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workbookProtection workbookPassword="D9F1" lockStructure="1"/>
  <bookViews>
    <workbookView xWindow="0" yWindow="480" windowWidth="20736" windowHeight="6552" tabRatio="929" firstSheet="15" activeTab="15"/>
  </bookViews>
  <sheets>
    <sheet name=" harm_spłat_kred1_kw1 (nast)" sheetId="30" state="hidden" r:id="rId1"/>
    <sheet name=" harm_spłat_kred 1_kw4" sheetId="21" state="hidden" r:id="rId2"/>
    <sheet name=" harm_spłat_kred_kw3 " sheetId="24" state="hidden" r:id="rId3"/>
    <sheet name=" harm_spłat_kred_kw1 (2)" sheetId="22" state="hidden" r:id="rId4"/>
    <sheet name=" harm_spłat_kred_kw2 " sheetId="23" state="hidden" r:id="rId5"/>
    <sheet name=" harm_spłat_poz_kw1" sheetId="16" state="hidden" r:id="rId6"/>
    <sheet name=" harm_spłat_poz_kw2 (2)" sheetId="18" state="hidden" r:id="rId7"/>
    <sheet name=" harm_spłat_poz_kw3 (3)" sheetId="19" state="hidden" r:id="rId8"/>
    <sheet name=" harm_spłat_poz_kw4(4)" sheetId="20" state="hidden" r:id="rId9"/>
    <sheet name=" harm_spłat_poz_kw1 (nast)" sheetId="29" state="hidden" r:id="rId10"/>
    <sheet name=" harm_spłat_kred2_kw1 (nast)" sheetId="31" state="hidden" r:id="rId11"/>
    <sheet name=" harm_spłat_kred 2_kw4 (2)" sheetId="28" state="hidden" r:id="rId12"/>
    <sheet name=" harm_spłat_kred_2_kw3 " sheetId="27" state="hidden" r:id="rId13"/>
    <sheet name=" harm_spłat_kred_2_kw2  (2)" sheetId="26" state="hidden" r:id="rId14"/>
    <sheet name=" harm_spłat_kred_2_kw1" sheetId="25" state="hidden" r:id="rId15"/>
    <sheet name="1_Wniosek_klient" sheetId="12" r:id="rId16"/>
    <sheet name="2_Oświadczenia_klient" sheetId="10" r:id="rId17"/>
    <sheet name="3_Zabezp_kl" sheetId="7" r:id="rId18"/>
    <sheet name="4_Dane_finans_kl" sheetId="8" r:id="rId19"/>
    <sheet name="5_zał ko_klient" sheetId="13" r:id="rId20"/>
    <sheet name="6_projekcje_klient" sheetId="5" r:id="rId21"/>
  </sheets>
  <definedNames>
    <definedName name="_xlnm.Print_Area" localSheetId="15">'1_Wniosek_klient'!$A$1:$Q$182</definedName>
    <definedName name="_xlnm.Print_Area" localSheetId="16">'2_Oświadczenia_klient'!$B$1:$M$23</definedName>
    <definedName name="_xlnm.Print_Area" localSheetId="20">'6_projekcje_klient'!$A$1:$R$132</definedName>
  </definedNames>
  <calcPr calcId="145621"/>
</workbook>
</file>

<file path=xl/calcChain.xml><?xml version="1.0" encoding="utf-8"?>
<calcChain xmlns="http://schemas.openxmlformats.org/spreadsheetml/2006/main">
  <c r="G103" i="12" l="1"/>
  <c r="G123" i="12"/>
  <c r="G113" i="12"/>
  <c r="B175" i="12" l="1"/>
  <c r="H103" i="12" l="1"/>
  <c r="I103" i="12" s="1"/>
  <c r="J103" i="12" s="1"/>
  <c r="K103" i="12" s="1"/>
  <c r="L103" i="12" s="1"/>
  <c r="O5" i="28" l="1"/>
  <c r="O5" i="26"/>
  <c r="O5" i="27"/>
  <c r="O5" i="21"/>
  <c r="O5" i="24"/>
  <c r="O5" i="23"/>
  <c r="O5" i="31" l="1"/>
  <c r="O6" i="31"/>
  <c r="O10" i="31"/>
  <c r="O10" i="30"/>
  <c r="O5" i="30"/>
  <c r="O6" i="30"/>
  <c r="O11" i="19" l="1"/>
  <c r="O7" i="18"/>
  <c r="O7" i="19"/>
  <c r="O11" i="18"/>
  <c r="O11" i="29"/>
  <c r="O12" i="18" l="1"/>
  <c r="O13" i="18" s="1"/>
  <c r="O5" i="18" s="1"/>
  <c r="O12" i="19"/>
  <c r="O13" i="19" s="1"/>
  <c r="O5" i="19" s="1"/>
  <c r="O11" i="20"/>
  <c r="O4" i="31"/>
  <c r="N203" i="31" s="1"/>
  <c r="O8" i="31" s="1"/>
  <c r="P242" i="31"/>
  <c r="P243" i="31" s="1"/>
  <c r="P244" i="31" s="1"/>
  <c r="P245" i="31" s="1"/>
  <c r="P246" i="31" s="1"/>
  <c r="P247" i="31" s="1"/>
  <c r="P248" i="31" s="1"/>
  <c r="P249" i="31" s="1"/>
  <c r="P250" i="31" s="1"/>
  <c r="P251" i="31" s="1"/>
  <c r="P252" i="31" s="1"/>
  <c r="P253" i="31" s="1"/>
  <c r="P254" i="31" s="1"/>
  <c r="P255" i="31" s="1"/>
  <c r="P256" i="31" s="1"/>
  <c r="P257" i="31" s="1"/>
  <c r="P258" i="31" s="1"/>
  <c r="P259" i="31" s="1"/>
  <c r="P260" i="31" s="1"/>
  <c r="P261" i="31" s="1"/>
  <c r="P262" i="31" s="1"/>
  <c r="P263" i="31" s="1"/>
  <c r="P264" i="31" s="1"/>
  <c r="P265" i="31" s="1"/>
  <c r="P266" i="31" s="1"/>
  <c r="P267" i="31" s="1"/>
  <c r="P268" i="31" s="1"/>
  <c r="P269" i="31" s="1"/>
  <c r="P270" i="31" s="1"/>
  <c r="P271" i="31" s="1"/>
  <c r="P272" i="31" s="1"/>
  <c r="P273" i="31" s="1"/>
  <c r="P274" i="31" s="1"/>
  <c r="P275" i="31" s="1"/>
  <c r="Q230" i="31"/>
  <c r="Q229" i="31"/>
  <c r="P229" i="31"/>
  <c r="P230" i="31" s="1"/>
  <c r="P231" i="31" s="1"/>
  <c r="P232" i="31" s="1"/>
  <c r="P233" i="31" s="1"/>
  <c r="P234" i="31" s="1"/>
  <c r="P235" i="31" s="1"/>
  <c r="P236" i="31" s="1"/>
  <c r="P237" i="31" s="1"/>
  <c r="P238" i="31" s="1"/>
  <c r="P239" i="31" s="1"/>
  <c r="P240" i="31" s="1"/>
  <c r="P228" i="31"/>
  <c r="U223" i="31"/>
  <c r="U222" i="31"/>
  <c r="U221" i="31"/>
  <c r="U220" i="31"/>
  <c r="U219" i="31"/>
  <c r="U218" i="31"/>
  <c r="U217" i="31"/>
  <c r="U216" i="31"/>
  <c r="U215" i="31"/>
  <c r="P206" i="31"/>
  <c r="O205" i="31"/>
  <c r="N205" i="31"/>
  <c r="O204" i="31"/>
  <c r="N204" i="31"/>
  <c r="AP17" i="31"/>
  <c r="AP12" i="31" s="1"/>
  <c r="AO17" i="31"/>
  <c r="AE12" i="31"/>
  <c r="AQ9" i="31"/>
  <c r="AR9" i="31" s="1"/>
  <c r="AS9" i="31" s="1"/>
  <c r="AT9" i="31" s="1"/>
  <c r="AU9" i="31" s="1"/>
  <c r="AV9" i="31" s="1"/>
  <c r="AW9" i="31" s="1"/>
  <c r="AX9" i="31" s="1"/>
  <c r="AE9" i="31"/>
  <c r="O7" i="31"/>
  <c r="U5" i="31" s="1"/>
  <c r="V5" i="31"/>
  <c r="AA5" i="31"/>
  <c r="O203" i="31"/>
  <c r="AE4" i="31"/>
  <c r="J46" i="8"/>
  <c r="J45" i="8"/>
  <c r="O9" i="31" l="1"/>
  <c r="C5" i="31" s="1"/>
  <c r="C6" i="31" s="1"/>
  <c r="S228" i="31"/>
  <c r="S226" i="31"/>
  <c r="S224" i="31"/>
  <c r="S222" i="31"/>
  <c r="S220" i="31"/>
  <c r="S218" i="31"/>
  <c r="S216" i="31"/>
  <c r="S217" i="31"/>
  <c r="S227" i="31"/>
  <c r="S225" i="31"/>
  <c r="S219" i="31"/>
  <c r="S223" i="31"/>
  <c r="S215" i="31"/>
  <c r="S221" i="31"/>
  <c r="Y6" i="31"/>
  <c r="Z6" i="31" s="1"/>
  <c r="BB6" i="31"/>
  <c r="AB5" i="31"/>
  <c r="U6" i="31"/>
  <c r="AQ12" i="31"/>
  <c r="AP13" i="31"/>
  <c r="AP14" i="31" s="1"/>
  <c r="AC3" i="31"/>
  <c r="G5" i="31"/>
  <c r="G6" i="31" s="1"/>
  <c r="L6" i="31"/>
  <c r="U224" i="31"/>
  <c r="Q231" i="31"/>
  <c r="O4" i="30"/>
  <c r="N203" i="30" s="1"/>
  <c r="P243" i="30"/>
  <c r="P244" i="30" s="1"/>
  <c r="P245" i="30" s="1"/>
  <c r="P246" i="30" s="1"/>
  <c r="P247" i="30" s="1"/>
  <c r="P248" i="30" s="1"/>
  <c r="P249" i="30" s="1"/>
  <c r="P250" i="30" s="1"/>
  <c r="P251" i="30" s="1"/>
  <c r="P252" i="30" s="1"/>
  <c r="P253" i="30" s="1"/>
  <c r="P254" i="30" s="1"/>
  <c r="P255" i="30" s="1"/>
  <c r="P256" i="30" s="1"/>
  <c r="P257" i="30" s="1"/>
  <c r="P258" i="30" s="1"/>
  <c r="P259" i="30" s="1"/>
  <c r="P260" i="30" s="1"/>
  <c r="P261" i="30" s="1"/>
  <c r="P262" i="30" s="1"/>
  <c r="P263" i="30" s="1"/>
  <c r="P264" i="30" s="1"/>
  <c r="P265" i="30" s="1"/>
  <c r="P266" i="30" s="1"/>
  <c r="P267" i="30" s="1"/>
  <c r="P268" i="30" s="1"/>
  <c r="P269" i="30" s="1"/>
  <c r="P270" i="30" s="1"/>
  <c r="P271" i="30" s="1"/>
  <c r="P272" i="30" s="1"/>
  <c r="P273" i="30" s="1"/>
  <c r="P274" i="30" s="1"/>
  <c r="P275" i="30" s="1"/>
  <c r="P242" i="30"/>
  <c r="Q230" i="30"/>
  <c r="Q231" i="30" s="1"/>
  <c r="Q229" i="30"/>
  <c r="U223" i="30" s="1"/>
  <c r="P228" i="30"/>
  <c r="P229" i="30" s="1"/>
  <c r="P230" i="30" s="1"/>
  <c r="P231" i="30" s="1"/>
  <c r="P232" i="30" s="1"/>
  <c r="P233" i="30" s="1"/>
  <c r="P234" i="30" s="1"/>
  <c r="P235" i="30" s="1"/>
  <c r="P236" i="30" s="1"/>
  <c r="P237" i="30" s="1"/>
  <c r="P238" i="30" s="1"/>
  <c r="P239" i="30" s="1"/>
  <c r="P240" i="30" s="1"/>
  <c r="U222" i="30"/>
  <c r="U221" i="30"/>
  <c r="U220" i="30"/>
  <c r="U219" i="30"/>
  <c r="U218" i="30"/>
  <c r="U217" i="30"/>
  <c r="U216" i="30"/>
  <c r="U215" i="30"/>
  <c r="P206" i="30"/>
  <c r="O205" i="30"/>
  <c r="N205" i="30"/>
  <c r="O204" i="30"/>
  <c r="N204" i="30"/>
  <c r="AO17" i="30"/>
  <c r="AP17" i="30" s="1"/>
  <c r="AP12" i="30" s="1"/>
  <c r="AP13" i="30" s="1"/>
  <c r="AP14" i="30"/>
  <c r="AQ14" i="30" s="1"/>
  <c r="AR14" i="30" s="1"/>
  <c r="AS14" i="30" s="1"/>
  <c r="AT14" i="30" s="1"/>
  <c r="AU14" i="30" s="1"/>
  <c r="AV14" i="30" s="1"/>
  <c r="AW14" i="30" s="1"/>
  <c r="AX14" i="30" s="1"/>
  <c r="AE12" i="30"/>
  <c r="AQ9" i="30"/>
  <c r="AR9" i="30" s="1"/>
  <c r="AS9" i="30" s="1"/>
  <c r="AT9" i="30" s="1"/>
  <c r="AU9" i="30" s="1"/>
  <c r="AV9" i="30" s="1"/>
  <c r="AW9" i="30" s="1"/>
  <c r="AX9" i="30" s="1"/>
  <c r="AE9" i="30"/>
  <c r="O7" i="30"/>
  <c r="G5" i="30" s="1"/>
  <c r="G6" i="30" s="1"/>
  <c r="V5" i="30"/>
  <c r="AA5" i="30"/>
  <c r="O203" i="30"/>
  <c r="AE4" i="30"/>
  <c r="AC3" i="30" l="1"/>
  <c r="U5" i="30"/>
  <c r="U224" i="30"/>
  <c r="Q5" i="31"/>
  <c r="Q6" i="31" s="1"/>
  <c r="Q7" i="31" s="1"/>
  <c r="J6" i="31"/>
  <c r="K6" i="31"/>
  <c r="I6" i="31"/>
  <c r="H5" i="31" s="1"/>
  <c r="O9" i="30"/>
  <c r="C5" i="30" s="1"/>
  <c r="C6" i="30" s="1"/>
  <c r="D6" i="30" s="1"/>
  <c r="F7" i="30" s="1"/>
  <c r="G7" i="30" s="1"/>
  <c r="AP15" i="31"/>
  <c r="AQ15" i="31" s="1"/>
  <c r="AR15" i="31" s="1"/>
  <c r="AS15" i="31" s="1"/>
  <c r="AT15" i="31" s="1"/>
  <c r="AU15" i="31" s="1"/>
  <c r="AV15" i="31" s="1"/>
  <c r="AW15" i="31" s="1"/>
  <c r="AX15" i="31" s="1"/>
  <c r="AQ14" i="31"/>
  <c r="AR14" i="31" s="1"/>
  <c r="AS14" i="31" s="1"/>
  <c r="AT14" i="31" s="1"/>
  <c r="AU14" i="31" s="1"/>
  <c r="AV14" i="31" s="1"/>
  <c r="AW14" i="31" s="1"/>
  <c r="AX14" i="31" s="1"/>
  <c r="AP16" i="31"/>
  <c r="U7" i="31"/>
  <c r="Q232" i="31"/>
  <c r="U225" i="31"/>
  <c r="AQ13" i="31"/>
  <c r="AR12" i="31"/>
  <c r="C7" i="31"/>
  <c r="D6" i="31"/>
  <c r="F7" i="31" s="1"/>
  <c r="O8" i="30"/>
  <c r="K7" i="30" s="1"/>
  <c r="S226" i="30"/>
  <c r="S224" i="30"/>
  <c r="S222" i="30"/>
  <c r="S220" i="30"/>
  <c r="S218" i="30"/>
  <c r="S216" i="30"/>
  <c r="S227" i="30"/>
  <c r="S223" i="30"/>
  <c r="S215" i="30"/>
  <c r="S217" i="30"/>
  <c r="S219" i="30"/>
  <c r="S225" i="30"/>
  <c r="S221" i="30"/>
  <c r="S228" i="30"/>
  <c r="U6" i="30"/>
  <c r="AQ12" i="30"/>
  <c r="Y6" i="30"/>
  <c r="Z6" i="30" s="1"/>
  <c r="AP16" i="30"/>
  <c r="AP15" i="30"/>
  <c r="AQ15" i="30" s="1"/>
  <c r="AR15" i="30" s="1"/>
  <c r="AS15" i="30" s="1"/>
  <c r="AT15" i="30" s="1"/>
  <c r="AU15" i="30" s="1"/>
  <c r="AV15" i="30" s="1"/>
  <c r="AW15" i="30" s="1"/>
  <c r="AX15" i="30" s="1"/>
  <c r="BB6" i="30"/>
  <c r="AB5" i="30"/>
  <c r="U225" i="30"/>
  <c r="Q232" i="30"/>
  <c r="R6" i="31" l="1"/>
  <c r="H6" i="31"/>
  <c r="I7" i="31" s="1"/>
  <c r="L6" i="30"/>
  <c r="Q5" i="30"/>
  <c r="Q6" i="30" s="1"/>
  <c r="C7" i="30"/>
  <c r="J6" i="30"/>
  <c r="K6" i="30"/>
  <c r="L7" i="30"/>
  <c r="J7" i="30"/>
  <c r="AQ16" i="31"/>
  <c r="AF12" i="31"/>
  <c r="Q8" i="31"/>
  <c r="R7" i="31"/>
  <c r="U226" i="31"/>
  <c r="Q233" i="31"/>
  <c r="G7" i="31"/>
  <c r="J7" i="31"/>
  <c r="K7" i="31"/>
  <c r="L7" i="31"/>
  <c r="AR13" i="31"/>
  <c r="AS12" i="31"/>
  <c r="U8" i="31"/>
  <c r="C8" i="31"/>
  <c r="D7" i="31"/>
  <c r="F8" i="31" s="1"/>
  <c r="H7" i="31"/>
  <c r="T6" i="31"/>
  <c r="T7" i="31" s="1"/>
  <c r="I6" i="30"/>
  <c r="H5" i="30" s="1"/>
  <c r="Q233" i="30"/>
  <c r="U226" i="30"/>
  <c r="AQ13" i="30"/>
  <c r="AR12" i="30"/>
  <c r="AQ16" i="30"/>
  <c r="AF12" i="30"/>
  <c r="U7" i="30"/>
  <c r="D7" i="30"/>
  <c r="F8" i="30" s="1"/>
  <c r="C8" i="30"/>
  <c r="P242" i="29"/>
  <c r="P243" i="29" s="1"/>
  <c r="P244" i="29" s="1"/>
  <c r="P245" i="29" s="1"/>
  <c r="P246" i="29" s="1"/>
  <c r="P247" i="29" s="1"/>
  <c r="P248" i="29" s="1"/>
  <c r="P249" i="29" s="1"/>
  <c r="P250" i="29" s="1"/>
  <c r="P251" i="29" s="1"/>
  <c r="P252" i="29" s="1"/>
  <c r="P253" i="29" s="1"/>
  <c r="P254" i="29" s="1"/>
  <c r="P255" i="29" s="1"/>
  <c r="P256" i="29" s="1"/>
  <c r="P257" i="29" s="1"/>
  <c r="P258" i="29" s="1"/>
  <c r="P259" i="29" s="1"/>
  <c r="P260" i="29" s="1"/>
  <c r="P261" i="29" s="1"/>
  <c r="P262" i="29" s="1"/>
  <c r="P263" i="29" s="1"/>
  <c r="P264" i="29" s="1"/>
  <c r="P265" i="29" s="1"/>
  <c r="P266" i="29" s="1"/>
  <c r="P267" i="29" s="1"/>
  <c r="P268" i="29" s="1"/>
  <c r="P269" i="29" s="1"/>
  <c r="P270" i="29" s="1"/>
  <c r="P271" i="29" s="1"/>
  <c r="P272" i="29" s="1"/>
  <c r="P273" i="29" s="1"/>
  <c r="P274" i="29" s="1"/>
  <c r="P275" i="29" s="1"/>
  <c r="Q229" i="29"/>
  <c r="Q230" i="29" s="1"/>
  <c r="P229" i="29"/>
  <c r="P230" i="29" s="1"/>
  <c r="P231" i="29" s="1"/>
  <c r="P232" i="29" s="1"/>
  <c r="P233" i="29" s="1"/>
  <c r="P234" i="29" s="1"/>
  <c r="P235" i="29" s="1"/>
  <c r="P236" i="29" s="1"/>
  <c r="P237" i="29" s="1"/>
  <c r="P238" i="29" s="1"/>
  <c r="P239" i="29" s="1"/>
  <c r="P240" i="29" s="1"/>
  <c r="P228" i="29"/>
  <c r="U223" i="29"/>
  <c r="U222" i="29"/>
  <c r="U221" i="29"/>
  <c r="U220" i="29"/>
  <c r="U219" i="29"/>
  <c r="U218" i="29"/>
  <c r="U217" i="29"/>
  <c r="U216" i="29"/>
  <c r="U215" i="29"/>
  <c r="P206" i="29"/>
  <c r="O205" i="29"/>
  <c r="N205" i="29"/>
  <c r="O204" i="29"/>
  <c r="N204" i="29"/>
  <c r="AP17" i="29"/>
  <c r="AP12" i="29" s="1"/>
  <c r="AO17" i="29"/>
  <c r="AE12" i="29"/>
  <c r="O10" i="29"/>
  <c r="AS9" i="29"/>
  <c r="AT9" i="29" s="1"/>
  <c r="AU9" i="29" s="1"/>
  <c r="AV9" i="29" s="1"/>
  <c r="AW9" i="29" s="1"/>
  <c r="AX9" i="29" s="1"/>
  <c r="AQ9" i="29"/>
  <c r="AR9" i="29" s="1"/>
  <c r="AE9" i="29"/>
  <c r="O7" i="29"/>
  <c r="AA5" i="29"/>
  <c r="G5" i="29"/>
  <c r="G6" i="29" s="1"/>
  <c r="AE4" i="29"/>
  <c r="O4" i="29"/>
  <c r="N203" i="29" s="1"/>
  <c r="O8" i="29" s="1"/>
  <c r="R44" i="8"/>
  <c r="Q44" i="8"/>
  <c r="AC3" i="29" l="1"/>
  <c r="O12" i="29"/>
  <c r="O13" i="29" s="1"/>
  <c r="O5" i="29" s="1"/>
  <c r="O203" i="29" s="1"/>
  <c r="O9" i="29" s="1"/>
  <c r="U5" i="29"/>
  <c r="AB5" i="29" s="1"/>
  <c r="I8" i="31"/>
  <c r="R6" i="30"/>
  <c r="T6" i="30" s="1"/>
  <c r="Q7" i="30"/>
  <c r="W7" i="31"/>
  <c r="AG12" i="31"/>
  <c r="AR16" i="31"/>
  <c r="G8" i="31"/>
  <c r="J8" i="31"/>
  <c r="L8" i="31"/>
  <c r="K8" i="31"/>
  <c r="AS13" i="31"/>
  <c r="AT12" i="31"/>
  <c r="T8" i="31"/>
  <c r="C9" i="31"/>
  <c r="D8" i="31"/>
  <c r="F9" i="31" s="1"/>
  <c r="H8" i="31"/>
  <c r="I9" i="31" s="1"/>
  <c r="Q9" i="31"/>
  <c r="R8" i="31"/>
  <c r="T9" i="31" s="1"/>
  <c r="W6" i="31"/>
  <c r="X6" i="31" s="1"/>
  <c r="U9" i="31"/>
  <c r="Q234" i="31"/>
  <c r="U227" i="31"/>
  <c r="AF13" i="31"/>
  <c r="AF14" i="31" s="1"/>
  <c r="AF1" i="31" s="1"/>
  <c r="H6" i="30"/>
  <c r="I7" i="30" s="1"/>
  <c r="H7" i="30"/>
  <c r="G8" i="30"/>
  <c r="J8" i="30"/>
  <c r="K8" i="30"/>
  <c r="L8" i="30"/>
  <c r="W6" i="30"/>
  <c r="X6" i="30" s="1"/>
  <c r="U8" i="30"/>
  <c r="AF13" i="30"/>
  <c r="AF14" i="30" s="1"/>
  <c r="AF1" i="30" s="1"/>
  <c r="U227" i="30"/>
  <c r="Q234" i="30"/>
  <c r="T7" i="30"/>
  <c r="AR16" i="30"/>
  <c r="AG12" i="30"/>
  <c r="C9" i="30"/>
  <c r="D8" i="30"/>
  <c r="F9" i="30" s="1"/>
  <c r="H8" i="30"/>
  <c r="AS12" i="30"/>
  <c r="AR13" i="30"/>
  <c r="AP13" i="29"/>
  <c r="AP14" i="29" s="1"/>
  <c r="AQ12" i="29"/>
  <c r="U224" i="29"/>
  <c r="Q231" i="29"/>
  <c r="U6" i="29" l="1"/>
  <c r="U7" i="29" s="1"/>
  <c r="Q8" i="30"/>
  <c r="R7" i="30"/>
  <c r="T8" i="30" s="1"/>
  <c r="X7" i="31"/>
  <c r="V6" i="31"/>
  <c r="Y7" i="31" s="1"/>
  <c r="Z7" i="31" s="1"/>
  <c r="I8" i="30"/>
  <c r="I9" i="30" s="1"/>
  <c r="C5" i="29"/>
  <c r="C6" i="29" s="1"/>
  <c r="C7" i="29" s="1"/>
  <c r="Q5" i="29"/>
  <c r="Q6" i="29" s="1"/>
  <c r="Q7" i="29" s="1"/>
  <c r="G9" i="31"/>
  <c r="J9" i="31"/>
  <c r="K9" i="31"/>
  <c r="L9" i="31"/>
  <c r="Q235" i="31"/>
  <c r="Q236" i="31" s="1"/>
  <c r="Q237" i="31" s="1"/>
  <c r="Q238" i="31" s="1"/>
  <c r="Q239" i="31" s="1"/>
  <c r="Q240" i="31" s="1"/>
  <c r="Q241" i="31" s="1"/>
  <c r="Q242" i="31" s="1"/>
  <c r="Q243" i="31" s="1"/>
  <c r="Q244" i="31" s="1"/>
  <c r="Q245" i="31" s="1"/>
  <c r="Q246" i="31" s="1"/>
  <c r="Q247" i="31" s="1"/>
  <c r="Q248" i="31" s="1"/>
  <c r="Q249" i="31" s="1"/>
  <c r="Q250" i="31" s="1"/>
  <c r="Q251" i="31" s="1"/>
  <c r="Q252" i="31" s="1"/>
  <c r="Q253" i="31" s="1"/>
  <c r="Q254" i="31" s="1"/>
  <c r="Q255" i="31" s="1"/>
  <c r="Q256" i="31" s="1"/>
  <c r="Q257" i="31" s="1"/>
  <c r="Q258" i="31" s="1"/>
  <c r="Q259" i="31" s="1"/>
  <c r="Q260" i="31" s="1"/>
  <c r="Q261" i="31" s="1"/>
  <c r="Q262" i="31" s="1"/>
  <c r="Q263" i="31" s="1"/>
  <c r="Q264" i="31" s="1"/>
  <c r="Q265" i="31" s="1"/>
  <c r="Q266" i="31" s="1"/>
  <c r="Q267" i="31" s="1"/>
  <c r="Q268" i="31" s="1"/>
  <c r="Q269" i="31" s="1"/>
  <c r="Q270" i="31" s="1"/>
  <c r="Q271" i="31" s="1"/>
  <c r="Q272" i="31" s="1"/>
  <c r="Q273" i="31" s="1"/>
  <c r="Q274" i="31" s="1"/>
  <c r="Q275" i="31" s="1"/>
  <c r="U228" i="31"/>
  <c r="U10" i="31"/>
  <c r="W9" i="31"/>
  <c r="C10" i="31"/>
  <c r="D9" i="31"/>
  <c r="F10" i="31" s="1"/>
  <c r="H9" i="31"/>
  <c r="I10" i="31" s="1"/>
  <c r="AS16" i="31"/>
  <c r="AH12" i="31"/>
  <c r="R9" i="31"/>
  <c r="T10" i="31" s="1"/>
  <c r="Q10" i="31"/>
  <c r="W8" i="31"/>
  <c r="X8" i="31" s="1"/>
  <c r="AG13" i="31"/>
  <c r="AG14" i="31" s="1"/>
  <c r="AG1" i="31" s="1"/>
  <c r="AU12" i="31"/>
  <c r="AT13" i="31"/>
  <c r="G9" i="30"/>
  <c r="L9" i="30"/>
  <c r="K9" i="30"/>
  <c r="J9" i="30"/>
  <c r="Q235" i="30"/>
  <c r="Q236" i="30" s="1"/>
  <c r="Q237" i="30" s="1"/>
  <c r="Q238" i="30" s="1"/>
  <c r="Q239" i="30" s="1"/>
  <c r="Q240" i="30" s="1"/>
  <c r="Q241" i="30" s="1"/>
  <c r="Q242" i="30" s="1"/>
  <c r="Q243" i="30" s="1"/>
  <c r="Q244" i="30" s="1"/>
  <c r="Q245" i="30" s="1"/>
  <c r="Q246" i="30" s="1"/>
  <c r="Q247" i="30" s="1"/>
  <c r="Q248" i="30" s="1"/>
  <c r="Q249" i="30" s="1"/>
  <c r="Q250" i="30" s="1"/>
  <c r="Q251" i="30" s="1"/>
  <c r="Q252" i="30" s="1"/>
  <c r="Q253" i="30" s="1"/>
  <c r="Q254" i="30" s="1"/>
  <c r="Q255" i="30" s="1"/>
  <c r="Q256" i="30" s="1"/>
  <c r="Q257" i="30" s="1"/>
  <c r="Q258" i="30" s="1"/>
  <c r="Q259" i="30" s="1"/>
  <c r="Q260" i="30" s="1"/>
  <c r="Q261" i="30" s="1"/>
  <c r="Q262" i="30" s="1"/>
  <c r="Q263" i="30" s="1"/>
  <c r="Q264" i="30" s="1"/>
  <c r="Q265" i="30" s="1"/>
  <c r="Q266" i="30" s="1"/>
  <c r="Q267" i="30" s="1"/>
  <c r="Q268" i="30" s="1"/>
  <c r="Q269" i="30" s="1"/>
  <c r="Q270" i="30" s="1"/>
  <c r="Q271" i="30" s="1"/>
  <c r="Q272" i="30" s="1"/>
  <c r="Q273" i="30" s="1"/>
  <c r="Q274" i="30" s="1"/>
  <c r="Q275" i="30" s="1"/>
  <c r="U228" i="30"/>
  <c r="U9" i="30"/>
  <c r="W8" i="30"/>
  <c r="C10" i="30"/>
  <c r="D9" i="30"/>
  <c r="F10" i="30" s="1"/>
  <c r="H9" i="30"/>
  <c r="W7" i="30"/>
  <c r="X7" i="30" s="1"/>
  <c r="V6" i="30"/>
  <c r="Y7" i="30" s="1"/>
  <c r="Z7" i="30" s="1"/>
  <c r="AT12" i="30"/>
  <c r="AS13" i="30"/>
  <c r="AH12" i="30"/>
  <c r="AS16" i="30"/>
  <c r="AG13" i="30"/>
  <c r="AG14" i="30" s="1"/>
  <c r="AG1" i="30" s="1"/>
  <c r="AR12" i="29"/>
  <c r="AQ13" i="29"/>
  <c r="Q232" i="29"/>
  <c r="U225" i="29"/>
  <c r="AQ14" i="29"/>
  <c r="AR14" i="29" s="1"/>
  <c r="AS14" i="29" s="1"/>
  <c r="AT14" i="29" s="1"/>
  <c r="AU14" i="29" s="1"/>
  <c r="AV14" i="29" s="1"/>
  <c r="AW14" i="29" s="1"/>
  <c r="AX14" i="29" s="1"/>
  <c r="AP15" i="29"/>
  <c r="AQ15" i="29" s="1"/>
  <c r="AR15" i="29" s="1"/>
  <c r="AS15" i="29" s="1"/>
  <c r="AT15" i="29" s="1"/>
  <c r="AU15" i="29" s="1"/>
  <c r="AV15" i="29" s="1"/>
  <c r="AW15" i="29" s="1"/>
  <c r="AX15" i="29" s="1"/>
  <c r="AP16" i="29"/>
  <c r="R6" i="29" l="1"/>
  <c r="T6" i="29" s="1"/>
  <c r="Q9" i="30"/>
  <c r="R8" i="30"/>
  <c r="T9" i="30" s="1"/>
  <c r="W9" i="30" s="1"/>
  <c r="X9" i="30" s="1"/>
  <c r="V7" i="31"/>
  <c r="Y8" i="31" s="1"/>
  <c r="Z8" i="31" s="1"/>
  <c r="D6" i="29"/>
  <c r="F7" i="29" s="1"/>
  <c r="G7" i="29" s="1"/>
  <c r="I10" i="30"/>
  <c r="AU13" i="31"/>
  <c r="AV12" i="31"/>
  <c r="AH13" i="31"/>
  <c r="AH14" i="31" s="1"/>
  <c r="AH1" i="31" s="1"/>
  <c r="D10" i="31"/>
  <c r="F11" i="31" s="1"/>
  <c r="C11" i="31"/>
  <c r="H10" i="31"/>
  <c r="I11" i="31" s="1"/>
  <c r="BA7" i="31"/>
  <c r="AT16" i="31"/>
  <c r="AI12" i="31"/>
  <c r="X9" i="31"/>
  <c r="U11" i="31"/>
  <c r="R10" i="31"/>
  <c r="T11" i="31" s="1"/>
  <c r="Q11" i="31"/>
  <c r="W10" i="31"/>
  <c r="G10" i="31"/>
  <c r="K10" i="31"/>
  <c r="J10" i="31"/>
  <c r="L10" i="31"/>
  <c r="V7" i="30"/>
  <c r="Y8" i="30" s="1"/>
  <c r="Z8" i="30" s="1"/>
  <c r="X8" i="30"/>
  <c r="U10" i="30"/>
  <c r="AT13" i="30"/>
  <c r="AU12" i="30"/>
  <c r="G10" i="30"/>
  <c r="L10" i="30"/>
  <c r="K10" i="30"/>
  <c r="J10" i="30"/>
  <c r="AT16" i="30"/>
  <c r="AI12" i="30"/>
  <c r="C11" i="30"/>
  <c r="D10" i="30"/>
  <c r="F11" i="30" s="1"/>
  <c r="H10" i="30"/>
  <c r="AH13" i="30"/>
  <c r="AH14" i="30" s="1"/>
  <c r="AH1" i="30" s="1"/>
  <c r="AQ16" i="29"/>
  <c r="AF12" i="29"/>
  <c r="C8" i="29"/>
  <c r="R7" i="29"/>
  <c r="Q8" i="29"/>
  <c r="AS12" i="29"/>
  <c r="AR13" i="29"/>
  <c r="U8" i="29"/>
  <c r="U226" i="29"/>
  <c r="Q233" i="29"/>
  <c r="V8" i="30" l="1"/>
  <c r="Y9" i="30" s="1"/>
  <c r="Z9" i="30" s="1"/>
  <c r="R9" i="30"/>
  <c r="T10" i="30" s="1"/>
  <c r="Q10" i="30"/>
  <c r="V8" i="31"/>
  <c r="Y9" i="31" s="1"/>
  <c r="Z9" i="31" s="1"/>
  <c r="D7" i="29"/>
  <c r="F8" i="29" s="1"/>
  <c r="G8" i="29" s="1"/>
  <c r="I11" i="30"/>
  <c r="W11" i="31"/>
  <c r="AU16" i="31"/>
  <c r="AJ12" i="31"/>
  <c r="C12" i="31"/>
  <c r="D11" i="31"/>
  <c r="F12" i="31" s="1"/>
  <c r="H11" i="31"/>
  <c r="I12" i="31" s="1"/>
  <c r="U12" i="31"/>
  <c r="G11" i="31"/>
  <c r="L11" i="31"/>
  <c r="J11" i="31"/>
  <c r="K11" i="31"/>
  <c r="X10" i="31"/>
  <c r="R11" i="31"/>
  <c r="T12" i="31" s="1"/>
  <c r="Q12" i="31"/>
  <c r="AI13" i="31"/>
  <c r="AI14" i="31" s="1"/>
  <c r="AI1" i="31" s="1"/>
  <c r="AV13" i="31"/>
  <c r="AW12" i="31"/>
  <c r="BA7" i="30"/>
  <c r="AI13" i="30"/>
  <c r="AI14" i="30" s="1"/>
  <c r="AI1" i="30" s="1"/>
  <c r="U11" i="30"/>
  <c r="D11" i="30"/>
  <c r="F12" i="30" s="1"/>
  <c r="C12" i="30"/>
  <c r="H11" i="30"/>
  <c r="W10" i="30"/>
  <c r="X10" i="30" s="1"/>
  <c r="G11" i="30"/>
  <c r="K11" i="30"/>
  <c r="J11" i="30"/>
  <c r="L11" i="30"/>
  <c r="AJ12" i="30"/>
  <c r="AU16" i="30"/>
  <c r="AU13" i="30"/>
  <c r="AV12" i="30"/>
  <c r="Q234" i="29"/>
  <c r="U227" i="29"/>
  <c r="U9" i="29"/>
  <c r="T7" i="29"/>
  <c r="AS13" i="29"/>
  <c r="AT12" i="29"/>
  <c r="AF13" i="29"/>
  <c r="AF14" i="29" s="1"/>
  <c r="AF1" i="29" s="1"/>
  <c r="Q9" i="29"/>
  <c r="R8" i="29"/>
  <c r="C9" i="29"/>
  <c r="D8" i="29"/>
  <c r="F9" i="29" s="1"/>
  <c r="AG12" i="29"/>
  <c r="AR16" i="29"/>
  <c r="V9" i="30" l="1"/>
  <c r="Y10" i="30" s="1"/>
  <c r="BB7" i="30"/>
  <c r="R10" i="30"/>
  <c r="T11" i="30" s="1"/>
  <c r="W11" i="30" s="1"/>
  <c r="X11" i="30" s="1"/>
  <c r="Q11" i="30"/>
  <c r="BB7" i="31"/>
  <c r="V9" i="31"/>
  <c r="V10" i="31" s="1"/>
  <c r="Y11" i="31" s="1"/>
  <c r="I12" i="30"/>
  <c r="U13" i="31"/>
  <c r="C13" i="31"/>
  <c r="D12" i="31"/>
  <c r="F13" i="31" s="1"/>
  <c r="H12" i="31"/>
  <c r="I13" i="31" s="1"/>
  <c r="X11" i="31"/>
  <c r="AW13" i="31"/>
  <c r="AX12" i="31"/>
  <c r="AX13" i="31" s="1"/>
  <c r="Q13" i="31"/>
  <c r="R12" i="31"/>
  <c r="T13" i="31" s="1"/>
  <c r="AJ13" i="31"/>
  <c r="AJ14" i="31" s="1"/>
  <c r="AJ1" i="31" s="1"/>
  <c r="W12" i="31"/>
  <c r="AK12" i="31"/>
  <c r="AV16" i="31"/>
  <c r="G12" i="31"/>
  <c r="K12" i="31"/>
  <c r="J12" i="31"/>
  <c r="L12" i="31"/>
  <c r="Z10" i="30"/>
  <c r="V10" i="30"/>
  <c r="Y11" i="30" s="1"/>
  <c r="AV16" i="30"/>
  <c r="AK12" i="30"/>
  <c r="G12" i="30"/>
  <c r="K12" i="30"/>
  <c r="J12" i="30"/>
  <c r="L12" i="30"/>
  <c r="AJ13" i="30"/>
  <c r="AJ14" i="30" s="1"/>
  <c r="AJ1" i="30" s="1"/>
  <c r="AW12" i="30"/>
  <c r="AV13" i="30"/>
  <c r="U12" i="30"/>
  <c r="D12" i="30"/>
  <c r="F13" i="30" s="1"/>
  <c r="C13" i="30"/>
  <c r="H12" i="30"/>
  <c r="AS16" i="29"/>
  <c r="AH12" i="29"/>
  <c r="C10" i="29"/>
  <c r="D9" i="29"/>
  <c r="F10" i="29" s="1"/>
  <c r="AG13" i="29"/>
  <c r="AG14" i="29" s="1"/>
  <c r="AG1" i="29" s="1"/>
  <c r="Q235" i="29"/>
  <c r="Q236" i="29" s="1"/>
  <c r="Q237" i="29" s="1"/>
  <c r="Q238" i="29" s="1"/>
  <c r="Q239" i="29" s="1"/>
  <c r="Q240" i="29" s="1"/>
  <c r="Q241" i="29" s="1"/>
  <c r="Q242" i="29" s="1"/>
  <c r="Q243" i="29" s="1"/>
  <c r="Q244" i="29" s="1"/>
  <c r="Q245" i="29" s="1"/>
  <c r="Q246" i="29" s="1"/>
  <c r="Q247" i="29" s="1"/>
  <c r="Q248" i="29" s="1"/>
  <c r="Q249" i="29" s="1"/>
  <c r="Q250" i="29" s="1"/>
  <c r="Q251" i="29" s="1"/>
  <c r="Q252" i="29" s="1"/>
  <c r="Q253" i="29" s="1"/>
  <c r="Q254" i="29" s="1"/>
  <c r="Q255" i="29" s="1"/>
  <c r="Q256" i="29" s="1"/>
  <c r="Q257" i="29" s="1"/>
  <c r="Q258" i="29" s="1"/>
  <c r="Q259" i="29" s="1"/>
  <c r="Q260" i="29" s="1"/>
  <c r="Q261" i="29" s="1"/>
  <c r="Q262" i="29" s="1"/>
  <c r="Q263" i="29" s="1"/>
  <c r="Q264" i="29" s="1"/>
  <c r="Q265" i="29" s="1"/>
  <c r="Q266" i="29" s="1"/>
  <c r="Q267" i="29" s="1"/>
  <c r="Q268" i="29" s="1"/>
  <c r="Q269" i="29" s="1"/>
  <c r="Q270" i="29" s="1"/>
  <c r="Q271" i="29" s="1"/>
  <c r="Q272" i="29" s="1"/>
  <c r="Q273" i="29" s="1"/>
  <c r="Q274" i="29" s="1"/>
  <c r="Q275" i="29" s="1"/>
  <c r="U228" i="29"/>
  <c r="R9" i="29"/>
  <c r="Q10" i="29"/>
  <c r="AT13" i="29"/>
  <c r="AU12" i="29"/>
  <c r="U10" i="29"/>
  <c r="G9" i="29"/>
  <c r="T8" i="29"/>
  <c r="Y10" i="31" l="1"/>
  <c r="Z10" i="31" s="1"/>
  <c r="Z11" i="31" s="1"/>
  <c r="R11" i="30"/>
  <c r="T12" i="30" s="1"/>
  <c r="Q12" i="30"/>
  <c r="I13" i="30"/>
  <c r="V11" i="31"/>
  <c r="Y12" i="31" s="1"/>
  <c r="AW16" i="31"/>
  <c r="AL12" i="31"/>
  <c r="W13" i="31"/>
  <c r="AK13" i="31"/>
  <c r="AK14" i="31" s="1"/>
  <c r="AK1" i="31" s="1"/>
  <c r="Q14" i="31"/>
  <c r="R13" i="31"/>
  <c r="T14" i="31" s="1"/>
  <c r="G13" i="31"/>
  <c r="L13" i="31"/>
  <c r="K13" i="31"/>
  <c r="J13" i="31"/>
  <c r="X12" i="31"/>
  <c r="D13" i="31"/>
  <c r="F14" i="31" s="1"/>
  <c r="C14" i="31"/>
  <c r="H13" i="31"/>
  <c r="I14" i="31" s="1"/>
  <c r="U14" i="31"/>
  <c r="Z11" i="30"/>
  <c r="V11" i="30"/>
  <c r="Y12" i="30" s="1"/>
  <c r="C14" i="30"/>
  <c r="D13" i="30"/>
  <c r="F14" i="30" s="1"/>
  <c r="H13" i="30"/>
  <c r="AK13" i="30"/>
  <c r="AK14" i="30" s="1"/>
  <c r="AK1" i="30" s="1"/>
  <c r="W12" i="30"/>
  <c r="X12" i="30" s="1"/>
  <c r="G13" i="30"/>
  <c r="J13" i="30"/>
  <c r="K13" i="30"/>
  <c r="L13" i="30"/>
  <c r="U13" i="30"/>
  <c r="AL12" i="30"/>
  <c r="AW16" i="30"/>
  <c r="AX12" i="30"/>
  <c r="AX13" i="30" s="1"/>
  <c r="AW13" i="30"/>
  <c r="AH13" i="29"/>
  <c r="AH14" i="29" s="1"/>
  <c r="AH1" i="29" s="1"/>
  <c r="AU13" i="29"/>
  <c r="AV12" i="29"/>
  <c r="AI12" i="29"/>
  <c r="AT16" i="29"/>
  <c r="G10" i="29"/>
  <c r="U11" i="29"/>
  <c r="R10" i="29"/>
  <c r="Q11" i="29"/>
  <c r="T9" i="29"/>
  <c r="C11" i="29"/>
  <c r="D10" i="29"/>
  <c r="F11" i="29" s="1"/>
  <c r="R12" i="30" l="1"/>
  <c r="T13" i="30" s="1"/>
  <c r="W13" i="30" s="1"/>
  <c r="Q13" i="30"/>
  <c r="I14" i="30"/>
  <c r="Z12" i="31"/>
  <c r="V12" i="31"/>
  <c r="U15" i="31"/>
  <c r="G14" i="31"/>
  <c r="J14" i="31"/>
  <c r="K14" i="31"/>
  <c r="L14" i="31"/>
  <c r="R14" i="31"/>
  <c r="T15" i="31" s="1"/>
  <c r="Q15" i="31"/>
  <c r="X13" i="31"/>
  <c r="AL13" i="31"/>
  <c r="AL14" i="31" s="1"/>
  <c r="AL1" i="31" s="1"/>
  <c r="D14" i="31"/>
  <c r="F15" i="31" s="1"/>
  <c r="C15" i="31"/>
  <c r="H14" i="31"/>
  <c r="I15" i="31" s="1"/>
  <c r="W14" i="31"/>
  <c r="AX16" i="31"/>
  <c r="AM12" i="31"/>
  <c r="Z12" i="30"/>
  <c r="AX16" i="30"/>
  <c r="AM12" i="30"/>
  <c r="U14" i="30"/>
  <c r="X13" i="30"/>
  <c r="AL13" i="30"/>
  <c r="AL14" i="30" s="1"/>
  <c r="AL1" i="30" s="1"/>
  <c r="C15" i="30"/>
  <c r="D14" i="30"/>
  <c r="F15" i="30" s="1"/>
  <c r="H14" i="30"/>
  <c r="V12" i="30"/>
  <c r="G14" i="30"/>
  <c r="J14" i="30"/>
  <c r="K14" i="30"/>
  <c r="L14" i="30"/>
  <c r="C12" i="29"/>
  <c r="D11" i="29"/>
  <c r="F12" i="29" s="1"/>
  <c r="U12" i="29"/>
  <c r="AW12" i="29"/>
  <c r="AV13" i="29"/>
  <c r="R11" i="29"/>
  <c r="Q12" i="29"/>
  <c r="AU16" i="29"/>
  <c r="AJ12" i="29"/>
  <c r="T10" i="29"/>
  <c r="T11" i="29" s="1"/>
  <c r="G11" i="29"/>
  <c r="AI13" i="29"/>
  <c r="AI14" i="29" s="1"/>
  <c r="AI1" i="29" s="1"/>
  <c r="I15" i="30" l="1"/>
  <c r="R13" i="30"/>
  <c r="T14" i="30" s="1"/>
  <c r="W14" i="30" s="1"/>
  <c r="X14" i="30" s="1"/>
  <c r="Q14" i="30"/>
  <c r="Y13" i="31"/>
  <c r="Z13" i="31" s="1"/>
  <c r="V13" i="31"/>
  <c r="Y14" i="31" s="1"/>
  <c r="W15" i="31"/>
  <c r="C16" i="31"/>
  <c r="D15" i="31"/>
  <c r="F16" i="31" s="1"/>
  <c r="H15" i="31"/>
  <c r="I16" i="31" s="1"/>
  <c r="X14" i="31"/>
  <c r="G15" i="31"/>
  <c r="L15" i="31"/>
  <c r="K15" i="31"/>
  <c r="J15" i="31"/>
  <c r="AM13" i="31"/>
  <c r="AM14" i="31" s="1"/>
  <c r="AM1" i="31" s="1"/>
  <c r="R15" i="31"/>
  <c r="T16" i="31" s="1"/>
  <c r="Q16" i="31"/>
  <c r="U16" i="31"/>
  <c r="G15" i="30"/>
  <c r="J15" i="30"/>
  <c r="K15" i="30"/>
  <c r="L15" i="30"/>
  <c r="Y13" i="30"/>
  <c r="Z13" i="30" s="1"/>
  <c r="V13" i="30"/>
  <c r="AM13" i="30"/>
  <c r="AM14" i="30" s="1"/>
  <c r="AM1" i="30" s="1"/>
  <c r="U15" i="30"/>
  <c r="D15" i="30"/>
  <c r="F16" i="30" s="1"/>
  <c r="C16" i="30"/>
  <c r="H15" i="30"/>
  <c r="I16" i="30" s="1"/>
  <c r="AJ13" i="29"/>
  <c r="AJ14" i="29" s="1"/>
  <c r="AJ1" i="29" s="1"/>
  <c r="U13" i="29"/>
  <c r="AK12" i="29"/>
  <c r="AV16" i="29"/>
  <c r="R12" i="29"/>
  <c r="Q13" i="29"/>
  <c r="T12" i="29"/>
  <c r="AX12" i="29"/>
  <c r="AX13" i="29" s="1"/>
  <c r="AW13" i="29"/>
  <c r="G12" i="29"/>
  <c r="C13" i="29"/>
  <c r="D12" i="29"/>
  <c r="F13" i="29" s="1"/>
  <c r="Q15" i="30" l="1"/>
  <c r="R14" i="30"/>
  <c r="T15" i="30" s="1"/>
  <c r="W15" i="30" s="1"/>
  <c r="X15" i="30" s="1"/>
  <c r="V14" i="31"/>
  <c r="Y15" i="31" s="1"/>
  <c r="Z14" i="31"/>
  <c r="X15" i="31"/>
  <c r="W16" i="31"/>
  <c r="G16" i="31"/>
  <c r="K16" i="31"/>
  <c r="J16" i="31"/>
  <c r="L16" i="31"/>
  <c r="C17" i="31"/>
  <c r="D16" i="31"/>
  <c r="F17" i="31" s="1"/>
  <c r="H16" i="31"/>
  <c r="I17" i="31" s="1"/>
  <c r="U17" i="31"/>
  <c r="Q17" i="31"/>
  <c r="R16" i="31"/>
  <c r="T17" i="31" s="1"/>
  <c r="V15" i="31"/>
  <c r="Y16" i="31" s="1"/>
  <c r="D16" i="30"/>
  <c r="F17" i="30" s="1"/>
  <c r="C17" i="30"/>
  <c r="H16" i="30"/>
  <c r="I17" i="30" s="1"/>
  <c r="G16" i="30"/>
  <c r="K16" i="30"/>
  <c r="J16" i="30"/>
  <c r="L16" i="30"/>
  <c r="Y14" i="30"/>
  <c r="Z14" i="30" s="1"/>
  <c r="V14" i="30"/>
  <c r="U16" i="30"/>
  <c r="T13" i="29"/>
  <c r="G13" i="29"/>
  <c r="AW16" i="29"/>
  <c r="AL12" i="29"/>
  <c r="D13" i="29"/>
  <c r="F14" i="29" s="1"/>
  <c r="C14" i="29"/>
  <c r="AK13" i="29"/>
  <c r="U14" i="29"/>
  <c r="R13" i="29"/>
  <c r="Q14" i="29"/>
  <c r="R15" i="30" l="1"/>
  <c r="T16" i="30" s="1"/>
  <c r="W16" i="30" s="1"/>
  <c r="X16" i="30" s="1"/>
  <c r="Q16" i="30"/>
  <c r="Z15" i="31"/>
  <c r="Z16" i="31" s="1"/>
  <c r="X16" i="31"/>
  <c r="T14" i="29"/>
  <c r="G17" i="31"/>
  <c r="K17" i="31"/>
  <c r="L17" i="31"/>
  <c r="J17" i="31"/>
  <c r="C18" i="31"/>
  <c r="D17" i="31"/>
  <c r="F18" i="31" s="1"/>
  <c r="H17" i="31"/>
  <c r="I18" i="31" s="1"/>
  <c r="W17" i="31"/>
  <c r="U18" i="31"/>
  <c r="V16" i="31"/>
  <c r="Y17" i="31" s="1"/>
  <c r="R17" i="31"/>
  <c r="T18" i="31" s="1"/>
  <c r="Q18" i="31"/>
  <c r="G17" i="30"/>
  <c r="J17" i="30"/>
  <c r="L17" i="30"/>
  <c r="K17" i="30"/>
  <c r="Y15" i="30"/>
  <c r="Z15" i="30" s="1"/>
  <c r="V15" i="30"/>
  <c r="U17" i="30"/>
  <c r="C18" i="30"/>
  <c r="D17" i="30"/>
  <c r="F18" i="30" s="1"/>
  <c r="H17" i="30"/>
  <c r="I18" i="30" s="1"/>
  <c r="AL13" i="29"/>
  <c r="AL14" i="29" s="1"/>
  <c r="AL1" i="29" s="1"/>
  <c r="U15" i="29"/>
  <c r="AM12" i="29"/>
  <c r="AX16" i="29"/>
  <c r="Q15" i="29"/>
  <c r="R14" i="29"/>
  <c r="C15" i="29"/>
  <c r="D14" i="29"/>
  <c r="F15" i="29" s="1"/>
  <c r="G14" i="29"/>
  <c r="Q17" i="30" l="1"/>
  <c r="R16" i="30"/>
  <c r="T17" i="30" s="1"/>
  <c r="W17" i="30" s="1"/>
  <c r="X17" i="30" s="1"/>
  <c r="Z17" i="31"/>
  <c r="X17" i="31"/>
  <c r="T15" i="29"/>
  <c r="U19" i="31"/>
  <c r="R18" i="31"/>
  <c r="T19" i="31" s="1"/>
  <c r="Q19" i="31"/>
  <c r="W18" i="31"/>
  <c r="G18" i="31"/>
  <c r="K18" i="31"/>
  <c r="J18" i="31"/>
  <c r="L18" i="31"/>
  <c r="V17" i="31"/>
  <c r="Y18" i="31" s="1"/>
  <c r="C19" i="31"/>
  <c r="D18" i="31"/>
  <c r="F19" i="31" s="1"/>
  <c r="H18" i="31"/>
  <c r="I19" i="31" s="1"/>
  <c r="C19" i="30"/>
  <c r="D18" i="30"/>
  <c r="F19" i="30" s="1"/>
  <c r="H18" i="30"/>
  <c r="I19" i="30" s="1"/>
  <c r="Y16" i="30"/>
  <c r="Z16" i="30" s="1"/>
  <c r="V16" i="30"/>
  <c r="G18" i="30"/>
  <c r="K18" i="30"/>
  <c r="J18" i="30"/>
  <c r="L18" i="30"/>
  <c r="U18" i="30"/>
  <c r="AM13" i="29"/>
  <c r="AM14" i="29" s="1"/>
  <c r="AM1" i="29" s="1"/>
  <c r="G15" i="29"/>
  <c r="D15" i="29"/>
  <c r="F16" i="29" s="1"/>
  <c r="C16" i="29"/>
  <c r="Q16" i="29"/>
  <c r="R15" i="29"/>
  <c r="U16" i="29"/>
  <c r="U20" i="31" l="1"/>
  <c r="U21" i="31" s="1"/>
  <c r="U22" i="31" s="1"/>
  <c r="U23" i="31" s="1"/>
  <c r="U24" i="31" s="1"/>
  <c r="U25" i="31" s="1"/>
  <c r="U26" i="31" s="1"/>
  <c r="U27" i="31" s="1"/>
  <c r="U28" i="31" s="1"/>
  <c r="U29" i="31" s="1"/>
  <c r="U30" i="31" s="1"/>
  <c r="U31" i="31" s="1"/>
  <c r="U32" i="31" s="1"/>
  <c r="U33" i="31" s="1"/>
  <c r="U34" i="31" s="1"/>
  <c r="U35" i="31" s="1"/>
  <c r="U36" i="31" s="1"/>
  <c r="U37" i="31" s="1"/>
  <c r="U38" i="31" s="1"/>
  <c r="U39" i="31" s="1"/>
  <c r="U40" i="31" s="1"/>
  <c r="U41" i="31" s="1"/>
  <c r="U42" i="31" s="1"/>
  <c r="U43" i="31" s="1"/>
  <c r="U44" i="31" s="1"/>
  <c r="U45" i="31" s="1"/>
  <c r="U46" i="31" s="1"/>
  <c r="U47" i="31" s="1"/>
  <c r="U48" i="31" s="1"/>
  <c r="U49" i="31" s="1"/>
  <c r="U50" i="31" s="1"/>
  <c r="U51" i="31" s="1"/>
  <c r="U52" i="31" s="1"/>
  <c r="U53" i="31" s="1"/>
  <c r="U54" i="31" s="1"/>
  <c r="U55" i="31" s="1"/>
  <c r="U56" i="31" s="1"/>
  <c r="U57" i="31" s="1"/>
  <c r="U58" i="31" s="1"/>
  <c r="U59" i="31" s="1"/>
  <c r="U60" i="31" s="1"/>
  <c r="U61" i="31" s="1"/>
  <c r="U62" i="31" s="1"/>
  <c r="U63" i="31" s="1"/>
  <c r="U64" i="31" s="1"/>
  <c r="U65" i="31" s="1"/>
  <c r="U66" i="31" s="1"/>
  <c r="U67" i="31" s="1"/>
  <c r="U68" i="31" s="1"/>
  <c r="U69" i="31" s="1"/>
  <c r="U70" i="31" s="1"/>
  <c r="U71" i="31" s="1"/>
  <c r="U72" i="31" s="1"/>
  <c r="U73" i="31" s="1"/>
  <c r="U74" i="31" s="1"/>
  <c r="U75" i="31" s="1"/>
  <c r="U76" i="31" s="1"/>
  <c r="U77" i="31" s="1"/>
  <c r="U78" i="31" s="1"/>
  <c r="U79" i="31" s="1"/>
  <c r="U80" i="31" s="1"/>
  <c r="U81" i="31" s="1"/>
  <c r="U82" i="31" s="1"/>
  <c r="U83" i="31" s="1"/>
  <c r="U84" i="31" s="1"/>
  <c r="U85" i="31" s="1"/>
  <c r="U86" i="31" s="1"/>
  <c r="U87" i="31" s="1"/>
  <c r="U88" i="31" s="1"/>
  <c r="U89" i="31" s="1"/>
  <c r="U90" i="31" s="1"/>
  <c r="U91" i="31" s="1"/>
  <c r="U92" i="31" s="1"/>
  <c r="U93" i="31" s="1"/>
  <c r="U94" i="31" s="1"/>
  <c r="U95" i="31" s="1"/>
  <c r="U96" i="31" s="1"/>
  <c r="U97" i="31" s="1"/>
  <c r="U98" i="31" s="1"/>
  <c r="U99" i="31" s="1"/>
  <c r="U100" i="31" s="1"/>
  <c r="U101" i="31" s="1"/>
  <c r="U102" i="31" s="1"/>
  <c r="U103" i="31" s="1"/>
  <c r="U104" i="31" s="1"/>
  <c r="U105" i="31" s="1"/>
  <c r="U106" i="31" s="1"/>
  <c r="U107" i="31" s="1"/>
  <c r="U108" i="31" s="1"/>
  <c r="U109" i="31" s="1"/>
  <c r="U110" i="31" s="1"/>
  <c r="U111" i="31" s="1"/>
  <c r="U112" i="31" s="1"/>
  <c r="U113" i="31" s="1"/>
  <c r="U114" i="31" s="1"/>
  <c r="U115" i="31" s="1"/>
  <c r="U116" i="31" s="1"/>
  <c r="U117" i="31" s="1"/>
  <c r="U118" i="31" s="1"/>
  <c r="U119" i="31" s="1"/>
  <c r="U120" i="31" s="1"/>
  <c r="U121" i="31" s="1"/>
  <c r="U122" i="31" s="1"/>
  <c r="U123" i="31" s="1"/>
  <c r="U124" i="31" s="1"/>
  <c r="U125" i="31" s="1"/>
  <c r="U126" i="31" s="1"/>
  <c r="U127" i="31" s="1"/>
  <c r="U128" i="31" s="1"/>
  <c r="U129" i="31" s="1"/>
  <c r="U130" i="31" s="1"/>
  <c r="U131" i="31" s="1"/>
  <c r="U132" i="31" s="1"/>
  <c r="U133" i="31" s="1"/>
  <c r="U134" i="31" s="1"/>
  <c r="U135" i="31" s="1"/>
  <c r="U136" i="31" s="1"/>
  <c r="U137" i="31" s="1"/>
  <c r="U138" i="31" s="1"/>
  <c r="U139" i="31" s="1"/>
  <c r="U140" i="31" s="1"/>
  <c r="X18" i="31"/>
  <c r="R17" i="30"/>
  <c r="T18" i="30" s="1"/>
  <c r="W18" i="30" s="1"/>
  <c r="X18" i="30" s="1"/>
  <c r="Q18" i="30"/>
  <c r="Z18" i="31"/>
  <c r="T16" i="29"/>
  <c r="C20" i="31"/>
  <c r="D19" i="31"/>
  <c r="F20" i="31" s="1"/>
  <c r="H19" i="31"/>
  <c r="I20" i="31" s="1"/>
  <c r="R19" i="31"/>
  <c r="T20" i="31" s="1"/>
  <c r="Q20" i="31"/>
  <c r="V18" i="31"/>
  <c r="Y19" i="31" s="1"/>
  <c r="Z19" i="31" s="1"/>
  <c r="W19" i="31"/>
  <c r="G19" i="31"/>
  <c r="K19" i="31"/>
  <c r="J19" i="31"/>
  <c r="L19" i="31"/>
  <c r="G19" i="30"/>
  <c r="J19" i="30"/>
  <c r="K19" i="30"/>
  <c r="L19" i="30"/>
  <c r="U19" i="30"/>
  <c r="Y17" i="30"/>
  <c r="Z17" i="30" s="1"/>
  <c r="V17" i="30"/>
  <c r="D19" i="30"/>
  <c r="F20" i="30" s="1"/>
  <c r="C20" i="30"/>
  <c r="H19" i="30"/>
  <c r="I20" i="30" s="1"/>
  <c r="U17" i="29"/>
  <c r="D16" i="29"/>
  <c r="F17" i="29" s="1"/>
  <c r="C17" i="29"/>
  <c r="G16" i="29"/>
  <c r="R16" i="29"/>
  <c r="Q17" i="29"/>
  <c r="AJ5" i="31" l="1"/>
  <c r="AJ11" i="31"/>
  <c r="AJ10" i="31" s="1"/>
  <c r="AK11" i="31"/>
  <c r="AK10" i="31" s="1"/>
  <c r="AK9" i="31" s="1"/>
  <c r="AK5" i="31"/>
  <c r="AK4" i="31" s="1"/>
  <c r="X19" i="31"/>
  <c r="Q19" i="30"/>
  <c r="R18" i="30"/>
  <c r="T19" i="30" s="1"/>
  <c r="W19" i="30" s="1"/>
  <c r="X19" i="30" s="1"/>
  <c r="T17" i="29"/>
  <c r="V19" i="31"/>
  <c r="Y20" i="31" s="1"/>
  <c r="Z20" i="31" s="1"/>
  <c r="R20" i="31"/>
  <c r="T21" i="31" s="1"/>
  <c r="Q21" i="31"/>
  <c r="W20" i="31"/>
  <c r="X20" i="31" s="1"/>
  <c r="G20" i="31"/>
  <c r="J20" i="31"/>
  <c r="K20" i="31"/>
  <c r="L20" i="31"/>
  <c r="C21" i="31"/>
  <c r="D20" i="31"/>
  <c r="F21" i="31" s="1"/>
  <c r="H20" i="31"/>
  <c r="I21" i="31" s="1"/>
  <c r="G20" i="30"/>
  <c r="K20" i="30"/>
  <c r="J20" i="30"/>
  <c r="L20" i="30"/>
  <c r="Y18" i="30"/>
  <c r="Z18" i="30" s="1"/>
  <c r="V18" i="30"/>
  <c r="D20" i="30"/>
  <c r="F21" i="30" s="1"/>
  <c r="C21" i="30"/>
  <c r="H20" i="30"/>
  <c r="I21" i="30" s="1"/>
  <c r="U20" i="30"/>
  <c r="U21" i="30" s="1"/>
  <c r="U22" i="30" s="1"/>
  <c r="U23" i="30" s="1"/>
  <c r="U24" i="30" s="1"/>
  <c r="U25" i="30" s="1"/>
  <c r="U26" i="30" s="1"/>
  <c r="U27" i="30" s="1"/>
  <c r="U28" i="30" s="1"/>
  <c r="U29" i="30" s="1"/>
  <c r="U30" i="30" s="1"/>
  <c r="U31" i="30" s="1"/>
  <c r="U32" i="30" s="1"/>
  <c r="U33" i="30" s="1"/>
  <c r="U34" i="30" s="1"/>
  <c r="U35" i="30" s="1"/>
  <c r="U36" i="30" s="1"/>
  <c r="U37" i="30" s="1"/>
  <c r="U38" i="30" s="1"/>
  <c r="U39" i="30" s="1"/>
  <c r="U40" i="30" s="1"/>
  <c r="U41" i="30" s="1"/>
  <c r="U42" i="30" s="1"/>
  <c r="U43" i="30" s="1"/>
  <c r="U44" i="30" s="1"/>
  <c r="U45" i="30" s="1"/>
  <c r="U46" i="30" s="1"/>
  <c r="U47" i="30" s="1"/>
  <c r="U48" i="30" s="1"/>
  <c r="U49" i="30" s="1"/>
  <c r="U50" i="30" s="1"/>
  <c r="U51" i="30" s="1"/>
  <c r="U52" i="30" s="1"/>
  <c r="U53" i="30" s="1"/>
  <c r="U54" i="30" s="1"/>
  <c r="U55" i="30" s="1"/>
  <c r="U56" i="30" s="1"/>
  <c r="U57" i="30" s="1"/>
  <c r="U58" i="30" s="1"/>
  <c r="U59" i="30" s="1"/>
  <c r="U60" i="30" s="1"/>
  <c r="U61" i="30" s="1"/>
  <c r="U62" i="30" s="1"/>
  <c r="U63" i="30" s="1"/>
  <c r="U64" i="30" s="1"/>
  <c r="U65" i="30" s="1"/>
  <c r="U66" i="30" s="1"/>
  <c r="U67" i="30" s="1"/>
  <c r="U68" i="30" s="1"/>
  <c r="U69" i="30" s="1"/>
  <c r="U70" i="30" s="1"/>
  <c r="U71" i="30" s="1"/>
  <c r="U72" i="30" s="1"/>
  <c r="U73" i="30" s="1"/>
  <c r="U74" i="30" s="1"/>
  <c r="U75" i="30" s="1"/>
  <c r="U76" i="30" s="1"/>
  <c r="U77" i="30" s="1"/>
  <c r="R17" i="29"/>
  <c r="T18" i="29" s="1"/>
  <c r="Q18" i="29"/>
  <c r="G17" i="29"/>
  <c r="U18" i="29"/>
  <c r="C18" i="29"/>
  <c r="D17" i="29"/>
  <c r="F18" i="29" s="1"/>
  <c r="U78" i="30" l="1"/>
  <c r="U79" i="30" s="1"/>
  <c r="U80" i="30" s="1"/>
  <c r="U81" i="30" s="1"/>
  <c r="U82" i="30" s="1"/>
  <c r="U83" i="30" s="1"/>
  <c r="U84" i="30" s="1"/>
  <c r="U85" i="30" s="1"/>
  <c r="U86" i="30" s="1"/>
  <c r="U87" i="30" s="1"/>
  <c r="U88" i="30" s="1"/>
  <c r="U89" i="30" s="1"/>
  <c r="U90" i="30" s="1"/>
  <c r="U91" i="30" s="1"/>
  <c r="U92" i="30" s="1"/>
  <c r="U93" i="30" s="1"/>
  <c r="U94" i="30" s="1"/>
  <c r="U95" i="30" s="1"/>
  <c r="U96" i="30" s="1"/>
  <c r="U97" i="30" s="1"/>
  <c r="U98" i="30" s="1"/>
  <c r="U99" i="30" s="1"/>
  <c r="U100" i="30" s="1"/>
  <c r="U101" i="30" s="1"/>
  <c r="U102" i="30" s="1"/>
  <c r="U103" i="30" s="1"/>
  <c r="U104" i="30" s="1"/>
  <c r="U105" i="30" s="1"/>
  <c r="U106" i="30" s="1"/>
  <c r="U107" i="30" s="1"/>
  <c r="U108" i="30" s="1"/>
  <c r="U109" i="30" s="1"/>
  <c r="U110" i="30" s="1"/>
  <c r="U111" i="30" s="1"/>
  <c r="U112" i="30" s="1"/>
  <c r="U113" i="30" s="1"/>
  <c r="U114" i="30" s="1"/>
  <c r="U115" i="30" s="1"/>
  <c r="U116" i="30" s="1"/>
  <c r="U117" i="30" s="1"/>
  <c r="U118" i="30" s="1"/>
  <c r="U119" i="30" s="1"/>
  <c r="U120" i="30" s="1"/>
  <c r="U121" i="30" s="1"/>
  <c r="U122" i="30" s="1"/>
  <c r="U123" i="30" s="1"/>
  <c r="U124" i="30" s="1"/>
  <c r="U125" i="30" s="1"/>
  <c r="U126" i="30" s="1"/>
  <c r="U127" i="30" s="1"/>
  <c r="U128" i="30" s="1"/>
  <c r="U129" i="30" s="1"/>
  <c r="U130" i="30" s="1"/>
  <c r="U131" i="30" s="1"/>
  <c r="U132" i="30" s="1"/>
  <c r="U133" i="30" s="1"/>
  <c r="U134" i="30" s="1"/>
  <c r="U135" i="30" s="1"/>
  <c r="U136" i="30" s="1"/>
  <c r="U137" i="30" s="1"/>
  <c r="U138" i="30" s="1"/>
  <c r="U139" i="30" s="1"/>
  <c r="U140" i="30" s="1"/>
  <c r="AK5" i="30"/>
  <c r="AK11" i="30"/>
  <c r="AK10" i="30" s="1"/>
  <c r="Q20" i="30"/>
  <c r="R19" i="30"/>
  <c r="T20" i="30" s="1"/>
  <c r="W20" i="30" s="1"/>
  <c r="X20" i="30" s="1"/>
  <c r="V20" i="31"/>
  <c r="Y21" i="31" s="1"/>
  <c r="Z21" i="31"/>
  <c r="G21" i="31"/>
  <c r="J21" i="31"/>
  <c r="L21" i="31"/>
  <c r="K21" i="31"/>
  <c r="C22" i="31"/>
  <c r="D21" i="31"/>
  <c r="F22" i="31" s="1"/>
  <c r="H21" i="31"/>
  <c r="I22" i="31" s="1"/>
  <c r="R21" i="31"/>
  <c r="T22" i="31" s="1"/>
  <c r="Q22" i="31"/>
  <c r="W21" i="31"/>
  <c r="X21" i="31" s="1"/>
  <c r="G21" i="30"/>
  <c r="K21" i="30"/>
  <c r="J21" i="30"/>
  <c r="L21" i="30"/>
  <c r="D21" i="30"/>
  <c r="F22" i="30" s="1"/>
  <c r="C22" i="30"/>
  <c r="H21" i="30"/>
  <c r="I22" i="30" s="1"/>
  <c r="Y19" i="30"/>
  <c r="Z19" i="30" s="1"/>
  <c r="V19" i="30"/>
  <c r="U19" i="29"/>
  <c r="R18" i="29"/>
  <c r="T19" i="29" s="1"/>
  <c r="Q19" i="29"/>
  <c r="G18" i="29"/>
  <c r="C19" i="29"/>
  <c r="D18" i="29"/>
  <c r="F19" i="29" s="1"/>
  <c r="V21" i="31" l="1"/>
  <c r="Y22" i="31" s="1"/>
  <c r="Z22" i="31" s="1"/>
  <c r="Q21" i="30"/>
  <c r="R20" i="30"/>
  <c r="T21" i="30" s="1"/>
  <c r="W21" i="30" s="1"/>
  <c r="X21" i="30" s="1"/>
  <c r="W22" i="31"/>
  <c r="X22" i="31" s="1"/>
  <c r="G22" i="31"/>
  <c r="J22" i="31"/>
  <c r="K22" i="31"/>
  <c r="L22" i="31"/>
  <c r="R22" i="31"/>
  <c r="T23" i="31" s="1"/>
  <c r="Q23" i="31"/>
  <c r="C23" i="31"/>
  <c r="D22" i="31"/>
  <c r="F23" i="31" s="1"/>
  <c r="H22" i="31"/>
  <c r="I23" i="31" s="1"/>
  <c r="Y20" i="30"/>
  <c r="Z20" i="30" s="1"/>
  <c r="V20" i="30"/>
  <c r="G22" i="30"/>
  <c r="K22" i="30"/>
  <c r="L22" i="30"/>
  <c r="J22" i="30"/>
  <c r="D22" i="30"/>
  <c r="F23" i="30" s="1"/>
  <c r="C23" i="30"/>
  <c r="H22" i="30"/>
  <c r="I23" i="30" s="1"/>
  <c r="U20" i="29"/>
  <c r="G19" i="29"/>
  <c r="C20" i="29"/>
  <c r="D19" i="29"/>
  <c r="F20" i="29" s="1"/>
  <c r="R19" i="29"/>
  <c r="T20" i="29" s="1"/>
  <c r="Q20" i="29"/>
  <c r="R21" i="30" l="1"/>
  <c r="T22" i="30" s="1"/>
  <c r="W22" i="30" s="1"/>
  <c r="X22" i="30" s="1"/>
  <c r="Q22" i="30"/>
  <c r="V22" i="31"/>
  <c r="Y23" i="31" s="1"/>
  <c r="Z23" i="31" s="1"/>
  <c r="G23" i="31"/>
  <c r="K23" i="31"/>
  <c r="J23" i="31"/>
  <c r="L23" i="31"/>
  <c r="R23" i="31"/>
  <c r="T24" i="31" s="1"/>
  <c r="Q24" i="31"/>
  <c r="W23" i="31"/>
  <c r="X23" i="31" s="1"/>
  <c r="C24" i="31"/>
  <c r="D23" i="31"/>
  <c r="F24" i="31" s="1"/>
  <c r="H23" i="31"/>
  <c r="I24" i="31" s="1"/>
  <c r="D23" i="30"/>
  <c r="F24" i="30" s="1"/>
  <c r="C24" i="30"/>
  <c r="H23" i="30"/>
  <c r="I24" i="30" s="1"/>
  <c r="Y21" i="30"/>
  <c r="Z21" i="30" s="1"/>
  <c r="V21" i="30"/>
  <c r="G23" i="30"/>
  <c r="K23" i="30"/>
  <c r="L23" i="30"/>
  <c r="J23" i="30"/>
  <c r="U21" i="29"/>
  <c r="R20" i="29"/>
  <c r="T21" i="29" s="1"/>
  <c r="Q21" i="29"/>
  <c r="C21" i="29"/>
  <c r="D20" i="29"/>
  <c r="F21" i="29" s="1"/>
  <c r="G20" i="29"/>
  <c r="R22" i="30" l="1"/>
  <c r="T23" i="30" s="1"/>
  <c r="W23" i="30" s="1"/>
  <c r="X23" i="30" s="1"/>
  <c r="Q23" i="30"/>
  <c r="V23" i="31"/>
  <c r="Y24" i="31" s="1"/>
  <c r="Z24" i="31" s="1"/>
  <c r="G24" i="31"/>
  <c r="J24" i="31"/>
  <c r="K24" i="31"/>
  <c r="L24" i="31"/>
  <c r="C25" i="31"/>
  <c r="D24" i="31"/>
  <c r="F25" i="31" s="1"/>
  <c r="H24" i="31"/>
  <c r="I25" i="31" s="1"/>
  <c r="W24" i="31"/>
  <c r="X24" i="31" s="1"/>
  <c r="R24" i="31"/>
  <c r="T25" i="31" s="1"/>
  <c r="Q25" i="31"/>
  <c r="D24" i="30"/>
  <c r="F25" i="30" s="1"/>
  <c r="C25" i="30"/>
  <c r="H24" i="30"/>
  <c r="I25" i="30" s="1"/>
  <c r="Y22" i="30"/>
  <c r="Z22" i="30" s="1"/>
  <c r="V22" i="30"/>
  <c r="G24" i="30"/>
  <c r="L24" i="30"/>
  <c r="K24" i="30"/>
  <c r="J24" i="30"/>
  <c r="U22" i="29"/>
  <c r="U23" i="29" s="1"/>
  <c r="U24" i="29" s="1"/>
  <c r="U25" i="29" s="1"/>
  <c r="U26" i="29" s="1"/>
  <c r="U27" i="29" s="1"/>
  <c r="U28" i="29" s="1"/>
  <c r="U29" i="29" s="1"/>
  <c r="U30" i="29" s="1"/>
  <c r="U31" i="29" s="1"/>
  <c r="U32" i="29" s="1"/>
  <c r="U33" i="29" s="1"/>
  <c r="U34" i="29" s="1"/>
  <c r="U35" i="29" s="1"/>
  <c r="U36" i="29" s="1"/>
  <c r="U37" i="29" s="1"/>
  <c r="U38" i="29" s="1"/>
  <c r="U39" i="29" s="1"/>
  <c r="U40" i="29" s="1"/>
  <c r="U41" i="29" s="1"/>
  <c r="U42" i="29" s="1"/>
  <c r="U43" i="29" s="1"/>
  <c r="U44" i="29" s="1"/>
  <c r="U45" i="29" s="1"/>
  <c r="U46" i="29" s="1"/>
  <c r="U47" i="29" s="1"/>
  <c r="U48" i="29" s="1"/>
  <c r="U49" i="29" s="1"/>
  <c r="U50" i="29" s="1"/>
  <c r="U51" i="29" s="1"/>
  <c r="U52" i="29" s="1"/>
  <c r="U53" i="29" s="1"/>
  <c r="U54" i="29" s="1"/>
  <c r="U55" i="29" s="1"/>
  <c r="U56" i="29" s="1"/>
  <c r="U57" i="29" s="1"/>
  <c r="U58" i="29" s="1"/>
  <c r="U59" i="29" s="1"/>
  <c r="U60" i="29" s="1"/>
  <c r="U61" i="29" s="1"/>
  <c r="U62" i="29" s="1"/>
  <c r="U63" i="29" s="1"/>
  <c r="U64" i="29" s="1"/>
  <c r="U65" i="29" s="1"/>
  <c r="U66" i="29" s="1"/>
  <c r="U67" i="29" s="1"/>
  <c r="U68" i="29" s="1"/>
  <c r="U69" i="29" s="1"/>
  <c r="U70" i="29" s="1"/>
  <c r="U71" i="29" s="1"/>
  <c r="U72" i="29" s="1"/>
  <c r="U73" i="29" s="1"/>
  <c r="U74" i="29" s="1"/>
  <c r="U75" i="29" s="1"/>
  <c r="U76" i="29" s="1"/>
  <c r="U77" i="29" s="1"/>
  <c r="AJ11" i="29" s="1"/>
  <c r="AJ10" i="29" s="1"/>
  <c r="G21" i="29"/>
  <c r="C22" i="29"/>
  <c r="D21" i="29"/>
  <c r="F22" i="29" s="1"/>
  <c r="R21" i="29"/>
  <c r="T22" i="29" s="1"/>
  <c r="Q22" i="29"/>
  <c r="R23" i="30" l="1"/>
  <c r="T24" i="30" s="1"/>
  <c r="W24" i="30" s="1"/>
  <c r="X24" i="30" s="1"/>
  <c r="Q24" i="30"/>
  <c r="V24" i="31"/>
  <c r="Y25" i="31" s="1"/>
  <c r="Z25" i="31" s="1"/>
  <c r="R25" i="31"/>
  <c r="T26" i="31" s="1"/>
  <c r="Q26" i="31"/>
  <c r="W25" i="31"/>
  <c r="X25" i="31" s="1"/>
  <c r="G25" i="31"/>
  <c r="L25" i="31"/>
  <c r="J25" i="31"/>
  <c r="K25" i="31"/>
  <c r="C26" i="31"/>
  <c r="D25" i="31"/>
  <c r="F26" i="31" s="1"/>
  <c r="H25" i="31"/>
  <c r="I26" i="31" s="1"/>
  <c r="G25" i="30"/>
  <c r="J25" i="30"/>
  <c r="K25" i="30"/>
  <c r="L25" i="30"/>
  <c r="Y23" i="30"/>
  <c r="Z23" i="30" s="1"/>
  <c r="V23" i="30"/>
  <c r="C26" i="30"/>
  <c r="D25" i="30"/>
  <c r="F26" i="30" s="1"/>
  <c r="H25" i="30"/>
  <c r="I26" i="30" s="1"/>
  <c r="U78" i="29"/>
  <c r="U79" i="29" s="1"/>
  <c r="U80" i="29" s="1"/>
  <c r="U81" i="29" s="1"/>
  <c r="U82" i="29" s="1"/>
  <c r="U83" i="29" s="1"/>
  <c r="U84" i="29" s="1"/>
  <c r="U85" i="29" s="1"/>
  <c r="U86" i="29" s="1"/>
  <c r="U87" i="29" s="1"/>
  <c r="U88" i="29" s="1"/>
  <c r="U89" i="29" s="1"/>
  <c r="U90" i="29" s="1"/>
  <c r="U91" i="29" s="1"/>
  <c r="U92" i="29" s="1"/>
  <c r="U93" i="29" s="1"/>
  <c r="U94" i="29" s="1"/>
  <c r="U95" i="29" s="1"/>
  <c r="U96" i="29" s="1"/>
  <c r="U97" i="29" s="1"/>
  <c r="U98" i="29" s="1"/>
  <c r="U99" i="29" s="1"/>
  <c r="U100" i="29" s="1"/>
  <c r="U101" i="29" s="1"/>
  <c r="U102" i="29" s="1"/>
  <c r="U103" i="29" s="1"/>
  <c r="U104" i="29" s="1"/>
  <c r="U105" i="29" s="1"/>
  <c r="U106" i="29" s="1"/>
  <c r="U107" i="29" s="1"/>
  <c r="U108" i="29" s="1"/>
  <c r="U109" i="29" s="1"/>
  <c r="U110" i="29" s="1"/>
  <c r="U111" i="29" s="1"/>
  <c r="U112" i="29" s="1"/>
  <c r="U113" i="29" s="1"/>
  <c r="U114" i="29" s="1"/>
  <c r="U115" i="29" s="1"/>
  <c r="U116" i="29" s="1"/>
  <c r="U117" i="29" s="1"/>
  <c r="U118" i="29" s="1"/>
  <c r="U119" i="29" s="1"/>
  <c r="U120" i="29" s="1"/>
  <c r="U121" i="29" s="1"/>
  <c r="U122" i="29" s="1"/>
  <c r="U123" i="29" s="1"/>
  <c r="U124" i="29" s="1"/>
  <c r="U125" i="29" s="1"/>
  <c r="U126" i="29" s="1"/>
  <c r="U127" i="29" s="1"/>
  <c r="U128" i="29" s="1"/>
  <c r="U129" i="29" s="1"/>
  <c r="U130" i="29" s="1"/>
  <c r="U131" i="29" s="1"/>
  <c r="U132" i="29" s="1"/>
  <c r="U133" i="29" s="1"/>
  <c r="U134" i="29" s="1"/>
  <c r="U135" i="29" s="1"/>
  <c r="U136" i="29" s="1"/>
  <c r="U137" i="29" s="1"/>
  <c r="U138" i="29" s="1"/>
  <c r="U139" i="29" s="1"/>
  <c r="U140" i="29" s="1"/>
  <c r="AJ5" i="29"/>
  <c r="G22" i="29"/>
  <c r="R22" i="29"/>
  <c r="T23" i="29" s="1"/>
  <c r="Q23" i="29"/>
  <c r="C23" i="29"/>
  <c r="D22" i="29"/>
  <c r="F23" i="29" s="1"/>
  <c r="Q25" i="30" l="1"/>
  <c r="R24" i="30"/>
  <c r="T25" i="30" s="1"/>
  <c r="W25" i="30" s="1"/>
  <c r="X25" i="30" s="1"/>
  <c r="G26" i="31"/>
  <c r="L26" i="31"/>
  <c r="K26" i="31"/>
  <c r="J26" i="31"/>
  <c r="R26" i="31"/>
  <c r="T27" i="31" s="1"/>
  <c r="Q27" i="31"/>
  <c r="C27" i="31"/>
  <c r="D26" i="31"/>
  <c r="F27" i="31" s="1"/>
  <c r="H26" i="31"/>
  <c r="I27" i="31" s="1"/>
  <c r="W26" i="31"/>
  <c r="X26" i="31" s="1"/>
  <c r="AL5" i="31" s="1"/>
  <c r="AL4" i="31" s="1"/>
  <c r="V25" i="31"/>
  <c r="Y26" i="31" s="1"/>
  <c r="Z26" i="31" s="1"/>
  <c r="D26" i="30"/>
  <c r="F27" i="30" s="1"/>
  <c r="C27" i="30"/>
  <c r="H26" i="30"/>
  <c r="I27" i="30" s="1"/>
  <c r="Y24" i="30"/>
  <c r="Z24" i="30" s="1"/>
  <c r="V24" i="30"/>
  <c r="G26" i="30"/>
  <c r="K26" i="30"/>
  <c r="L26" i="30"/>
  <c r="J26" i="30"/>
  <c r="G23" i="29"/>
  <c r="C24" i="29"/>
  <c r="D23" i="29"/>
  <c r="F24" i="29" s="1"/>
  <c r="R23" i="29"/>
  <c r="T24" i="29" s="1"/>
  <c r="Q24" i="29"/>
  <c r="Q26" i="30" l="1"/>
  <c r="R25" i="30"/>
  <c r="T26" i="30" s="1"/>
  <c r="W26" i="30" s="1"/>
  <c r="X26" i="30" s="1"/>
  <c r="V26" i="31"/>
  <c r="Y27" i="31" s="1"/>
  <c r="Z27" i="31" s="1"/>
  <c r="C28" i="31"/>
  <c r="D27" i="31"/>
  <c r="F28" i="31" s="1"/>
  <c r="H27" i="31"/>
  <c r="I28" i="31" s="1"/>
  <c r="R27" i="31"/>
  <c r="T28" i="31" s="1"/>
  <c r="Q28" i="31"/>
  <c r="W27" i="31"/>
  <c r="X27" i="31" s="1"/>
  <c r="AL11" i="31"/>
  <c r="AL10" i="31" s="1"/>
  <c r="AL9" i="31" s="1"/>
  <c r="G27" i="31"/>
  <c r="L27" i="31"/>
  <c r="K27" i="31"/>
  <c r="J27" i="31"/>
  <c r="Y25" i="30"/>
  <c r="Z25" i="30" s="1"/>
  <c r="V25" i="30"/>
  <c r="G27" i="30"/>
  <c r="K27" i="30"/>
  <c r="L27" i="30"/>
  <c r="J27" i="30"/>
  <c r="C28" i="30"/>
  <c r="D27" i="30"/>
  <c r="F28" i="30" s="1"/>
  <c r="H27" i="30"/>
  <c r="I28" i="30" s="1"/>
  <c r="G24" i="29"/>
  <c r="R24" i="29"/>
  <c r="T25" i="29" s="1"/>
  <c r="Q25" i="29"/>
  <c r="C25" i="29"/>
  <c r="D24" i="29"/>
  <c r="F25" i="29" s="1"/>
  <c r="V27" i="31" l="1"/>
  <c r="Y28" i="31" s="1"/>
  <c r="Z28" i="31" s="1"/>
  <c r="Q27" i="30"/>
  <c r="R26" i="30"/>
  <c r="T27" i="30" s="1"/>
  <c r="W27" i="30" s="1"/>
  <c r="X27" i="30" s="1"/>
  <c r="W28" i="31"/>
  <c r="X28" i="31" s="1"/>
  <c r="G28" i="31"/>
  <c r="J28" i="31"/>
  <c r="L28" i="31"/>
  <c r="K28" i="31"/>
  <c r="R28" i="31"/>
  <c r="T29" i="31" s="1"/>
  <c r="Q29" i="31"/>
  <c r="C29" i="31"/>
  <c r="D28" i="31"/>
  <c r="F29" i="31" s="1"/>
  <c r="H28" i="31"/>
  <c r="I29" i="31" s="1"/>
  <c r="D28" i="30"/>
  <c r="F29" i="30" s="1"/>
  <c r="C29" i="30"/>
  <c r="H28" i="30"/>
  <c r="I29" i="30" s="1"/>
  <c r="G28" i="30"/>
  <c r="K28" i="30"/>
  <c r="J28" i="30"/>
  <c r="L28" i="30"/>
  <c r="Y26" i="30"/>
  <c r="Z26" i="30" s="1"/>
  <c r="V26" i="30"/>
  <c r="G25" i="29"/>
  <c r="C26" i="29"/>
  <c r="D25" i="29"/>
  <c r="F26" i="29" s="1"/>
  <c r="R25" i="29"/>
  <c r="T26" i="29" s="1"/>
  <c r="Q26" i="29"/>
  <c r="R27" i="30" l="1"/>
  <c r="T28" i="30" s="1"/>
  <c r="W28" i="30" s="1"/>
  <c r="X28" i="30" s="1"/>
  <c r="Q28" i="30"/>
  <c r="V28" i="31"/>
  <c r="Y29" i="31" s="1"/>
  <c r="Z29" i="31" s="1"/>
  <c r="W29" i="31"/>
  <c r="X29" i="31" s="1"/>
  <c r="G29" i="31"/>
  <c r="J29" i="31"/>
  <c r="K29" i="31"/>
  <c r="L29" i="31"/>
  <c r="C30" i="31"/>
  <c r="D29" i="31"/>
  <c r="F30" i="31" s="1"/>
  <c r="H29" i="31"/>
  <c r="I30" i="31" s="1"/>
  <c r="R29" i="31"/>
  <c r="T30" i="31" s="1"/>
  <c r="Q30" i="31"/>
  <c r="D29" i="30"/>
  <c r="F30" i="30" s="1"/>
  <c r="C30" i="30"/>
  <c r="H29" i="30"/>
  <c r="I30" i="30" s="1"/>
  <c r="Y27" i="30"/>
  <c r="Z27" i="30" s="1"/>
  <c r="V27" i="30"/>
  <c r="G29" i="30"/>
  <c r="K29" i="30"/>
  <c r="J29" i="30"/>
  <c r="L29" i="30"/>
  <c r="Q27" i="29"/>
  <c r="R26" i="29"/>
  <c r="T27" i="29" s="1"/>
  <c r="G26" i="29"/>
  <c r="D26" i="29"/>
  <c r="F27" i="29" s="1"/>
  <c r="C27" i="29"/>
  <c r="Q29" i="30" l="1"/>
  <c r="R28" i="30"/>
  <c r="T29" i="30" s="1"/>
  <c r="W29" i="30" s="1"/>
  <c r="X29" i="30" s="1"/>
  <c r="V29" i="31"/>
  <c r="Y30" i="31" s="1"/>
  <c r="Z30" i="31" s="1"/>
  <c r="W30" i="31"/>
  <c r="X30" i="31" s="1"/>
  <c r="G30" i="31"/>
  <c r="K30" i="31"/>
  <c r="J30" i="31"/>
  <c r="L30" i="31"/>
  <c r="R30" i="31"/>
  <c r="T31" i="31" s="1"/>
  <c r="Q31" i="31"/>
  <c r="C31" i="31"/>
  <c r="D30" i="31"/>
  <c r="F31" i="31" s="1"/>
  <c r="H30" i="31"/>
  <c r="I31" i="31" s="1"/>
  <c r="D30" i="30"/>
  <c r="F31" i="30" s="1"/>
  <c r="C31" i="30"/>
  <c r="H30" i="30"/>
  <c r="I31" i="30" s="1"/>
  <c r="Y28" i="30"/>
  <c r="Z28" i="30" s="1"/>
  <c r="V28" i="30"/>
  <c r="G30" i="30"/>
  <c r="L30" i="30"/>
  <c r="J30" i="30"/>
  <c r="K30" i="30"/>
  <c r="C28" i="29"/>
  <c r="D27" i="29"/>
  <c r="F28" i="29" s="1"/>
  <c r="G27" i="29"/>
  <c r="R27" i="29"/>
  <c r="T28" i="29" s="1"/>
  <c r="Q28" i="29"/>
  <c r="R29" i="30" l="1"/>
  <c r="T30" i="30" s="1"/>
  <c r="W30" i="30" s="1"/>
  <c r="X30" i="30" s="1"/>
  <c r="Q30" i="30"/>
  <c r="V30" i="31"/>
  <c r="Y31" i="31" s="1"/>
  <c r="Z31" i="31" s="1"/>
  <c r="G31" i="31"/>
  <c r="J31" i="31"/>
  <c r="K31" i="31"/>
  <c r="L31" i="31"/>
  <c r="C32" i="31"/>
  <c r="D31" i="31"/>
  <c r="F32" i="31" s="1"/>
  <c r="H31" i="31"/>
  <c r="I32" i="31" s="1"/>
  <c r="R31" i="31"/>
  <c r="T32" i="31" s="1"/>
  <c r="Q32" i="31"/>
  <c r="W31" i="31"/>
  <c r="X31" i="31" s="1"/>
  <c r="Y29" i="30"/>
  <c r="Z29" i="30" s="1"/>
  <c r="V29" i="30"/>
  <c r="G31" i="30"/>
  <c r="J31" i="30"/>
  <c r="K31" i="30"/>
  <c r="L31" i="30"/>
  <c r="D31" i="30"/>
  <c r="F32" i="30" s="1"/>
  <c r="C32" i="30"/>
  <c r="H31" i="30"/>
  <c r="I32" i="30" s="1"/>
  <c r="C29" i="29"/>
  <c r="D28" i="29"/>
  <c r="F29" i="29" s="1"/>
  <c r="R28" i="29"/>
  <c r="T29" i="29" s="1"/>
  <c r="Q29" i="29"/>
  <c r="G28" i="29"/>
  <c r="Q31" i="30" l="1"/>
  <c r="R30" i="30"/>
  <c r="T31" i="30" s="1"/>
  <c r="W31" i="30" s="1"/>
  <c r="X31" i="30" s="1"/>
  <c r="W32" i="31"/>
  <c r="X32" i="31" s="1"/>
  <c r="V31" i="31"/>
  <c r="Y32" i="31" s="1"/>
  <c r="Z32" i="31" s="1"/>
  <c r="G32" i="31"/>
  <c r="J32" i="31"/>
  <c r="K32" i="31"/>
  <c r="L32" i="31"/>
  <c r="R32" i="31"/>
  <c r="T33" i="31" s="1"/>
  <c r="Q33" i="31"/>
  <c r="C33" i="31"/>
  <c r="D32" i="31"/>
  <c r="F33" i="31" s="1"/>
  <c r="H32" i="31"/>
  <c r="I33" i="31" s="1"/>
  <c r="G32" i="30"/>
  <c r="J32" i="30"/>
  <c r="K32" i="30"/>
  <c r="L32" i="30"/>
  <c r="D32" i="30"/>
  <c r="F33" i="30" s="1"/>
  <c r="C33" i="30"/>
  <c r="H32" i="30"/>
  <c r="I33" i="30" s="1"/>
  <c r="Y30" i="30"/>
  <c r="Z30" i="30" s="1"/>
  <c r="V30" i="30"/>
  <c r="R29" i="29"/>
  <c r="T30" i="29" s="1"/>
  <c r="Q30" i="29"/>
  <c r="C30" i="29"/>
  <c r="D29" i="29"/>
  <c r="F30" i="29" s="1"/>
  <c r="G29" i="29"/>
  <c r="R31" i="30" l="1"/>
  <c r="T32" i="30" s="1"/>
  <c r="W32" i="30" s="1"/>
  <c r="X32" i="30" s="1"/>
  <c r="Q32" i="30"/>
  <c r="W33" i="31"/>
  <c r="X33" i="31" s="1"/>
  <c r="C34" i="31"/>
  <c r="D33" i="31"/>
  <c r="F34" i="31" s="1"/>
  <c r="H33" i="31"/>
  <c r="I34" i="31" s="1"/>
  <c r="V32" i="31"/>
  <c r="Y33" i="31" s="1"/>
  <c r="Z33" i="31" s="1"/>
  <c r="G33" i="31"/>
  <c r="L33" i="31"/>
  <c r="K33" i="31"/>
  <c r="J33" i="31"/>
  <c r="R33" i="31"/>
  <c r="T34" i="31" s="1"/>
  <c r="Q34" i="31"/>
  <c r="C34" i="30"/>
  <c r="D33" i="30"/>
  <c r="F34" i="30" s="1"/>
  <c r="H33" i="30"/>
  <c r="I34" i="30" s="1"/>
  <c r="Y31" i="30"/>
  <c r="Z31" i="30" s="1"/>
  <c r="V31" i="30"/>
  <c r="G33" i="30"/>
  <c r="J33" i="30"/>
  <c r="L33" i="30"/>
  <c r="K33" i="30"/>
  <c r="Q31" i="29"/>
  <c r="R30" i="29"/>
  <c r="T31" i="29" s="1"/>
  <c r="G30" i="29"/>
  <c r="D30" i="29"/>
  <c r="F31" i="29" s="1"/>
  <c r="C31" i="29"/>
  <c r="R32" i="30" l="1"/>
  <c r="T33" i="30" s="1"/>
  <c r="W33" i="30" s="1"/>
  <c r="X33" i="30" s="1"/>
  <c r="Q33" i="30"/>
  <c r="W34" i="31"/>
  <c r="X34" i="31" s="1"/>
  <c r="G34" i="31"/>
  <c r="L34" i="31"/>
  <c r="K34" i="31"/>
  <c r="J34" i="31"/>
  <c r="R34" i="31"/>
  <c r="T35" i="31" s="1"/>
  <c r="Q35" i="31"/>
  <c r="C35" i="31"/>
  <c r="D34" i="31"/>
  <c r="F35" i="31" s="1"/>
  <c r="H34" i="31"/>
  <c r="I35" i="31" s="1"/>
  <c r="V33" i="31"/>
  <c r="Y34" i="31" s="1"/>
  <c r="Z34" i="31" s="1"/>
  <c r="G34" i="30"/>
  <c r="K34" i="30"/>
  <c r="L34" i="30"/>
  <c r="J34" i="30"/>
  <c r="Y32" i="30"/>
  <c r="Z32" i="30" s="1"/>
  <c r="V32" i="30"/>
  <c r="D34" i="30"/>
  <c r="F35" i="30" s="1"/>
  <c r="C35" i="30"/>
  <c r="H34" i="30"/>
  <c r="I35" i="30" s="1"/>
  <c r="C32" i="29"/>
  <c r="D31" i="29"/>
  <c r="F32" i="29" s="1"/>
  <c r="G31" i="29"/>
  <c r="R31" i="29"/>
  <c r="T32" i="29" s="1"/>
  <c r="Q32" i="29"/>
  <c r="R33" i="30" l="1"/>
  <c r="T34" i="30" s="1"/>
  <c r="W34" i="30" s="1"/>
  <c r="X34" i="30" s="1"/>
  <c r="Q34" i="30"/>
  <c r="G35" i="31"/>
  <c r="K35" i="31"/>
  <c r="L35" i="31"/>
  <c r="J35" i="31"/>
  <c r="C36" i="31"/>
  <c r="D35" i="31"/>
  <c r="F36" i="31" s="1"/>
  <c r="H35" i="31"/>
  <c r="I36" i="31" s="1"/>
  <c r="V34" i="31"/>
  <c r="Y35" i="31" s="1"/>
  <c r="Z35" i="31" s="1"/>
  <c r="R35" i="31"/>
  <c r="T36" i="31" s="1"/>
  <c r="Q36" i="31"/>
  <c r="W35" i="31"/>
  <c r="X35" i="31" s="1"/>
  <c r="Y33" i="30"/>
  <c r="Z33" i="30" s="1"/>
  <c r="V33" i="30"/>
  <c r="G35" i="30"/>
  <c r="L35" i="30"/>
  <c r="K35" i="30"/>
  <c r="J35" i="30"/>
  <c r="C36" i="30"/>
  <c r="D35" i="30"/>
  <c r="F36" i="30" s="1"/>
  <c r="H35" i="30"/>
  <c r="I36" i="30" s="1"/>
  <c r="C33" i="29"/>
  <c r="D32" i="29"/>
  <c r="F33" i="29" s="1"/>
  <c r="R32" i="29"/>
  <c r="T33" i="29" s="1"/>
  <c r="Q33" i="29"/>
  <c r="G32" i="29"/>
  <c r="Q35" i="30" l="1"/>
  <c r="R34" i="30"/>
  <c r="T35" i="30" s="1"/>
  <c r="W35" i="30" s="1"/>
  <c r="X35" i="30" s="1"/>
  <c r="W36" i="31"/>
  <c r="X36" i="31" s="1"/>
  <c r="C37" i="31"/>
  <c r="D36" i="31"/>
  <c r="F37" i="31" s="1"/>
  <c r="H36" i="31"/>
  <c r="I37" i="31" s="1"/>
  <c r="R36" i="31"/>
  <c r="T37" i="31" s="1"/>
  <c r="Q37" i="31"/>
  <c r="G36" i="31"/>
  <c r="K36" i="31"/>
  <c r="J36" i="31"/>
  <c r="L36" i="31"/>
  <c r="V35" i="31"/>
  <c r="Y36" i="31" s="1"/>
  <c r="Z36" i="31" s="1"/>
  <c r="Y34" i="30"/>
  <c r="Z34" i="30" s="1"/>
  <c r="V34" i="30"/>
  <c r="D36" i="30"/>
  <c r="F37" i="30" s="1"/>
  <c r="C37" i="30"/>
  <c r="H36" i="30"/>
  <c r="I37" i="30" s="1"/>
  <c r="G36" i="30"/>
  <c r="L36" i="30"/>
  <c r="K36" i="30"/>
  <c r="J36" i="30"/>
  <c r="R33" i="29"/>
  <c r="T34" i="29" s="1"/>
  <c r="Q34" i="29"/>
  <c r="G33" i="29"/>
  <c r="C34" i="29"/>
  <c r="D33" i="29"/>
  <c r="F34" i="29" s="1"/>
  <c r="Q36" i="30" l="1"/>
  <c r="R35" i="30"/>
  <c r="T36" i="30" s="1"/>
  <c r="W36" i="30" s="1"/>
  <c r="X36" i="30" s="1"/>
  <c r="V36" i="31"/>
  <c r="Y37" i="31" s="1"/>
  <c r="Z37" i="31" s="1"/>
  <c r="R37" i="31"/>
  <c r="T38" i="31" s="1"/>
  <c r="Q38" i="31"/>
  <c r="C38" i="31"/>
  <c r="D37" i="31"/>
  <c r="F38" i="31" s="1"/>
  <c r="H37" i="31"/>
  <c r="I38" i="31" s="1"/>
  <c r="W37" i="31"/>
  <c r="X37" i="31" s="1"/>
  <c r="G37" i="31"/>
  <c r="J37" i="31"/>
  <c r="L37" i="31"/>
  <c r="K37" i="31"/>
  <c r="G37" i="30"/>
  <c r="K37" i="30"/>
  <c r="L37" i="30"/>
  <c r="J37" i="30"/>
  <c r="C38" i="30"/>
  <c r="D37" i="30"/>
  <c r="F38" i="30" s="1"/>
  <c r="H37" i="30"/>
  <c r="I38" i="30" s="1"/>
  <c r="Y35" i="30"/>
  <c r="Z35" i="30" s="1"/>
  <c r="V35" i="30"/>
  <c r="D34" i="29"/>
  <c r="F35" i="29" s="1"/>
  <c r="C35" i="29"/>
  <c r="Q35" i="29"/>
  <c r="R34" i="29"/>
  <c r="T35" i="29" s="1"/>
  <c r="G34" i="29"/>
  <c r="R36" i="30" l="1"/>
  <c r="T37" i="30" s="1"/>
  <c r="W37" i="30" s="1"/>
  <c r="X37" i="30" s="1"/>
  <c r="Q37" i="30"/>
  <c r="V37" i="31"/>
  <c r="Y38" i="31" s="1"/>
  <c r="Z38" i="31" s="1"/>
  <c r="AM11" i="31" s="1"/>
  <c r="AM10" i="31" s="1"/>
  <c r="AM9" i="31" s="1"/>
  <c r="R38" i="31"/>
  <c r="T39" i="31" s="1"/>
  <c r="Q39" i="31"/>
  <c r="W38" i="31"/>
  <c r="X38" i="31" s="1"/>
  <c r="AM5" i="31" s="1"/>
  <c r="AM4" i="31" s="1"/>
  <c r="C39" i="31"/>
  <c r="D38" i="31"/>
  <c r="F39" i="31" s="1"/>
  <c r="H38" i="31"/>
  <c r="I39" i="31" s="1"/>
  <c r="G38" i="31"/>
  <c r="J38" i="31"/>
  <c r="K38" i="31"/>
  <c r="L38" i="31"/>
  <c r="Y36" i="30"/>
  <c r="Z36" i="30" s="1"/>
  <c r="V36" i="30"/>
  <c r="D38" i="30"/>
  <c r="F39" i="30" s="1"/>
  <c r="C39" i="30"/>
  <c r="H38" i="30"/>
  <c r="I39" i="30" s="1"/>
  <c r="G38" i="30"/>
  <c r="K38" i="30"/>
  <c r="L38" i="30"/>
  <c r="J38" i="30"/>
  <c r="R35" i="29"/>
  <c r="T36" i="29" s="1"/>
  <c r="Q36" i="29"/>
  <c r="C36" i="29"/>
  <c r="D35" i="29"/>
  <c r="F36" i="29" s="1"/>
  <c r="G35" i="29"/>
  <c r="V38" i="31" l="1"/>
  <c r="Y39" i="31" s="1"/>
  <c r="Z39" i="31" s="1"/>
  <c r="Q38" i="30"/>
  <c r="R37" i="30"/>
  <c r="T38" i="30" s="1"/>
  <c r="W38" i="30" s="1"/>
  <c r="X38" i="30" s="1"/>
  <c r="C40" i="31"/>
  <c r="D39" i="31"/>
  <c r="F40" i="31" s="1"/>
  <c r="H39" i="31"/>
  <c r="I40" i="31" s="1"/>
  <c r="W39" i="31"/>
  <c r="X39" i="31" s="1"/>
  <c r="G39" i="31"/>
  <c r="K39" i="31"/>
  <c r="J39" i="31"/>
  <c r="L39" i="31"/>
  <c r="R39" i="31"/>
  <c r="T40" i="31" s="1"/>
  <c r="Q40" i="31"/>
  <c r="G39" i="30"/>
  <c r="J39" i="30"/>
  <c r="K39" i="30"/>
  <c r="L39" i="30"/>
  <c r="Y37" i="30"/>
  <c r="Z37" i="30" s="1"/>
  <c r="V37" i="30"/>
  <c r="C40" i="30"/>
  <c r="D39" i="30"/>
  <c r="F40" i="30" s="1"/>
  <c r="H39" i="30"/>
  <c r="I40" i="30" s="1"/>
  <c r="C37" i="29"/>
  <c r="D36" i="29"/>
  <c r="F37" i="29" s="1"/>
  <c r="R36" i="29"/>
  <c r="T37" i="29" s="1"/>
  <c r="Q37" i="29"/>
  <c r="G36" i="29"/>
  <c r="R38" i="30" l="1"/>
  <c r="T39" i="30" s="1"/>
  <c r="W39" i="30" s="1"/>
  <c r="X39" i="30" s="1"/>
  <c r="Q39" i="30"/>
  <c r="R40" i="31"/>
  <c r="T41" i="31" s="1"/>
  <c r="Q41" i="31"/>
  <c r="W40" i="31"/>
  <c r="X40" i="31" s="1"/>
  <c r="G40" i="31"/>
  <c r="K40" i="31"/>
  <c r="J40" i="31"/>
  <c r="L40" i="31"/>
  <c r="V39" i="31"/>
  <c r="Y40" i="31" s="1"/>
  <c r="Z40" i="31" s="1"/>
  <c r="C41" i="31"/>
  <c r="D40" i="31"/>
  <c r="F41" i="31" s="1"/>
  <c r="H40" i="31"/>
  <c r="I41" i="31" s="1"/>
  <c r="D40" i="30"/>
  <c r="F41" i="30" s="1"/>
  <c r="C41" i="30"/>
  <c r="H40" i="30"/>
  <c r="I41" i="30" s="1"/>
  <c r="Y38" i="30"/>
  <c r="Z38" i="30" s="1"/>
  <c r="V38" i="30"/>
  <c r="G40" i="30"/>
  <c r="J40" i="30"/>
  <c r="L40" i="30"/>
  <c r="K40" i="30"/>
  <c r="G37" i="29"/>
  <c r="R37" i="29"/>
  <c r="T38" i="29" s="1"/>
  <c r="Q38" i="29"/>
  <c r="C38" i="29"/>
  <c r="D37" i="29"/>
  <c r="F38" i="29" s="1"/>
  <c r="R39" i="30" l="1"/>
  <c r="T40" i="30" s="1"/>
  <c r="W40" i="30" s="1"/>
  <c r="X40" i="30" s="1"/>
  <c r="Q40" i="30"/>
  <c r="V40" i="31"/>
  <c r="Y41" i="31" s="1"/>
  <c r="Z41" i="31" s="1"/>
  <c r="C42" i="31"/>
  <c r="D41" i="31"/>
  <c r="F42" i="31" s="1"/>
  <c r="H41" i="31"/>
  <c r="I42" i="31" s="1"/>
  <c r="R41" i="31"/>
  <c r="T42" i="31" s="1"/>
  <c r="Q42" i="31"/>
  <c r="G41" i="31"/>
  <c r="L41" i="31"/>
  <c r="J41" i="31"/>
  <c r="K41" i="31"/>
  <c r="W41" i="31"/>
  <c r="X41" i="31" s="1"/>
  <c r="Y39" i="30"/>
  <c r="Z39" i="30" s="1"/>
  <c r="V39" i="30"/>
  <c r="G41" i="30"/>
  <c r="J41" i="30"/>
  <c r="K41" i="30"/>
  <c r="L41" i="30"/>
  <c r="C42" i="30"/>
  <c r="D41" i="30"/>
  <c r="F42" i="30" s="1"/>
  <c r="H41" i="30"/>
  <c r="I42" i="30" s="1"/>
  <c r="Q39" i="29"/>
  <c r="R38" i="29"/>
  <c r="T39" i="29" s="1"/>
  <c r="G38" i="29"/>
  <c r="D38" i="29"/>
  <c r="F39" i="29" s="1"/>
  <c r="C39" i="29"/>
  <c r="Q41" i="30" l="1"/>
  <c r="R40" i="30"/>
  <c r="T41" i="30" s="1"/>
  <c r="W41" i="30" s="1"/>
  <c r="X41" i="30" s="1"/>
  <c r="R42" i="31"/>
  <c r="T43" i="31" s="1"/>
  <c r="Q43" i="31"/>
  <c r="C43" i="31"/>
  <c r="D42" i="31"/>
  <c r="F43" i="31" s="1"/>
  <c r="H42" i="31"/>
  <c r="I43" i="31" s="1"/>
  <c r="V41" i="31"/>
  <c r="Y42" i="31" s="1"/>
  <c r="Z42" i="31" s="1"/>
  <c r="W42" i="31"/>
  <c r="X42" i="31" s="1"/>
  <c r="G42" i="31"/>
  <c r="L42" i="31"/>
  <c r="K42" i="31"/>
  <c r="J42" i="31"/>
  <c r="D42" i="30"/>
  <c r="F43" i="30" s="1"/>
  <c r="C43" i="30"/>
  <c r="H42" i="30"/>
  <c r="I43" i="30" s="1"/>
  <c r="Y40" i="30"/>
  <c r="Z40" i="30" s="1"/>
  <c r="V40" i="30"/>
  <c r="G42" i="30"/>
  <c r="K42" i="30"/>
  <c r="L42" i="30"/>
  <c r="J42" i="30"/>
  <c r="C40" i="29"/>
  <c r="D39" i="29"/>
  <c r="F40" i="29" s="1"/>
  <c r="G39" i="29"/>
  <c r="R39" i="29"/>
  <c r="T40" i="29" s="1"/>
  <c r="Q40" i="29"/>
  <c r="Q42" i="30" l="1"/>
  <c r="R41" i="30"/>
  <c r="T42" i="30" s="1"/>
  <c r="W42" i="30" s="1"/>
  <c r="X42" i="30" s="1"/>
  <c r="V42" i="31"/>
  <c r="Y43" i="31" s="1"/>
  <c r="Z43" i="31" s="1"/>
  <c r="C44" i="31"/>
  <c r="D43" i="31"/>
  <c r="F44" i="31" s="1"/>
  <c r="H43" i="31"/>
  <c r="I44" i="31" s="1"/>
  <c r="R43" i="31"/>
  <c r="T44" i="31" s="1"/>
  <c r="Q44" i="31"/>
  <c r="G43" i="31"/>
  <c r="L43" i="31"/>
  <c r="K43" i="31"/>
  <c r="J43" i="31"/>
  <c r="W43" i="31"/>
  <c r="X43" i="31" s="1"/>
  <c r="Y41" i="30"/>
  <c r="Z41" i="30" s="1"/>
  <c r="V41" i="30"/>
  <c r="G43" i="30"/>
  <c r="K43" i="30"/>
  <c r="L43" i="30"/>
  <c r="J43" i="30"/>
  <c r="C44" i="30"/>
  <c r="D43" i="30"/>
  <c r="F44" i="30" s="1"/>
  <c r="H43" i="30"/>
  <c r="I44" i="30" s="1"/>
  <c r="R40" i="29"/>
  <c r="T41" i="29" s="1"/>
  <c r="Q41" i="29"/>
  <c r="G40" i="29"/>
  <c r="C41" i="29"/>
  <c r="D40" i="29"/>
  <c r="F41" i="29" s="1"/>
  <c r="R42" i="30" l="1"/>
  <c r="T43" i="30" s="1"/>
  <c r="W43" i="30" s="1"/>
  <c r="X43" i="30" s="1"/>
  <c r="Q43" i="30"/>
  <c r="R44" i="31"/>
  <c r="T45" i="31" s="1"/>
  <c r="Q45" i="31"/>
  <c r="C45" i="31"/>
  <c r="D44" i="31"/>
  <c r="F45" i="31" s="1"/>
  <c r="H44" i="31"/>
  <c r="I45" i="31" s="1"/>
  <c r="V43" i="31"/>
  <c r="Y44" i="31" s="1"/>
  <c r="Z44" i="31" s="1"/>
  <c r="W44" i="31"/>
  <c r="X44" i="31" s="1"/>
  <c r="G44" i="31"/>
  <c r="J44" i="31"/>
  <c r="L44" i="31"/>
  <c r="K44" i="31"/>
  <c r="D44" i="30"/>
  <c r="F45" i="30" s="1"/>
  <c r="C45" i="30"/>
  <c r="H44" i="30"/>
  <c r="I45" i="30" s="1"/>
  <c r="Y42" i="30"/>
  <c r="Z42" i="30" s="1"/>
  <c r="V42" i="30"/>
  <c r="G44" i="30"/>
  <c r="L44" i="30"/>
  <c r="K44" i="30"/>
  <c r="J44" i="30"/>
  <c r="R41" i="29"/>
  <c r="T42" i="29" s="1"/>
  <c r="Q42" i="29"/>
  <c r="G41" i="29"/>
  <c r="C42" i="29"/>
  <c r="D41" i="29"/>
  <c r="F42" i="29" s="1"/>
  <c r="R43" i="30" l="1"/>
  <c r="T44" i="30" s="1"/>
  <c r="W44" i="30" s="1"/>
  <c r="X44" i="30" s="1"/>
  <c r="Q44" i="30"/>
  <c r="V44" i="31"/>
  <c r="Y45" i="31" s="1"/>
  <c r="Z45" i="31" s="1"/>
  <c r="G45" i="31"/>
  <c r="J45" i="31"/>
  <c r="K45" i="31"/>
  <c r="L45" i="31"/>
  <c r="C46" i="31"/>
  <c r="D45" i="31"/>
  <c r="F46" i="31" s="1"/>
  <c r="H45" i="31"/>
  <c r="I46" i="31" s="1"/>
  <c r="R45" i="31"/>
  <c r="T46" i="31" s="1"/>
  <c r="Q46" i="31"/>
  <c r="W45" i="31"/>
  <c r="X45" i="31" s="1"/>
  <c r="Y43" i="30"/>
  <c r="Z43" i="30" s="1"/>
  <c r="V43" i="30"/>
  <c r="G45" i="30"/>
  <c r="K45" i="30"/>
  <c r="J45" i="30"/>
  <c r="L45" i="30"/>
  <c r="C46" i="30"/>
  <c r="D45" i="30"/>
  <c r="F46" i="30" s="1"/>
  <c r="H45" i="30"/>
  <c r="I46" i="30" s="1"/>
  <c r="G42" i="29"/>
  <c r="D42" i="29"/>
  <c r="F43" i="29" s="1"/>
  <c r="C43" i="29"/>
  <c r="Q43" i="29"/>
  <c r="R42" i="29"/>
  <c r="T43" i="29" s="1"/>
  <c r="Q45" i="30" l="1"/>
  <c r="R44" i="30"/>
  <c r="T45" i="30" s="1"/>
  <c r="W45" i="30" s="1"/>
  <c r="X45" i="30" s="1"/>
  <c r="R46" i="31"/>
  <c r="T47" i="31" s="1"/>
  <c r="Q47" i="31"/>
  <c r="C47" i="31"/>
  <c r="D46" i="31"/>
  <c r="F47" i="31" s="1"/>
  <c r="H46" i="31"/>
  <c r="I47" i="31" s="1"/>
  <c r="V45" i="31"/>
  <c r="Y46" i="31" s="1"/>
  <c r="Z46" i="31" s="1"/>
  <c r="W46" i="31"/>
  <c r="X46" i="31" s="1"/>
  <c r="G46" i="31"/>
  <c r="K46" i="31"/>
  <c r="J46" i="31"/>
  <c r="L46" i="31"/>
  <c r="C47" i="30"/>
  <c r="D46" i="30"/>
  <c r="F47" i="30" s="1"/>
  <c r="H46" i="30"/>
  <c r="I47" i="30" s="1"/>
  <c r="G46" i="30"/>
  <c r="J46" i="30"/>
  <c r="L46" i="30"/>
  <c r="K46" i="30"/>
  <c r="Y44" i="30"/>
  <c r="Z44" i="30" s="1"/>
  <c r="V44" i="30"/>
  <c r="C44" i="29"/>
  <c r="D43" i="29"/>
  <c r="F44" i="29" s="1"/>
  <c r="G43" i="29"/>
  <c r="R43" i="29"/>
  <c r="T44" i="29" s="1"/>
  <c r="Q44" i="29"/>
  <c r="R45" i="30" l="1"/>
  <c r="T46" i="30" s="1"/>
  <c r="W46" i="30" s="1"/>
  <c r="X46" i="30" s="1"/>
  <c r="Q46" i="30"/>
  <c r="V46" i="31"/>
  <c r="Y47" i="31" s="1"/>
  <c r="Z47" i="31" s="1"/>
  <c r="C48" i="31"/>
  <c r="D47" i="31"/>
  <c r="F48" i="31" s="1"/>
  <c r="H47" i="31"/>
  <c r="I48" i="31" s="1"/>
  <c r="R47" i="31"/>
  <c r="T48" i="31" s="1"/>
  <c r="Q48" i="31"/>
  <c r="G47" i="31"/>
  <c r="J47" i="31"/>
  <c r="K47" i="31"/>
  <c r="L47" i="31"/>
  <c r="W47" i="31"/>
  <c r="X47" i="31" s="1"/>
  <c r="Y45" i="30"/>
  <c r="Z45" i="30" s="1"/>
  <c r="V45" i="30"/>
  <c r="D47" i="30"/>
  <c r="F48" i="30" s="1"/>
  <c r="C48" i="30"/>
  <c r="H47" i="30"/>
  <c r="I48" i="30" s="1"/>
  <c r="G47" i="30"/>
  <c r="J47" i="30"/>
  <c r="K47" i="30"/>
  <c r="L47" i="30"/>
  <c r="R44" i="29"/>
  <c r="T45" i="29" s="1"/>
  <c r="Q45" i="29"/>
  <c r="G44" i="29"/>
  <c r="C45" i="29"/>
  <c r="D44" i="29"/>
  <c r="F45" i="29" s="1"/>
  <c r="R46" i="30" l="1"/>
  <c r="T47" i="30" s="1"/>
  <c r="W47" i="30" s="1"/>
  <c r="X47" i="30" s="1"/>
  <c r="Q47" i="30"/>
  <c r="R48" i="31"/>
  <c r="T49" i="31" s="1"/>
  <c r="Q49" i="31"/>
  <c r="C49" i="31"/>
  <c r="D48" i="31"/>
  <c r="F49" i="31" s="1"/>
  <c r="H48" i="31"/>
  <c r="I49" i="31" s="1"/>
  <c r="V47" i="31"/>
  <c r="Y48" i="31" s="1"/>
  <c r="Z48" i="31" s="1"/>
  <c r="W48" i="31"/>
  <c r="X48" i="31" s="1"/>
  <c r="G48" i="31"/>
  <c r="K48" i="31"/>
  <c r="J48" i="31"/>
  <c r="L48" i="31"/>
  <c r="C49" i="30"/>
  <c r="D48" i="30"/>
  <c r="F49" i="30" s="1"/>
  <c r="H48" i="30"/>
  <c r="I49" i="30" s="1"/>
  <c r="G48" i="30"/>
  <c r="L48" i="30"/>
  <c r="J48" i="30"/>
  <c r="K48" i="30"/>
  <c r="Y46" i="30"/>
  <c r="Z46" i="30" s="1"/>
  <c r="V46" i="30"/>
  <c r="G45" i="29"/>
  <c r="R45" i="29"/>
  <c r="T46" i="29" s="1"/>
  <c r="Q46" i="29"/>
  <c r="C46" i="29"/>
  <c r="D45" i="29"/>
  <c r="F46" i="29" s="1"/>
  <c r="R47" i="30" l="1"/>
  <c r="T48" i="30" s="1"/>
  <c r="W48" i="30" s="1"/>
  <c r="X48" i="30" s="1"/>
  <c r="Q48" i="30"/>
  <c r="V48" i="31"/>
  <c r="Y49" i="31" s="1"/>
  <c r="Z49" i="31" s="1"/>
  <c r="G49" i="31"/>
  <c r="L49" i="31"/>
  <c r="K49" i="31"/>
  <c r="J49" i="31"/>
  <c r="C50" i="31"/>
  <c r="D49" i="31"/>
  <c r="F50" i="31" s="1"/>
  <c r="H49" i="31"/>
  <c r="I50" i="31" s="1"/>
  <c r="Q50" i="31"/>
  <c r="R49" i="31"/>
  <c r="T50" i="31" s="1"/>
  <c r="W49" i="31"/>
  <c r="X49" i="31" s="1"/>
  <c r="D49" i="30"/>
  <c r="F50" i="30" s="1"/>
  <c r="C50" i="30"/>
  <c r="H49" i="30"/>
  <c r="I50" i="30" s="1"/>
  <c r="G49" i="30"/>
  <c r="K49" i="30"/>
  <c r="L49" i="30"/>
  <c r="J49" i="30"/>
  <c r="Y47" i="30"/>
  <c r="Z47" i="30" s="1"/>
  <c r="V47" i="30"/>
  <c r="D46" i="29"/>
  <c r="F47" i="29" s="1"/>
  <c r="C47" i="29"/>
  <c r="Q47" i="29"/>
  <c r="R46" i="29"/>
  <c r="T47" i="29" s="1"/>
  <c r="G46" i="29"/>
  <c r="R48" i="30" l="1"/>
  <c r="T49" i="30" s="1"/>
  <c r="W49" i="30" s="1"/>
  <c r="X49" i="30" s="1"/>
  <c r="Q49" i="30"/>
  <c r="V49" i="31"/>
  <c r="Y50" i="31" s="1"/>
  <c r="Z50" i="31" s="1"/>
  <c r="W50" i="31"/>
  <c r="X50" i="31" s="1"/>
  <c r="D50" i="31"/>
  <c r="F51" i="31" s="1"/>
  <c r="C51" i="31"/>
  <c r="H50" i="31"/>
  <c r="I51" i="31" s="1"/>
  <c r="Q51" i="31"/>
  <c r="R50" i="31"/>
  <c r="T51" i="31" s="1"/>
  <c r="G50" i="31"/>
  <c r="L50" i="31"/>
  <c r="K50" i="31"/>
  <c r="J50" i="31"/>
  <c r="Y48" i="30"/>
  <c r="Z48" i="30" s="1"/>
  <c r="V48" i="30"/>
  <c r="G50" i="30"/>
  <c r="K50" i="30"/>
  <c r="L50" i="30"/>
  <c r="J50" i="30"/>
  <c r="C51" i="30"/>
  <c r="D50" i="30"/>
  <c r="F51" i="30" s="1"/>
  <c r="H50" i="30"/>
  <c r="I51" i="30" s="1"/>
  <c r="C48" i="29"/>
  <c r="D47" i="29"/>
  <c r="F48" i="29" s="1"/>
  <c r="G47" i="29"/>
  <c r="R47" i="29"/>
  <c r="T48" i="29" s="1"/>
  <c r="Q48" i="29"/>
  <c r="Q50" i="30" l="1"/>
  <c r="R49" i="30"/>
  <c r="T50" i="30" s="1"/>
  <c r="W50" i="30" s="1"/>
  <c r="X50" i="30" s="1"/>
  <c r="V50" i="31"/>
  <c r="Y51" i="31" s="1"/>
  <c r="Z51" i="31" s="1"/>
  <c r="W51" i="31"/>
  <c r="X51" i="31" s="1"/>
  <c r="G51" i="31"/>
  <c r="J51" i="31"/>
  <c r="L51" i="31"/>
  <c r="K51" i="31"/>
  <c r="Q52" i="31"/>
  <c r="R51" i="31"/>
  <c r="T52" i="31" s="1"/>
  <c r="D51" i="31"/>
  <c r="F52" i="31" s="1"/>
  <c r="C52" i="31"/>
  <c r="H51" i="31"/>
  <c r="I52" i="31" s="1"/>
  <c r="C52" i="30"/>
  <c r="D51" i="30"/>
  <c r="F52" i="30" s="1"/>
  <c r="H51" i="30"/>
  <c r="I52" i="30" s="1"/>
  <c r="G51" i="30"/>
  <c r="L51" i="30"/>
  <c r="J51" i="30"/>
  <c r="K51" i="30"/>
  <c r="Y49" i="30"/>
  <c r="Z49" i="30" s="1"/>
  <c r="V49" i="30"/>
  <c r="R48" i="29"/>
  <c r="T49" i="29" s="1"/>
  <c r="Q49" i="29"/>
  <c r="G48" i="29"/>
  <c r="C49" i="29"/>
  <c r="D48" i="29"/>
  <c r="F49" i="29" s="1"/>
  <c r="R50" i="30" l="1"/>
  <c r="T51" i="30" s="1"/>
  <c r="W51" i="30" s="1"/>
  <c r="X51" i="30" s="1"/>
  <c r="Q51" i="30"/>
  <c r="W52" i="31"/>
  <c r="X52" i="31" s="1"/>
  <c r="D52" i="31"/>
  <c r="F53" i="31" s="1"/>
  <c r="C53" i="31"/>
  <c r="H52" i="31"/>
  <c r="I53" i="31" s="1"/>
  <c r="R52" i="31"/>
  <c r="T53" i="31" s="1"/>
  <c r="Q53" i="31"/>
  <c r="G52" i="31"/>
  <c r="L52" i="31"/>
  <c r="K52" i="31"/>
  <c r="J52" i="31"/>
  <c r="V51" i="31"/>
  <c r="Y52" i="31" s="1"/>
  <c r="Z52" i="31" s="1"/>
  <c r="G52" i="30"/>
  <c r="K52" i="30"/>
  <c r="L52" i="30"/>
  <c r="J52" i="30"/>
  <c r="Y50" i="30"/>
  <c r="Z50" i="30" s="1"/>
  <c r="V50" i="30"/>
  <c r="C53" i="30"/>
  <c r="D52" i="30"/>
  <c r="F53" i="30" s="1"/>
  <c r="H52" i="30"/>
  <c r="I53" i="30" s="1"/>
  <c r="G49" i="29"/>
  <c r="R49" i="29"/>
  <c r="T50" i="29" s="1"/>
  <c r="Q50" i="29"/>
  <c r="C50" i="29"/>
  <c r="D49" i="29"/>
  <c r="F50" i="29" s="1"/>
  <c r="Q52" i="30" l="1"/>
  <c r="R51" i="30"/>
  <c r="T52" i="30" s="1"/>
  <c r="W52" i="30" s="1"/>
  <c r="X52" i="30" s="1"/>
  <c r="V52" i="31"/>
  <c r="Y53" i="31" s="1"/>
  <c r="Z53" i="31" s="1"/>
  <c r="C54" i="31"/>
  <c r="D53" i="31"/>
  <c r="F54" i="31" s="1"/>
  <c r="H53" i="31"/>
  <c r="I54" i="31" s="1"/>
  <c r="Q54" i="31"/>
  <c r="R53" i="31"/>
  <c r="T54" i="31" s="1"/>
  <c r="G53" i="31"/>
  <c r="K53" i="31"/>
  <c r="L53" i="31"/>
  <c r="J53" i="31"/>
  <c r="W53" i="31"/>
  <c r="X53" i="31" s="1"/>
  <c r="D53" i="30"/>
  <c r="F54" i="30" s="1"/>
  <c r="C54" i="30"/>
  <c r="H53" i="30"/>
  <c r="I54" i="30" s="1"/>
  <c r="G53" i="30"/>
  <c r="L53" i="30"/>
  <c r="K53" i="30"/>
  <c r="J53" i="30"/>
  <c r="Y51" i="30"/>
  <c r="Z51" i="30" s="1"/>
  <c r="V51" i="30"/>
  <c r="G50" i="29"/>
  <c r="C51" i="29"/>
  <c r="D50" i="29"/>
  <c r="F51" i="29" s="1"/>
  <c r="R50" i="29"/>
  <c r="T51" i="29" s="1"/>
  <c r="Q51" i="29"/>
  <c r="Q53" i="30" l="1"/>
  <c r="R52" i="30"/>
  <c r="T53" i="30" s="1"/>
  <c r="W53" i="30" s="1"/>
  <c r="X53" i="30" s="1"/>
  <c r="V53" i="31"/>
  <c r="Y54" i="31" s="1"/>
  <c r="Z54" i="31" s="1"/>
  <c r="Q55" i="31"/>
  <c r="R54" i="31"/>
  <c r="T55" i="31" s="1"/>
  <c r="G54" i="31"/>
  <c r="L54" i="31"/>
  <c r="J54" i="31"/>
  <c r="K54" i="31"/>
  <c r="W54" i="31"/>
  <c r="X54" i="31" s="1"/>
  <c r="D54" i="31"/>
  <c r="F55" i="31" s="1"/>
  <c r="C55" i="31"/>
  <c r="H54" i="31"/>
  <c r="I55" i="31" s="1"/>
  <c r="G54" i="30"/>
  <c r="J54" i="30"/>
  <c r="K54" i="30"/>
  <c r="L54" i="30"/>
  <c r="C55" i="30"/>
  <c r="D54" i="30"/>
  <c r="F55" i="30" s="1"/>
  <c r="H54" i="30"/>
  <c r="I55" i="30" s="1"/>
  <c r="Y52" i="30"/>
  <c r="Z52" i="30" s="1"/>
  <c r="V52" i="30"/>
  <c r="G51" i="29"/>
  <c r="R51" i="29"/>
  <c r="T52" i="29" s="1"/>
  <c r="Q52" i="29"/>
  <c r="C52" i="29"/>
  <c r="D51" i="29"/>
  <c r="F52" i="29" s="1"/>
  <c r="R53" i="30" l="1"/>
  <c r="T54" i="30" s="1"/>
  <c r="W54" i="30" s="1"/>
  <c r="X54" i="30" s="1"/>
  <c r="Q54" i="30"/>
  <c r="Q56" i="31"/>
  <c r="R55" i="31"/>
  <c r="T56" i="31" s="1"/>
  <c r="V54" i="31"/>
  <c r="Y55" i="31" s="1"/>
  <c r="D55" i="31"/>
  <c r="F56" i="31" s="1"/>
  <c r="C56" i="31"/>
  <c r="H55" i="31"/>
  <c r="I56" i="31" s="1"/>
  <c r="Z55" i="31"/>
  <c r="G55" i="31"/>
  <c r="L55" i="31"/>
  <c r="K55" i="31"/>
  <c r="J55" i="31"/>
  <c r="W55" i="31"/>
  <c r="X55" i="31" s="1"/>
  <c r="G55" i="30"/>
  <c r="K55" i="30"/>
  <c r="L55" i="30"/>
  <c r="J55" i="30"/>
  <c r="Y53" i="30"/>
  <c r="Z53" i="30" s="1"/>
  <c r="V53" i="30"/>
  <c r="D55" i="30"/>
  <c r="F56" i="30" s="1"/>
  <c r="C56" i="30"/>
  <c r="H55" i="30"/>
  <c r="I56" i="30" s="1"/>
  <c r="R52" i="29"/>
  <c r="T53" i="29" s="1"/>
  <c r="Q53" i="29"/>
  <c r="G52" i="29"/>
  <c r="C53" i="29"/>
  <c r="D52" i="29"/>
  <c r="F53" i="29" s="1"/>
  <c r="R54" i="30" l="1"/>
  <c r="T55" i="30" s="1"/>
  <c r="W55" i="30" s="1"/>
  <c r="X55" i="30" s="1"/>
  <c r="Q55" i="30"/>
  <c r="G56" i="31"/>
  <c r="J56" i="31"/>
  <c r="K56" i="31"/>
  <c r="L56" i="31"/>
  <c r="W56" i="31"/>
  <c r="X56" i="31" s="1"/>
  <c r="V55" i="31"/>
  <c r="Y56" i="31" s="1"/>
  <c r="Z56" i="31" s="1"/>
  <c r="D56" i="31"/>
  <c r="F57" i="31" s="1"/>
  <c r="C57" i="31"/>
  <c r="H56" i="31"/>
  <c r="I57" i="31" s="1"/>
  <c r="R56" i="31"/>
  <c r="T57" i="31" s="1"/>
  <c r="Q57" i="31"/>
  <c r="C57" i="30"/>
  <c r="D56" i="30"/>
  <c r="F57" i="30" s="1"/>
  <c r="H56" i="30"/>
  <c r="I57" i="30" s="1"/>
  <c r="G56" i="30"/>
  <c r="J56" i="30"/>
  <c r="K56" i="30"/>
  <c r="L56" i="30"/>
  <c r="Y54" i="30"/>
  <c r="Z54" i="30" s="1"/>
  <c r="V54" i="30"/>
  <c r="C54" i="29"/>
  <c r="D53" i="29"/>
  <c r="F54" i="29" s="1"/>
  <c r="R53" i="29"/>
  <c r="T54" i="29" s="1"/>
  <c r="Q54" i="29"/>
  <c r="G53" i="29"/>
  <c r="R55" i="30" l="1"/>
  <c r="T56" i="30" s="1"/>
  <c r="W56" i="30" s="1"/>
  <c r="X56" i="30" s="1"/>
  <c r="Q56" i="30"/>
  <c r="G57" i="31"/>
  <c r="J57" i="31"/>
  <c r="L57" i="31"/>
  <c r="K57" i="31"/>
  <c r="W57" i="31"/>
  <c r="X57" i="31" s="1"/>
  <c r="Q58" i="31"/>
  <c r="R57" i="31"/>
  <c r="T58" i="31" s="1"/>
  <c r="C58" i="31"/>
  <c r="D57" i="31"/>
  <c r="F58" i="31" s="1"/>
  <c r="H57" i="31"/>
  <c r="I58" i="31" s="1"/>
  <c r="V56" i="31"/>
  <c r="Y57" i="31" s="1"/>
  <c r="Z57" i="31" s="1"/>
  <c r="D57" i="30"/>
  <c r="F58" i="30" s="1"/>
  <c r="C58" i="30"/>
  <c r="H57" i="30"/>
  <c r="I58" i="30" s="1"/>
  <c r="G57" i="30"/>
  <c r="K57" i="30"/>
  <c r="J57" i="30"/>
  <c r="L57" i="30"/>
  <c r="Y55" i="30"/>
  <c r="Z55" i="30" s="1"/>
  <c r="V55" i="30"/>
  <c r="G54" i="29"/>
  <c r="R54" i="29"/>
  <c r="T55" i="29" s="1"/>
  <c r="Q55" i="29"/>
  <c r="C55" i="29"/>
  <c r="D54" i="29"/>
  <c r="F55" i="29" s="1"/>
  <c r="W54" i="29"/>
  <c r="R56" i="30" l="1"/>
  <c r="T57" i="30" s="1"/>
  <c r="W57" i="30" s="1"/>
  <c r="X57" i="30" s="1"/>
  <c r="Q57" i="30"/>
  <c r="Q59" i="31"/>
  <c r="R58" i="31"/>
  <c r="T59" i="31" s="1"/>
  <c r="G58" i="31"/>
  <c r="J58" i="31"/>
  <c r="K58" i="31"/>
  <c r="L58" i="31"/>
  <c r="D58" i="31"/>
  <c r="F59" i="31" s="1"/>
  <c r="C59" i="31"/>
  <c r="H58" i="31"/>
  <c r="I59" i="31" s="1"/>
  <c r="V57" i="31"/>
  <c r="Y58" i="31" s="1"/>
  <c r="Z58" i="31" s="1"/>
  <c r="W58" i="31"/>
  <c r="X58" i="31" s="1"/>
  <c r="Y56" i="30"/>
  <c r="Z56" i="30" s="1"/>
  <c r="V56" i="30"/>
  <c r="G58" i="30"/>
  <c r="J58" i="30"/>
  <c r="K58" i="30"/>
  <c r="L58" i="30"/>
  <c r="C59" i="30"/>
  <c r="D58" i="30"/>
  <c r="F59" i="30" s="1"/>
  <c r="H58" i="30"/>
  <c r="I59" i="30" s="1"/>
  <c r="V54" i="29"/>
  <c r="Y55" i="29" s="1"/>
  <c r="C56" i="29"/>
  <c r="D55" i="29"/>
  <c r="F56" i="29" s="1"/>
  <c r="R55" i="29"/>
  <c r="T56" i="29" s="1"/>
  <c r="Q56" i="29"/>
  <c r="W55" i="29"/>
  <c r="G55" i="29"/>
  <c r="Q58" i="30" l="1"/>
  <c r="R57" i="30"/>
  <c r="T58" i="30" s="1"/>
  <c r="W58" i="30" s="1"/>
  <c r="X58" i="30" s="1"/>
  <c r="V58" i="31"/>
  <c r="Y59" i="31" s="1"/>
  <c r="Z59" i="31" s="1"/>
  <c r="W59" i="31"/>
  <c r="X59" i="31" s="1"/>
  <c r="Q60" i="31"/>
  <c r="R59" i="31"/>
  <c r="T60" i="31" s="1"/>
  <c r="G59" i="31"/>
  <c r="K59" i="31"/>
  <c r="J59" i="31"/>
  <c r="L59" i="31"/>
  <c r="D59" i="31"/>
  <c r="F60" i="31" s="1"/>
  <c r="C60" i="31"/>
  <c r="H59" i="31"/>
  <c r="I60" i="31" s="1"/>
  <c r="C60" i="30"/>
  <c r="D59" i="30"/>
  <c r="F60" i="30" s="1"/>
  <c r="H59" i="30"/>
  <c r="I60" i="30" s="1"/>
  <c r="Y57" i="30"/>
  <c r="Z57" i="30" s="1"/>
  <c r="V57" i="30"/>
  <c r="G59" i="30"/>
  <c r="L59" i="30"/>
  <c r="K59" i="30"/>
  <c r="J59" i="30"/>
  <c r="V55" i="29"/>
  <c r="Y56" i="29" s="1"/>
  <c r="C57" i="29"/>
  <c r="D56" i="29"/>
  <c r="F57" i="29" s="1"/>
  <c r="G56" i="29"/>
  <c r="R56" i="29"/>
  <c r="T57" i="29" s="1"/>
  <c r="Q57" i="29"/>
  <c r="W56" i="29"/>
  <c r="V59" i="31" l="1"/>
  <c r="Y60" i="31" s="1"/>
  <c r="Z60" i="31" s="1"/>
  <c r="R58" i="30"/>
  <c r="T59" i="30" s="1"/>
  <c r="W59" i="30" s="1"/>
  <c r="X59" i="30" s="1"/>
  <c r="Q59" i="30"/>
  <c r="G60" i="31"/>
  <c r="J60" i="31"/>
  <c r="K60" i="31"/>
  <c r="L60" i="31"/>
  <c r="R60" i="31"/>
  <c r="T61" i="31" s="1"/>
  <c r="Q61" i="31"/>
  <c r="D60" i="31"/>
  <c r="F61" i="31" s="1"/>
  <c r="C61" i="31"/>
  <c r="H60" i="31"/>
  <c r="I61" i="31" s="1"/>
  <c r="W60" i="31"/>
  <c r="X60" i="31" s="1"/>
  <c r="Y58" i="30"/>
  <c r="Z58" i="30" s="1"/>
  <c r="V58" i="30"/>
  <c r="C61" i="30"/>
  <c r="D60" i="30"/>
  <c r="F61" i="30" s="1"/>
  <c r="H60" i="30"/>
  <c r="I61" i="30" s="1"/>
  <c r="G60" i="30"/>
  <c r="J60" i="30"/>
  <c r="K60" i="30"/>
  <c r="L60" i="30"/>
  <c r="V56" i="29"/>
  <c r="Y57" i="29" s="1"/>
  <c r="G57" i="29"/>
  <c r="R57" i="29"/>
  <c r="T58" i="29" s="1"/>
  <c r="Q58" i="29"/>
  <c r="C58" i="29"/>
  <c r="D57" i="29"/>
  <c r="F58" i="29" s="1"/>
  <c r="W57" i="29"/>
  <c r="R59" i="30" l="1"/>
  <c r="T60" i="30" s="1"/>
  <c r="W60" i="30" s="1"/>
  <c r="X60" i="30" s="1"/>
  <c r="Q60" i="30"/>
  <c r="G61" i="31"/>
  <c r="K61" i="31"/>
  <c r="J61" i="31"/>
  <c r="L61" i="31"/>
  <c r="Q62" i="31"/>
  <c r="R61" i="31"/>
  <c r="T62" i="31" s="1"/>
  <c r="W61" i="31"/>
  <c r="X61" i="31" s="1"/>
  <c r="V60" i="31"/>
  <c r="Y61" i="31" s="1"/>
  <c r="Z61" i="31" s="1"/>
  <c r="C62" i="31"/>
  <c r="D61" i="31"/>
  <c r="F62" i="31" s="1"/>
  <c r="H61" i="31"/>
  <c r="I62" i="31" s="1"/>
  <c r="G61" i="30"/>
  <c r="L61" i="30"/>
  <c r="J61" i="30"/>
  <c r="K61" i="30"/>
  <c r="C62" i="30"/>
  <c r="D61" i="30"/>
  <c r="F62" i="30" s="1"/>
  <c r="H61" i="30"/>
  <c r="I62" i="30" s="1"/>
  <c r="Y59" i="30"/>
  <c r="Z59" i="30" s="1"/>
  <c r="V59" i="30"/>
  <c r="G58" i="29"/>
  <c r="V57" i="29"/>
  <c r="Y58" i="29" s="1"/>
  <c r="C59" i="29"/>
  <c r="D58" i="29"/>
  <c r="F59" i="29" s="1"/>
  <c r="W58" i="29"/>
  <c r="R58" i="29"/>
  <c r="T59" i="29" s="1"/>
  <c r="Q59" i="29"/>
  <c r="R60" i="30" l="1"/>
  <c r="T61" i="30" s="1"/>
  <c r="W61" i="30" s="1"/>
  <c r="X61" i="30" s="1"/>
  <c r="Q61" i="30"/>
  <c r="D62" i="31"/>
  <c r="F63" i="31" s="1"/>
  <c r="C63" i="31"/>
  <c r="H62" i="31"/>
  <c r="I63" i="31" s="1"/>
  <c r="W62" i="31"/>
  <c r="X62" i="31" s="1"/>
  <c r="G62" i="31"/>
  <c r="L62" i="31"/>
  <c r="J62" i="31"/>
  <c r="K62" i="31"/>
  <c r="V61" i="31"/>
  <c r="Y62" i="31" s="1"/>
  <c r="Z62" i="31" s="1"/>
  <c r="Q63" i="31"/>
  <c r="R62" i="31"/>
  <c r="T63" i="31" s="1"/>
  <c r="C63" i="30"/>
  <c r="D62" i="30"/>
  <c r="F63" i="30" s="1"/>
  <c r="H62" i="30"/>
  <c r="I63" i="30" s="1"/>
  <c r="Y60" i="30"/>
  <c r="Z60" i="30" s="1"/>
  <c r="V60" i="30"/>
  <c r="G62" i="30"/>
  <c r="L62" i="30"/>
  <c r="K62" i="30"/>
  <c r="J62" i="30"/>
  <c r="V58" i="29"/>
  <c r="Y59" i="29" s="1"/>
  <c r="R59" i="29"/>
  <c r="T60" i="29" s="1"/>
  <c r="Q60" i="29"/>
  <c r="C60" i="29"/>
  <c r="D59" i="29"/>
  <c r="F60" i="29" s="1"/>
  <c r="W59" i="29"/>
  <c r="G59" i="29"/>
  <c r="Q62" i="30" l="1"/>
  <c r="R61" i="30"/>
  <c r="T62" i="30" s="1"/>
  <c r="W62" i="30" s="1"/>
  <c r="X62" i="30" s="1"/>
  <c r="W63" i="31"/>
  <c r="X63" i="31" s="1"/>
  <c r="G63" i="31"/>
  <c r="L63" i="31"/>
  <c r="J63" i="31"/>
  <c r="K63" i="31"/>
  <c r="Q64" i="31"/>
  <c r="R63" i="31"/>
  <c r="T64" i="31" s="1"/>
  <c r="V62" i="31"/>
  <c r="Y63" i="31" s="1"/>
  <c r="Z63" i="31" s="1"/>
  <c r="D63" i="31"/>
  <c r="F64" i="31" s="1"/>
  <c r="C64" i="31"/>
  <c r="H63" i="31"/>
  <c r="I64" i="31" s="1"/>
  <c r="G63" i="30"/>
  <c r="K63" i="30"/>
  <c r="J63" i="30"/>
  <c r="L63" i="30"/>
  <c r="D63" i="30"/>
  <c r="F64" i="30" s="1"/>
  <c r="C64" i="30"/>
  <c r="H63" i="30"/>
  <c r="I64" i="30" s="1"/>
  <c r="Y61" i="30"/>
  <c r="Z61" i="30" s="1"/>
  <c r="V61" i="30"/>
  <c r="V59" i="29"/>
  <c r="Y60" i="29" s="1"/>
  <c r="C61" i="29"/>
  <c r="D60" i="29"/>
  <c r="F61" i="29" s="1"/>
  <c r="Q61" i="29"/>
  <c r="R60" i="29"/>
  <c r="T61" i="29" s="1"/>
  <c r="W60" i="29"/>
  <c r="G60" i="29"/>
  <c r="Q63" i="30" l="1"/>
  <c r="R62" i="30"/>
  <c r="T63" i="30" s="1"/>
  <c r="W63" i="30" s="1"/>
  <c r="X63" i="30" s="1"/>
  <c r="V63" i="31"/>
  <c r="Y64" i="31" s="1"/>
  <c r="Z64" i="31"/>
  <c r="D64" i="31"/>
  <c r="F65" i="31" s="1"/>
  <c r="C65" i="31"/>
  <c r="H64" i="31"/>
  <c r="I65" i="31" s="1"/>
  <c r="R64" i="31"/>
  <c r="T65" i="31" s="1"/>
  <c r="Q65" i="31"/>
  <c r="G64" i="31"/>
  <c r="K64" i="31"/>
  <c r="L64" i="31"/>
  <c r="J64" i="31"/>
  <c r="W64" i="31"/>
  <c r="X64" i="31" s="1"/>
  <c r="Y62" i="30"/>
  <c r="Z62" i="30" s="1"/>
  <c r="V62" i="30"/>
  <c r="C65" i="30"/>
  <c r="D64" i="30"/>
  <c r="F65" i="30" s="1"/>
  <c r="H64" i="30"/>
  <c r="I65" i="30" s="1"/>
  <c r="G64" i="30"/>
  <c r="L64" i="30"/>
  <c r="K64" i="30"/>
  <c r="J64" i="30"/>
  <c r="V60" i="29"/>
  <c r="Y61" i="29" s="1"/>
  <c r="R61" i="29"/>
  <c r="T62" i="29" s="1"/>
  <c r="Q62" i="29"/>
  <c r="G61" i="29"/>
  <c r="W61" i="29"/>
  <c r="C62" i="29"/>
  <c r="D61" i="29"/>
  <c r="F62" i="29" s="1"/>
  <c r="R63" i="30" l="1"/>
  <c r="T64" i="30" s="1"/>
  <c r="W64" i="30" s="1"/>
  <c r="X64" i="30" s="1"/>
  <c r="Q64" i="30"/>
  <c r="V64" i="31"/>
  <c r="Y65" i="31" s="1"/>
  <c r="Z65" i="31" s="1"/>
  <c r="W65" i="31"/>
  <c r="X65" i="31" s="1"/>
  <c r="C66" i="31"/>
  <c r="D65" i="31"/>
  <c r="F66" i="31" s="1"/>
  <c r="H65" i="31"/>
  <c r="I66" i="31" s="1"/>
  <c r="Q66" i="31"/>
  <c r="R65" i="31"/>
  <c r="T66" i="31" s="1"/>
  <c r="G65" i="31"/>
  <c r="J65" i="31"/>
  <c r="K65" i="31"/>
  <c r="L65" i="31"/>
  <c r="Y63" i="30"/>
  <c r="Z63" i="30" s="1"/>
  <c r="V63" i="30"/>
  <c r="G65" i="30"/>
  <c r="K65" i="30"/>
  <c r="L65" i="30"/>
  <c r="J65" i="30"/>
  <c r="D65" i="30"/>
  <c r="F66" i="30" s="1"/>
  <c r="C66" i="30"/>
  <c r="H65" i="30"/>
  <c r="I66" i="30" s="1"/>
  <c r="G62" i="29"/>
  <c r="Q63" i="29"/>
  <c r="R62" i="29"/>
  <c r="T63" i="29" s="1"/>
  <c r="C63" i="29"/>
  <c r="D62" i="29"/>
  <c r="F63" i="29" s="1"/>
  <c r="W62" i="29"/>
  <c r="V61" i="29"/>
  <c r="Y62" i="29" s="1"/>
  <c r="Q65" i="30" l="1"/>
  <c r="R64" i="30"/>
  <c r="T65" i="30" s="1"/>
  <c r="W65" i="30" s="1"/>
  <c r="X65" i="30" s="1"/>
  <c r="V65" i="31"/>
  <c r="Y66" i="31" s="1"/>
  <c r="Z66" i="31" s="1"/>
  <c r="V66" i="31"/>
  <c r="Y67" i="31" s="1"/>
  <c r="W66" i="31"/>
  <c r="X66" i="31" s="1"/>
  <c r="D66" i="31"/>
  <c r="F67" i="31" s="1"/>
  <c r="C67" i="31"/>
  <c r="H66" i="31"/>
  <c r="I67" i="31" s="1"/>
  <c r="Q67" i="31"/>
  <c r="R66" i="31"/>
  <c r="T67" i="31" s="1"/>
  <c r="G66" i="31"/>
  <c r="J66" i="31"/>
  <c r="K66" i="31"/>
  <c r="L66" i="31"/>
  <c r="D66" i="30"/>
  <c r="F67" i="30" s="1"/>
  <c r="C67" i="30"/>
  <c r="H66" i="30"/>
  <c r="I67" i="30" s="1"/>
  <c r="Y64" i="30"/>
  <c r="Z64" i="30" s="1"/>
  <c r="V64" i="30"/>
  <c r="G66" i="30"/>
  <c r="K66" i="30"/>
  <c r="J66" i="30"/>
  <c r="L66" i="30"/>
  <c r="V62" i="29"/>
  <c r="G63" i="29"/>
  <c r="D63" i="29"/>
  <c r="F64" i="29" s="1"/>
  <c r="C64" i="29"/>
  <c r="W63" i="29"/>
  <c r="Q64" i="29"/>
  <c r="R63" i="29"/>
  <c r="T64" i="29" s="1"/>
  <c r="R65" i="30" l="1"/>
  <c r="T66" i="30" s="1"/>
  <c r="Q66" i="30"/>
  <c r="Z67" i="31"/>
  <c r="W67" i="31"/>
  <c r="X67" i="31" s="1"/>
  <c r="V67" i="31"/>
  <c r="Y68" i="31" s="1"/>
  <c r="G67" i="31"/>
  <c r="J67" i="31"/>
  <c r="K67" i="31"/>
  <c r="L67" i="31"/>
  <c r="Q68" i="31"/>
  <c r="R67" i="31"/>
  <c r="T68" i="31" s="1"/>
  <c r="D67" i="31"/>
  <c r="F68" i="31" s="1"/>
  <c r="C68" i="31"/>
  <c r="H67" i="31"/>
  <c r="I68" i="31" s="1"/>
  <c r="D67" i="30"/>
  <c r="F68" i="30" s="1"/>
  <c r="C68" i="30"/>
  <c r="H67" i="30"/>
  <c r="I68" i="30" s="1"/>
  <c r="Y65" i="30"/>
  <c r="Z65" i="30" s="1"/>
  <c r="V65" i="30"/>
  <c r="Y66" i="30" s="1"/>
  <c r="G67" i="30"/>
  <c r="J67" i="30"/>
  <c r="L67" i="30"/>
  <c r="K67" i="30"/>
  <c r="Y63" i="29"/>
  <c r="Q65" i="29"/>
  <c r="R64" i="29"/>
  <c r="T65" i="29" s="1"/>
  <c r="W64" i="29"/>
  <c r="D64" i="29"/>
  <c r="F65" i="29" s="1"/>
  <c r="C65" i="29"/>
  <c r="V63" i="29"/>
  <c r="Y64" i="29" s="1"/>
  <c r="G64" i="29"/>
  <c r="Z68" i="31" l="1"/>
  <c r="Q67" i="30"/>
  <c r="R66" i="30"/>
  <c r="T67" i="30" s="1"/>
  <c r="V66" i="30"/>
  <c r="Y67" i="30" s="1"/>
  <c r="W66" i="30"/>
  <c r="X66" i="30" s="1"/>
  <c r="Z66" i="30"/>
  <c r="V68" i="31"/>
  <c r="Y69" i="31" s="1"/>
  <c r="W68" i="31"/>
  <c r="X68" i="31" s="1"/>
  <c r="Q69" i="31"/>
  <c r="R68" i="31"/>
  <c r="T69" i="31" s="1"/>
  <c r="D68" i="31"/>
  <c r="F69" i="31" s="1"/>
  <c r="C69" i="31"/>
  <c r="H68" i="31"/>
  <c r="I69" i="31" s="1"/>
  <c r="G68" i="31"/>
  <c r="J68" i="31"/>
  <c r="K68" i="31"/>
  <c r="L68" i="31"/>
  <c r="C69" i="30"/>
  <c r="D68" i="30"/>
  <c r="F69" i="30" s="1"/>
  <c r="H68" i="30"/>
  <c r="I69" i="30" s="1"/>
  <c r="G68" i="30"/>
  <c r="K68" i="30"/>
  <c r="J68" i="30"/>
  <c r="L68" i="30"/>
  <c r="V64" i="29"/>
  <c r="Y65" i="29" s="1"/>
  <c r="D65" i="29"/>
  <c r="F66" i="29" s="1"/>
  <c r="C66" i="29"/>
  <c r="W65" i="29"/>
  <c r="G65" i="29"/>
  <c r="R65" i="29"/>
  <c r="T66" i="29" s="1"/>
  <c r="Q66" i="29"/>
  <c r="Z69" i="31" l="1"/>
  <c r="V67" i="30"/>
  <c r="Y68" i="30" s="1"/>
  <c r="W67" i="30"/>
  <c r="X67" i="30" s="1"/>
  <c r="Z67" i="30"/>
  <c r="Q68" i="30"/>
  <c r="R67" i="30"/>
  <c r="T68" i="30" s="1"/>
  <c r="V69" i="31"/>
  <c r="Y70" i="31" s="1"/>
  <c r="W69" i="31"/>
  <c r="X69" i="31" s="1"/>
  <c r="Q70" i="31"/>
  <c r="R69" i="31"/>
  <c r="T70" i="31" s="1"/>
  <c r="C70" i="31"/>
  <c r="D69" i="31"/>
  <c r="F70" i="31" s="1"/>
  <c r="H69" i="31"/>
  <c r="I70" i="31" s="1"/>
  <c r="G69" i="31"/>
  <c r="L69" i="31"/>
  <c r="J69" i="31"/>
  <c r="K69" i="31"/>
  <c r="G69" i="30"/>
  <c r="L69" i="30"/>
  <c r="J69" i="30"/>
  <c r="K69" i="30"/>
  <c r="D69" i="30"/>
  <c r="F70" i="30" s="1"/>
  <c r="C70" i="30"/>
  <c r="H69" i="30"/>
  <c r="I70" i="30" s="1"/>
  <c r="V65" i="29"/>
  <c r="Y66" i="29" s="1"/>
  <c r="V66" i="29"/>
  <c r="Y67" i="29" s="1"/>
  <c r="W66" i="29"/>
  <c r="C67" i="29"/>
  <c r="D66" i="29"/>
  <c r="F67" i="29" s="1"/>
  <c r="G66" i="29"/>
  <c r="Q67" i="29"/>
  <c r="R66" i="29"/>
  <c r="T67" i="29" s="1"/>
  <c r="Z68" i="30" l="1"/>
  <c r="Z70" i="31"/>
  <c r="Q69" i="30"/>
  <c r="R68" i="30"/>
  <c r="T69" i="30" s="1"/>
  <c r="W68" i="30"/>
  <c r="X68" i="30" s="1"/>
  <c r="V68" i="30"/>
  <c r="Y69" i="30" s="1"/>
  <c r="Z69" i="30" s="1"/>
  <c r="D70" i="31"/>
  <c r="F71" i="31" s="1"/>
  <c r="C71" i="31"/>
  <c r="H70" i="31"/>
  <c r="I71" i="31" s="1"/>
  <c r="V70" i="31"/>
  <c r="Y71" i="31" s="1"/>
  <c r="Z71" i="31" s="1"/>
  <c r="W70" i="31"/>
  <c r="X70" i="31" s="1"/>
  <c r="Q71" i="31"/>
  <c r="R70" i="31"/>
  <c r="T71" i="31" s="1"/>
  <c r="G70" i="31"/>
  <c r="K70" i="31"/>
  <c r="J70" i="31"/>
  <c r="L70" i="31"/>
  <c r="D70" i="30"/>
  <c r="F71" i="30" s="1"/>
  <c r="C71" i="30"/>
  <c r="H70" i="30"/>
  <c r="I71" i="30" s="1"/>
  <c r="G70" i="30"/>
  <c r="J70" i="30"/>
  <c r="K70" i="30"/>
  <c r="L70" i="30"/>
  <c r="V67" i="29"/>
  <c r="Y68" i="29" s="1"/>
  <c r="W67" i="29"/>
  <c r="D67" i="29"/>
  <c r="F68" i="29" s="1"/>
  <c r="C68" i="29"/>
  <c r="G67" i="29"/>
  <c r="Q68" i="29"/>
  <c r="R67" i="29"/>
  <c r="T68" i="29" s="1"/>
  <c r="V69" i="30" l="1"/>
  <c r="Y70" i="30" s="1"/>
  <c r="Z70" i="30" s="1"/>
  <c r="W69" i="30"/>
  <c r="X69" i="30" s="1"/>
  <c r="R69" i="30"/>
  <c r="T70" i="30" s="1"/>
  <c r="Q70" i="30"/>
  <c r="W71" i="31"/>
  <c r="X71" i="31" s="1"/>
  <c r="V71" i="31"/>
  <c r="Y72" i="31" s="1"/>
  <c r="Z72" i="31" s="1"/>
  <c r="Q72" i="31"/>
  <c r="R71" i="31"/>
  <c r="T72" i="31" s="1"/>
  <c r="D71" i="31"/>
  <c r="F72" i="31" s="1"/>
  <c r="C72" i="31"/>
  <c r="H71" i="31"/>
  <c r="I72" i="31" s="1"/>
  <c r="G71" i="31"/>
  <c r="L71" i="31"/>
  <c r="K71" i="31"/>
  <c r="J71" i="31"/>
  <c r="D71" i="30"/>
  <c r="F72" i="30" s="1"/>
  <c r="C72" i="30"/>
  <c r="H71" i="30"/>
  <c r="I72" i="30" s="1"/>
  <c r="G71" i="30"/>
  <c r="K71" i="30"/>
  <c r="J71" i="30"/>
  <c r="L71" i="30"/>
  <c r="W68" i="29"/>
  <c r="V68" i="29"/>
  <c r="Y69" i="29" s="1"/>
  <c r="G68" i="29"/>
  <c r="D68" i="29"/>
  <c r="F69" i="29" s="1"/>
  <c r="C69" i="29"/>
  <c r="Q69" i="29"/>
  <c r="R68" i="29"/>
  <c r="T69" i="29" s="1"/>
  <c r="Q71" i="30" l="1"/>
  <c r="R70" i="30"/>
  <c r="T71" i="30" s="1"/>
  <c r="V70" i="30"/>
  <c r="Y71" i="30" s="1"/>
  <c r="Z71" i="30" s="1"/>
  <c r="W70" i="30"/>
  <c r="X70" i="30" s="1"/>
  <c r="V72" i="31"/>
  <c r="Y73" i="31" s="1"/>
  <c r="Z73" i="31" s="1"/>
  <c r="W72" i="31"/>
  <c r="X72" i="31" s="1"/>
  <c r="R72" i="31"/>
  <c r="T73" i="31" s="1"/>
  <c r="Q73" i="31"/>
  <c r="D72" i="31"/>
  <c r="F73" i="31" s="1"/>
  <c r="C73" i="31"/>
  <c r="H72" i="31"/>
  <c r="I73" i="31" s="1"/>
  <c r="G72" i="31"/>
  <c r="L72" i="31"/>
  <c r="J72" i="31"/>
  <c r="K72" i="31"/>
  <c r="D72" i="30"/>
  <c r="F73" i="30" s="1"/>
  <c r="C73" i="30"/>
  <c r="H72" i="30"/>
  <c r="I73" i="30" s="1"/>
  <c r="G72" i="30"/>
  <c r="J72" i="30"/>
  <c r="K72" i="30"/>
  <c r="L72" i="30"/>
  <c r="V69" i="29"/>
  <c r="Y70" i="29" s="1"/>
  <c r="W69" i="29"/>
  <c r="G69" i="29"/>
  <c r="D69" i="29"/>
  <c r="F70" i="29" s="1"/>
  <c r="C70" i="29"/>
  <c r="R69" i="29"/>
  <c r="T70" i="29" s="1"/>
  <c r="Q70" i="29"/>
  <c r="W71" i="30" l="1"/>
  <c r="X71" i="30" s="1"/>
  <c r="V71" i="30"/>
  <c r="Y72" i="30" s="1"/>
  <c r="Z72" i="30" s="1"/>
  <c r="Q72" i="30"/>
  <c r="R71" i="30"/>
  <c r="T72" i="30" s="1"/>
  <c r="V73" i="31"/>
  <c r="Y74" i="31" s="1"/>
  <c r="Z74" i="31" s="1"/>
  <c r="W73" i="31"/>
  <c r="X73" i="31" s="1"/>
  <c r="G73" i="31"/>
  <c r="L73" i="31"/>
  <c r="K73" i="31"/>
  <c r="J73" i="31"/>
  <c r="C74" i="31"/>
  <c r="D73" i="31"/>
  <c r="F74" i="31" s="1"/>
  <c r="H73" i="31"/>
  <c r="I74" i="31" s="1"/>
  <c r="Q74" i="31"/>
  <c r="R73" i="31"/>
  <c r="T74" i="31" s="1"/>
  <c r="D73" i="30"/>
  <c r="F74" i="30" s="1"/>
  <c r="C74" i="30"/>
  <c r="H73" i="30"/>
  <c r="I74" i="30" s="1"/>
  <c r="G73" i="30"/>
  <c r="J73" i="30"/>
  <c r="K73" i="30"/>
  <c r="L73" i="30"/>
  <c r="Q71" i="29"/>
  <c r="R70" i="29"/>
  <c r="T71" i="29" s="1"/>
  <c r="G70" i="29"/>
  <c r="V70" i="29"/>
  <c r="Y71" i="29" s="1"/>
  <c r="W70" i="29"/>
  <c r="C71" i="29"/>
  <c r="D70" i="29"/>
  <c r="F71" i="29" s="1"/>
  <c r="Q73" i="30" l="1"/>
  <c r="R72" i="30"/>
  <c r="T73" i="30" s="1"/>
  <c r="V72" i="30"/>
  <c r="Y73" i="30" s="1"/>
  <c r="Z73" i="30" s="1"/>
  <c r="W72" i="30"/>
  <c r="X72" i="30" s="1"/>
  <c r="G74" i="31"/>
  <c r="L74" i="31"/>
  <c r="K74" i="31"/>
  <c r="J74" i="31"/>
  <c r="V74" i="31"/>
  <c r="Y75" i="31" s="1"/>
  <c r="Z75" i="31" s="1"/>
  <c r="W74" i="31"/>
  <c r="X74" i="31" s="1"/>
  <c r="D74" i="31"/>
  <c r="F75" i="31" s="1"/>
  <c r="C75" i="31"/>
  <c r="H74" i="31"/>
  <c r="I75" i="31" s="1"/>
  <c r="Q75" i="31"/>
  <c r="R74" i="31"/>
  <c r="T75" i="31" s="1"/>
  <c r="C75" i="30"/>
  <c r="D74" i="30"/>
  <c r="F75" i="30" s="1"/>
  <c r="H74" i="30"/>
  <c r="I75" i="30" s="1"/>
  <c r="G74" i="30"/>
  <c r="K74" i="30"/>
  <c r="L74" i="30"/>
  <c r="J74" i="30"/>
  <c r="G71" i="29"/>
  <c r="V71" i="29"/>
  <c r="Y72" i="29" s="1"/>
  <c r="W71" i="29"/>
  <c r="D71" i="29"/>
  <c r="F72" i="29" s="1"/>
  <c r="C72" i="29"/>
  <c r="Q72" i="29"/>
  <c r="R71" i="29"/>
  <c r="T72" i="29" s="1"/>
  <c r="V73" i="30" l="1"/>
  <c r="Y74" i="30" s="1"/>
  <c r="Z74" i="30" s="1"/>
  <c r="W73" i="30"/>
  <c r="X73" i="30" s="1"/>
  <c r="R73" i="30"/>
  <c r="T74" i="30" s="1"/>
  <c r="Q74" i="30"/>
  <c r="G75" i="31"/>
  <c r="K75" i="31"/>
  <c r="L75" i="31"/>
  <c r="J75" i="31"/>
  <c r="Q76" i="31"/>
  <c r="R75" i="31"/>
  <c r="T76" i="31" s="1"/>
  <c r="C76" i="31"/>
  <c r="D75" i="31"/>
  <c r="F76" i="31" s="1"/>
  <c r="H75" i="31"/>
  <c r="I76" i="31" s="1"/>
  <c r="W75" i="31"/>
  <c r="X75" i="31" s="1"/>
  <c r="V75" i="31"/>
  <c r="Y76" i="31" s="1"/>
  <c r="Z76" i="31" s="1"/>
  <c r="G75" i="30"/>
  <c r="K75" i="30"/>
  <c r="J75" i="30"/>
  <c r="L75" i="30"/>
  <c r="D75" i="30"/>
  <c r="F76" i="30" s="1"/>
  <c r="C76" i="30"/>
  <c r="H75" i="30"/>
  <c r="I76" i="30" s="1"/>
  <c r="W72" i="29"/>
  <c r="V72" i="29"/>
  <c r="Y73" i="29" s="1"/>
  <c r="G72" i="29"/>
  <c r="Q73" i="29"/>
  <c r="R72" i="29"/>
  <c r="T73" i="29" s="1"/>
  <c r="D72" i="29"/>
  <c r="F73" i="29" s="1"/>
  <c r="C73" i="29"/>
  <c r="V74" i="30" l="1"/>
  <c r="Y75" i="30" s="1"/>
  <c r="Z75" i="30" s="1"/>
  <c r="W74" i="30"/>
  <c r="X74" i="30" s="1"/>
  <c r="R74" i="30"/>
  <c r="T75" i="30" s="1"/>
  <c r="Q75" i="30"/>
  <c r="G76" i="31"/>
  <c r="L76" i="31"/>
  <c r="K76" i="31"/>
  <c r="J76" i="31"/>
  <c r="Q77" i="31"/>
  <c r="R76" i="31"/>
  <c r="T77" i="31" s="1"/>
  <c r="D76" i="31"/>
  <c r="F77" i="31" s="1"/>
  <c r="C77" i="31"/>
  <c r="H76" i="31"/>
  <c r="I77" i="31" s="1"/>
  <c r="BB8" i="31"/>
  <c r="V76" i="31"/>
  <c r="Y77" i="31" s="1"/>
  <c r="Z77" i="31" s="1"/>
  <c r="W76" i="31"/>
  <c r="X76" i="31" s="1"/>
  <c r="C77" i="30"/>
  <c r="D76" i="30"/>
  <c r="F77" i="30" s="1"/>
  <c r="H76" i="30"/>
  <c r="I77" i="30" s="1"/>
  <c r="BB8" i="30"/>
  <c r="G76" i="30"/>
  <c r="K76" i="30"/>
  <c r="J76" i="30"/>
  <c r="L76" i="30"/>
  <c r="R73" i="29"/>
  <c r="T74" i="29" s="1"/>
  <c r="Q74" i="29"/>
  <c r="D73" i="29"/>
  <c r="F74" i="29" s="1"/>
  <c r="C74" i="29"/>
  <c r="G73" i="29"/>
  <c r="V73" i="29"/>
  <c r="Y74" i="29" s="1"/>
  <c r="W73" i="29"/>
  <c r="W75" i="30" l="1"/>
  <c r="X75" i="30" s="1"/>
  <c r="V75" i="30"/>
  <c r="Y76" i="30" s="1"/>
  <c r="Z76" i="30" s="1"/>
  <c r="Q76" i="30"/>
  <c r="R75" i="30"/>
  <c r="T76" i="30" s="1"/>
  <c r="BA8" i="31"/>
  <c r="BB9" i="31"/>
  <c r="BA9" i="31"/>
  <c r="AF11" i="31"/>
  <c r="AF10" i="31" s="1"/>
  <c r="AF9" i="31" s="1"/>
  <c r="AF5" i="31"/>
  <c r="AF4" i="31" s="1"/>
  <c r="AG11" i="31"/>
  <c r="AG10" i="31" s="1"/>
  <c r="AH11" i="31"/>
  <c r="AH10" i="31" s="1"/>
  <c r="AG5" i="31"/>
  <c r="AH5" i="31"/>
  <c r="AI5" i="31"/>
  <c r="AI11" i="31"/>
  <c r="AI10" i="31" s="1"/>
  <c r="G77" i="31"/>
  <c r="K77" i="31"/>
  <c r="L77" i="31"/>
  <c r="J77" i="31"/>
  <c r="W77" i="31"/>
  <c r="X77" i="31" s="1"/>
  <c r="V77" i="31"/>
  <c r="Y78" i="31" s="1"/>
  <c r="Z78" i="31" s="1"/>
  <c r="C78" i="31"/>
  <c r="D77" i="31"/>
  <c r="Q78" i="31"/>
  <c r="R77" i="31"/>
  <c r="T78" i="31" s="1"/>
  <c r="C78" i="30"/>
  <c r="D77" i="30"/>
  <c r="BA9" i="30"/>
  <c r="BB9" i="30"/>
  <c r="BA8" i="30"/>
  <c r="AG11" i="30"/>
  <c r="AG10" i="30" s="1"/>
  <c r="AF11" i="30"/>
  <c r="AF10" i="30" s="1"/>
  <c r="AF9" i="30" s="1"/>
  <c r="AG5" i="30"/>
  <c r="AF5" i="30"/>
  <c r="AF4" i="30" s="1"/>
  <c r="AH11" i="30"/>
  <c r="AH10" i="30" s="1"/>
  <c r="AI11" i="30"/>
  <c r="AI10" i="30" s="1"/>
  <c r="AI5" i="30"/>
  <c r="AJ5" i="30"/>
  <c r="AH5" i="30"/>
  <c r="AL5" i="30"/>
  <c r="AL4" i="30" s="1"/>
  <c r="AJ11" i="30"/>
  <c r="AJ10" i="30" s="1"/>
  <c r="AM11" i="30"/>
  <c r="AM10" i="30" s="1"/>
  <c r="AM5" i="30"/>
  <c r="AL11" i="30"/>
  <c r="AL10" i="30" s="1"/>
  <c r="AL9" i="30" s="1"/>
  <c r="G77" i="30"/>
  <c r="L77" i="30"/>
  <c r="J77" i="30"/>
  <c r="K77" i="30"/>
  <c r="G74" i="29"/>
  <c r="Q75" i="29"/>
  <c r="R74" i="29"/>
  <c r="T75" i="29" s="1"/>
  <c r="V74" i="29"/>
  <c r="W74" i="29"/>
  <c r="C75" i="29"/>
  <c r="D74" i="29"/>
  <c r="F75" i="29" s="1"/>
  <c r="W76" i="30" l="1"/>
  <c r="X76" i="30" s="1"/>
  <c r="V76" i="30"/>
  <c r="Y77" i="30" s="1"/>
  <c r="Z77" i="30" s="1"/>
  <c r="Q77" i="30"/>
  <c r="R76" i="30"/>
  <c r="T77" i="30" s="1"/>
  <c r="AH9" i="31"/>
  <c r="AH4" i="30"/>
  <c r="AH9" i="30"/>
  <c r="AG4" i="31"/>
  <c r="AG9" i="31"/>
  <c r="AI9" i="31"/>
  <c r="AJ9" i="31"/>
  <c r="D78" i="31"/>
  <c r="C79" i="31"/>
  <c r="AI4" i="31"/>
  <c r="AJ4" i="31"/>
  <c r="V78" i="31"/>
  <c r="Y79" i="31" s="1"/>
  <c r="Z79" i="31" s="1"/>
  <c r="W78" i="31"/>
  <c r="X78" i="31" s="1"/>
  <c r="AH4" i="31"/>
  <c r="R78" i="31"/>
  <c r="T79" i="31" s="1"/>
  <c r="Q79" i="31"/>
  <c r="AI9" i="30"/>
  <c r="AG4" i="30"/>
  <c r="AM4" i="30"/>
  <c r="C79" i="30"/>
  <c r="D78" i="30"/>
  <c r="AM9" i="30"/>
  <c r="AJ4" i="30"/>
  <c r="AK4" i="30"/>
  <c r="AG9" i="30"/>
  <c r="AJ9" i="30"/>
  <c r="AK9" i="30"/>
  <c r="AI4" i="30"/>
  <c r="Y75" i="29"/>
  <c r="BB14" i="29"/>
  <c r="BC13" i="29"/>
  <c r="G75" i="29"/>
  <c r="W75" i="29"/>
  <c r="V75" i="29"/>
  <c r="Y76" i="29" s="1"/>
  <c r="D75" i="29"/>
  <c r="F76" i="29" s="1"/>
  <c r="C76" i="29"/>
  <c r="R75" i="29"/>
  <c r="T76" i="29" s="1"/>
  <c r="Q76" i="29"/>
  <c r="W77" i="30" l="1"/>
  <c r="X77" i="30" s="1"/>
  <c r="V77" i="30"/>
  <c r="Y78" i="30" s="1"/>
  <c r="Z78" i="30" s="1"/>
  <c r="R77" i="30"/>
  <c r="T78" i="30" s="1"/>
  <c r="Q78" i="30"/>
  <c r="AD9" i="31"/>
  <c r="AD4" i="31"/>
  <c r="R79" i="31"/>
  <c r="T80" i="31" s="1"/>
  <c r="Q80" i="31"/>
  <c r="W79" i="31"/>
  <c r="X79" i="31" s="1"/>
  <c r="V79" i="31"/>
  <c r="Y80" i="31" s="1"/>
  <c r="Z80" i="31" s="1"/>
  <c r="C80" i="31"/>
  <c r="D79" i="31"/>
  <c r="AD9" i="30"/>
  <c r="AD4" i="30"/>
  <c r="D79" i="30"/>
  <c r="C80" i="30"/>
  <c r="Q77" i="29"/>
  <c r="R76" i="29"/>
  <c r="T77" i="29" s="1"/>
  <c r="G76" i="29"/>
  <c r="W76" i="29"/>
  <c r="V76" i="29"/>
  <c r="Y77" i="29" s="1"/>
  <c r="C77" i="29"/>
  <c r="D76" i="29"/>
  <c r="F77" i="29" s="1"/>
  <c r="R78" i="30" l="1"/>
  <c r="T79" i="30" s="1"/>
  <c r="Q79" i="30"/>
  <c r="W78" i="30"/>
  <c r="X78" i="30" s="1"/>
  <c r="V78" i="30"/>
  <c r="Y79" i="30" s="1"/>
  <c r="Z79" i="30" s="1"/>
  <c r="R80" i="31"/>
  <c r="T81" i="31" s="1"/>
  <c r="Q81" i="31"/>
  <c r="C81" i="31"/>
  <c r="D80" i="31"/>
  <c r="V80" i="31"/>
  <c r="Y81" i="31" s="1"/>
  <c r="Z81" i="31" s="1"/>
  <c r="W80" i="31"/>
  <c r="X80" i="31" s="1"/>
  <c r="D80" i="30"/>
  <c r="C81" i="30"/>
  <c r="AF11" i="29"/>
  <c r="AF10" i="29" s="1"/>
  <c r="AF9" i="29" s="1"/>
  <c r="AF5" i="29"/>
  <c r="AF4" i="29" s="1"/>
  <c r="AG5" i="29"/>
  <c r="AH5" i="29"/>
  <c r="AG11" i="29"/>
  <c r="AG10" i="29" s="1"/>
  <c r="AG9" i="29" s="1"/>
  <c r="AI11" i="29"/>
  <c r="AI10" i="29" s="1"/>
  <c r="AH11" i="29"/>
  <c r="AH10" i="29" s="1"/>
  <c r="AI5" i="29"/>
  <c r="D77" i="29"/>
  <c r="C78" i="29"/>
  <c r="R77" i="29"/>
  <c r="T78" i="29" s="1"/>
  <c r="Q78" i="29"/>
  <c r="G77" i="29"/>
  <c r="V77" i="29"/>
  <c r="Y78" i="29" s="1"/>
  <c r="W77" i="29"/>
  <c r="Q80" i="30" l="1"/>
  <c r="R79" i="30"/>
  <c r="T80" i="30" s="1"/>
  <c r="V79" i="30"/>
  <c r="Y80" i="30" s="1"/>
  <c r="Z80" i="30" s="1"/>
  <c r="W79" i="30"/>
  <c r="X79" i="30" s="1"/>
  <c r="D81" i="31"/>
  <c r="C82" i="31"/>
  <c r="Q82" i="31"/>
  <c r="R81" i="31"/>
  <c r="T82" i="31" s="1"/>
  <c r="V81" i="31"/>
  <c r="Y82" i="31" s="1"/>
  <c r="Z82" i="31" s="1"/>
  <c r="W81" i="31"/>
  <c r="X81" i="31" s="1"/>
  <c r="C82" i="30"/>
  <c r="D81" i="30"/>
  <c r="AG4" i="29"/>
  <c r="W78" i="29"/>
  <c r="V78" i="29"/>
  <c r="Y79" i="29" s="1"/>
  <c r="C79" i="29"/>
  <c r="D78" i="29"/>
  <c r="AI4" i="29"/>
  <c r="AJ4" i="29"/>
  <c r="AH4" i="29"/>
  <c r="AH9" i="29"/>
  <c r="R78" i="29"/>
  <c r="T79" i="29" s="1"/>
  <c r="Q79" i="29"/>
  <c r="AI9" i="29"/>
  <c r="AJ9" i="29"/>
  <c r="W80" i="30" l="1"/>
  <c r="X80" i="30" s="1"/>
  <c r="V80" i="30"/>
  <c r="Y81" i="30" s="1"/>
  <c r="Z81" i="30" s="1"/>
  <c r="R80" i="30"/>
  <c r="T81" i="30" s="1"/>
  <c r="Q81" i="30"/>
  <c r="V82" i="31"/>
  <c r="Y83" i="31" s="1"/>
  <c r="Z83" i="31" s="1"/>
  <c r="W82" i="31"/>
  <c r="X82" i="31" s="1"/>
  <c r="Q83" i="31"/>
  <c r="R82" i="31"/>
  <c r="T83" i="31" s="1"/>
  <c r="C83" i="31"/>
  <c r="D82" i="31"/>
  <c r="C83" i="30"/>
  <c r="D82" i="30"/>
  <c r="R79" i="29"/>
  <c r="T80" i="29" s="1"/>
  <c r="Q80" i="29"/>
  <c r="W79" i="29"/>
  <c r="V79" i="29"/>
  <c r="Y80" i="29" s="1"/>
  <c r="D79" i="29"/>
  <c r="C80" i="29"/>
  <c r="V81" i="30" l="1"/>
  <c r="Y82" i="30" s="1"/>
  <c r="Z82" i="30" s="1"/>
  <c r="W81" i="30"/>
  <c r="X81" i="30" s="1"/>
  <c r="R81" i="30"/>
  <c r="T82" i="30" s="1"/>
  <c r="Q82" i="30"/>
  <c r="W83" i="31"/>
  <c r="X83" i="31" s="1"/>
  <c r="V83" i="31"/>
  <c r="Y84" i="31" s="1"/>
  <c r="Z84" i="31" s="1"/>
  <c r="R83" i="31"/>
  <c r="T84" i="31" s="1"/>
  <c r="Q84" i="31"/>
  <c r="C84" i="31"/>
  <c r="D83" i="31"/>
  <c r="D83" i="30"/>
  <c r="C84" i="30"/>
  <c r="W80" i="29"/>
  <c r="V80" i="29"/>
  <c r="Y81" i="29" s="1"/>
  <c r="D80" i="29"/>
  <c r="C81" i="29"/>
  <c r="Q81" i="29"/>
  <c r="R80" i="29"/>
  <c r="T81" i="29" s="1"/>
  <c r="R82" i="30" l="1"/>
  <c r="T83" i="30" s="1"/>
  <c r="Q83" i="30"/>
  <c r="W82" i="30"/>
  <c r="X82" i="30" s="1"/>
  <c r="V82" i="30"/>
  <c r="Y83" i="30" s="1"/>
  <c r="Z83" i="30" s="1"/>
  <c r="V84" i="31"/>
  <c r="Y85" i="31" s="1"/>
  <c r="Z85" i="31" s="1"/>
  <c r="W84" i="31"/>
  <c r="X84" i="31" s="1"/>
  <c r="D84" i="31"/>
  <c r="C85" i="31"/>
  <c r="Q85" i="31"/>
  <c r="R84" i="31"/>
  <c r="T85" i="31" s="1"/>
  <c r="D84" i="30"/>
  <c r="C85" i="30"/>
  <c r="V81" i="29"/>
  <c r="Y82" i="29" s="1"/>
  <c r="W81" i="29"/>
  <c r="Q82" i="29"/>
  <c r="R81" i="29"/>
  <c r="T82" i="29" s="1"/>
  <c r="C82" i="29"/>
  <c r="D81" i="29"/>
  <c r="R83" i="30" l="1"/>
  <c r="T84" i="30" s="1"/>
  <c r="Q84" i="30"/>
  <c r="W83" i="30"/>
  <c r="X83" i="30" s="1"/>
  <c r="V83" i="30"/>
  <c r="Y84" i="30" s="1"/>
  <c r="Z84" i="30" s="1"/>
  <c r="D85" i="31"/>
  <c r="C86" i="31"/>
  <c r="V85" i="31"/>
  <c r="Y86" i="31" s="1"/>
  <c r="Z86" i="31" s="1"/>
  <c r="W85" i="31"/>
  <c r="X85" i="31" s="1"/>
  <c r="Q86" i="31"/>
  <c r="R85" i="31"/>
  <c r="T86" i="31" s="1"/>
  <c r="C86" i="30"/>
  <c r="D85" i="30"/>
  <c r="R82" i="29"/>
  <c r="T83" i="29" s="1"/>
  <c r="Q83" i="29"/>
  <c r="C83" i="29"/>
  <c r="D82" i="29"/>
  <c r="W82" i="29"/>
  <c r="V82" i="29"/>
  <c r="Y83" i="29" s="1"/>
  <c r="Q85" i="30" l="1"/>
  <c r="R84" i="30"/>
  <c r="T85" i="30" s="1"/>
  <c r="V84" i="30"/>
  <c r="Y85" i="30" s="1"/>
  <c r="Z85" i="30" s="1"/>
  <c r="W84" i="30"/>
  <c r="X84" i="30" s="1"/>
  <c r="V86" i="31"/>
  <c r="Y87" i="31" s="1"/>
  <c r="Z87" i="31" s="1"/>
  <c r="W86" i="31"/>
  <c r="X86" i="31" s="1"/>
  <c r="D86" i="31"/>
  <c r="C87" i="31"/>
  <c r="Q87" i="31"/>
  <c r="R86" i="31"/>
  <c r="T87" i="31" s="1"/>
  <c r="C87" i="30"/>
  <c r="D86" i="30"/>
  <c r="D83" i="29"/>
  <c r="C84" i="29"/>
  <c r="Q84" i="29"/>
  <c r="R83" i="29"/>
  <c r="T84" i="29" s="1"/>
  <c r="W83" i="29"/>
  <c r="V83" i="29"/>
  <c r="Y84" i="29" s="1"/>
  <c r="V85" i="30" l="1"/>
  <c r="Y86" i="30" s="1"/>
  <c r="Z86" i="30" s="1"/>
  <c r="W85" i="30"/>
  <c r="X85" i="30" s="1"/>
  <c r="R85" i="30"/>
  <c r="T86" i="30" s="1"/>
  <c r="Q86" i="30"/>
  <c r="W87" i="31"/>
  <c r="X87" i="31" s="1"/>
  <c r="V87" i="31"/>
  <c r="Y88" i="31" s="1"/>
  <c r="Z88" i="31" s="1"/>
  <c r="R87" i="31"/>
  <c r="T88" i="31" s="1"/>
  <c r="Q88" i="31"/>
  <c r="C88" i="31"/>
  <c r="D87" i="31"/>
  <c r="D87" i="30"/>
  <c r="C88" i="30"/>
  <c r="Q85" i="29"/>
  <c r="R84" i="29"/>
  <c r="T85" i="29" s="1"/>
  <c r="D84" i="29"/>
  <c r="C85" i="29"/>
  <c r="W84" i="29"/>
  <c r="V84" i="29"/>
  <c r="Y85" i="29" s="1"/>
  <c r="V86" i="30" l="1"/>
  <c r="Y87" i="30" s="1"/>
  <c r="Z87" i="30" s="1"/>
  <c r="W86" i="30"/>
  <c r="X86" i="30" s="1"/>
  <c r="Q87" i="30"/>
  <c r="R86" i="30"/>
  <c r="T87" i="30" s="1"/>
  <c r="C89" i="31"/>
  <c r="D88" i="31"/>
  <c r="R88" i="31"/>
  <c r="T89" i="31" s="1"/>
  <c r="Q89" i="31"/>
  <c r="W88" i="31"/>
  <c r="X88" i="31" s="1"/>
  <c r="V88" i="31"/>
  <c r="Y89" i="31" s="1"/>
  <c r="Z89" i="31" s="1"/>
  <c r="D88" i="30"/>
  <c r="C89" i="30"/>
  <c r="V85" i="29"/>
  <c r="Y86" i="29" s="1"/>
  <c r="W85" i="29"/>
  <c r="Q86" i="29"/>
  <c r="R85" i="29"/>
  <c r="T86" i="29" s="1"/>
  <c r="D85" i="29"/>
  <c r="C86" i="29"/>
  <c r="V87" i="30" l="1"/>
  <c r="Y88" i="30" s="1"/>
  <c r="Z88" i="30" s="1"/>
  <c r="W87" i="30"/>
  <c r="X87" i="30" s="1"/>
  <c r="Q88" i="30"/>
  <c r="R87" i="30"/>
  <c r="T88" i="30" s="1"/>
  <c r="W89" i="31"/>
  <c r="X89" i="31" s="1"/>
  <c r="V89" i="31"/>
  <c r="Y90" i="31" s="1"/>
  <c r="Z90" i="31" s="1"/>
  <c r="Q90" i="31"/>
  <c r="R89" i="31"/>
  <c r="T90" i="31" s="1"/>
  <c r="D89" i="31"/>
  <c r="C90" i="31"/>
  <c r="C90" i="30"/>
  <c r="D89" i="30"/>
  <c r="R86" i="29"/>
  <c r="T87" i="29" s="1"/>
  <c r="Q87" i="29"/>
  <c r="C87" i="29"/>
  <c r="D86" i="29"/>
  <c r="W86" i="29"/>
  <c r="V86" i="29"/>
  <c r="V88" i="30" l="1"/>
  <c r="Y89" i="30" s="1"/>
  <c r="Z89" i="30" s="1"/>
  <c r="W88" i="30"/>
  <c r="X88" i="30" s="1"/>
  <c r="R88" i="30"/>
  <c r="T89" i="30" s="1"/>
  <c r="Q89" i="30"/>
  <c r="Q91" i="31"/>
  <c r="R90" i="31"/>
  <c r="T91" i="31" s="1"/>
  <c r="C91" i="31"/>
  <c r="D90" i="31"/>
  <c r="V90" i="31"/>
  <c r="Y91" i="31" s="1"/>
  <c r="Z91" i="31" s="1"/>
  <c r="W90" i="31"/>
  <c r="X90" i="31" s="1"/>
  <c r="C91" i="30"/>
  <c r="D90" i="30"/>
  <c r="Y87" i="29"/>
  <c r="BB15" i="29"/>
  <c r="BC14" i="29"/>
  <c r="C88" i="29"/>
  <c r="D87" i="29"/>
  <c r="Q88" i="29"/>
  <c r="R87" i="29"/>
  <c r="T88" i="29" s="1"/>
  <c r="V87" i="29"/>
  <c r="Y88" i="29" s="1"/>
  <c r="W87" i="29"/>
  <c r="Q90" i="30" l="1"/>
  <c r="R89" i="30"/>
  <c r="T90" i="30" s="1"/>
  <c r="V89" i="30"/>
  <c r="Y90" i="30" s="1"/>
  <c r="Z90" i="30" s="1"/>
  <c r="W89" i="30"/>
  <c r="X89" i="30" s="1"/>
  <c r="W91" i="31"/>
  <c r="X91" i="31" s="1"/>
  <c r="V91" i="31"/>
  <c r="Y92" i="31" s="1"/>
  <c r="Z92" i="31" s="1"/>
  <c r="R91" i="31"/>
  <c r="T92" i="31" s="1"/>
  <c r="Q92" i="31"/>
  <c r="C92" i="31"/>
  <c r="D91" i="31"/>
  <c r="D91" i="30"/>
  <c r="C92" i="30"/>
  <c r="Q89" i="29"/>
  <c r="R88" i="29"/>
  <c r="T89" i="29" s="1"/>
  <c r="D88" i="29"/>
  <c r="C89" i="29"/>
  <c r="V88" i="29"/>
  <c r="Y89" i="29" s="1"/>
  <c r="W88" i="29"/>
  <c r="V90" i="30" l="1"/>
  <c r="Y91" i="30" s="1"/>
  <c r="Z91" i="30" s="1"/>
  <c r="W90" i="30"/>
  <c r="X90" i="30" s="1"/>
  <c r="R90" i="30"/>
  <c r="T91" i="30" s="1"/>
  <c r="Q91" i="30"/>
  <c r="C93" i="31"/>
  <c r="D92" i="31"/>
  <c r="Q93" i="31"/>
  <c r="R92" i="31"/>
  <c r="T93" i="31" s="1"/>
  <c r="W92" i="31"/>
  <c r="X92" i="31" s="1"/>
  <c r="V92" i="31"/>
  <c r="Y93" i="31" s="1"/>
  <c r="Z93" i="31" s="1"/>
  <c r="C93" i="30"/>
  <c r="D92" i="30"/>
  <c r="V89" i="29"/>
  <c r="Y90" i="29" s="1"/>
  <c r="W89" i="29"/>
  <c r="R89" i="29"/>
  <c r="T90" i="29" s="1"/>
  <c r="Q90" i="29"/>
  <c r="C90" i="29"/>
  <c r="D89" i="29"/>
  <c r="R91" i="30" l="1"/>
  <c r="T92" i="30" s="1"/>
  <c r="Q92" i="30"/>
  <c r="V91" i="30"/>
  <c r="Y92" i="30" s="1"/>
  <c r="Z92" i="30" s="1"/>
  <c r="W91" i="30"/>
  <c r="X91" i="30" s="1"/>
  <c r="Q94" i="31"/>
  <c r="R93" i="31"/>
  <c r="T94" i="31" s="1"/>
  <c r="W93" i="31"/>
  <c r="X93" i="31" s="1"/>
  <c r="V93" i="31"/>
  <c r="Y94" i="31" s="1"/>
  <c r="Z94" i="31" s="1"/>
  <c r="D93" i="31"/>
  <c r="C94" i="31"/>
  <c r="C94" i="30"/>
  <c r="D93" i="30"/>
  <c r="W90" i="29"/>
  <c r="V90" i="29"/>
  <c r="Y91" i="29" s="1"/>
  <c r="C91" i="29"/>
  <c r="D90" i="29"/>
  <c r="R90" i="29"/>
  <c r="T91" i="29" s="1"/>
  <c r="Q91" i="29"/>
  <c r="Q93" i="30" l="1"/>
  <c r="R92" i="30"/>
  <c r="T93" i="30" s="1"/>
  <c r="W92" i="30"/>
  <c r="X92" i="30" s="1"/>
  <c r="V92" i="30"/>
  <c r="Y93" i="30" s="1"/>
  <c r="Z93" i="30" s="1"/>
  <c r="D94" i="31"/>
  <c r="C95" i="31"/>
  <c r="V94" i="31"/>
  <c r="Y95" i="31" s="1"/>
  <c r="Z95" i="31" s="1"/>
  <c r="W94" i="31"/>
  <c r="X94" i="31" s="1"/>
  <c r="R94" i="31"/>
  <c r="T95" i="31" s="1"/>
  <c r="Q95" i="31"/>
  <c r="C95" i="30"/>
  <c r="D94" i="30"/>
  <c r="C92" i="29"/>
  <c r="D91" i="29"/>
  <c r="R91" i="29"/>
  <c r="T92" i="29" s="1"/>
  <c r="Q92" i="29"/>
  <c r="W91" i="29"/>
  <c r="V91" i="29"/>
  <c r="Y92" i="29" s="1"/>
  <c r="V93" i="30" l="1"/>
  <c r="Y94" i="30" s="1"/>
  <c r="Z94" i="30" s="1"/>
  <c r="W93" i="30"/>
  <c r="X93" i="30" s="1"/>
  <c r="Q94" i="30"/>
  <c r="R93" i="30"/>
  <c r="T94" i="30" s="1"/>
  <c r="R95" i="31"/>
  <c r="T96" i="31" s="1"/>
  <c r="Q96" i="31"/>
  <c r="C96" i="31"/>
  <c r="D95" i="31"/>
  <c r="W95" i="31"/>
  <c r="X95" i="31" s="1"/>
  <c r="V95" i="31"/>
  <c r="Y96" i="31" s="1"/>
  <c r="Z96" i="31" s="1"/>
  <c r="C96" i="30"/>
  <c r="D95" i="30"/>
  <c r="W92" i="29"/>
  <c r="V92" i="29"/>
  <c r="Y93" i="29" s="1"/>
  <c r="D92" i="29"/>
  <c r="C93" i="29"/>
  <c r="Q93" i="29"/>
  <c r="R92" i="29"/>
  <c r="T93" i="29" s="1"/>
  <c r="W94" i="30" l="1"/>
  <c r="X94" i="30" s="1"/>
  <c r="V94" i="30"/>
  <c r="Y95" i="30" s="1"/>
  <c r="Z95" i="30" s="1"/>
  <c r="R94" i="30"/>
  <c r="T95" i="30" s="1"/>
  <c r="Q95" i="30"/>
  <c r="Q97" i="31"/>
  <c r="R96" i="31"/>
  <c r="T97" i="31" s="1"/>
  <c r="V96" i="31"/>
  <c r="Y97" i="31" s="1"/>
  <c r="Z97" i="31" s="1"/>
  <c r="W96" i="31"/>
  <c r="X96" i="31" s="1"/>
  <c r="C97" i="31"/>
  <c r="D96" i="31"/>
  <c r="D96" i="30"/>
  <c r="C97" i="30"/>
  <c r="V93" i="29"/>
  <c r="Y94" i="29" s="1"/>
  <c r="W93" i="29"/>
  <c r="R93" i="29"/>
  <c r="T94" i="29" s="1"/>
  <c r="Q94" i="29"/>
  <c r="C94" i="29"/>
  <c r="D93" i="29"/>
  <c r="V95" i="30" l="1"/>
  <c r="Y96" i="30" s="1"/>
  <c r="Z96" i="30" s="1"/>
  <c r="W95" i="30"/>
  <c r="X95" i="30" s="1"/>
  <c r="R95" i="30"/>
  <c r="T96" i="30" s="1"/>
  <c r="Q96" i="30"/>
  <c r="V97" i="31"/>
  <c r="Y98" i="31" s="1"/>
  <c r="Z98" i="31" s="1"/>
  <c r="W97" i="31"/>
  <c r="X97" i="31" s="1"/>
  <c r="D97" i="31"/>
  <c r="C98" i="31"/>
  <c r="Q98" i="31"/>
  <c r="R97" i="31"/>
  <c r="T98" i="31" s="1"/>
  <c r="C98" i="30"/>
  <c r="D97" i="30"/>
  <c r="W94" i="29"/>
  <c r="V94" i="29"/>
  <c r="Y95" i="29" s="1"/>
  <c r="C95" i="29"/>
  <c r="D94" i="29"/>
  <c r="R94" i="29"/>
  <c r="T95" i="29" s="1"/>
  <c r="Q95" i="29"/>
  <c r="V96" i="30" l="1"/>
  <c r="Y97" i="30" s="1"/>
  <c r="Z97" i="30" s="1"/>
  <c r="W96" i="30"/>
  <c r="X96" i="30" s="1"/>
  <c r="Q97" i="30"/>
  <c r="R96" i="30"/>
  <c r="T97" i="30" s="1"/>
  <c r="V98" i="31"/>
  <c r="Y99" i="31" s="1"/>
  <c r="Z99" i="31" s="1"/>
  <c r="W98" i="31"/>
  <c r="X98" i="31" s="1"/>
  <c r="R98" i="31"/>
  <c r="T99" i="31" s="1"/>
  <c r="Q99" i="31"/>
  <c r="C99" i="31"/>
  <c r="D98" i="31"/>
  <c r="C99" i="30"/>
  <c r="D98" i="30"/>
  <c r="C96" i="29"/>
  <c r="D95" i="29"/>
  <c r="R95" i="29"/>
  <c r="T96" i="29" s="1"/>
  <c r="Q96" i="29"/>
  <c r="V95" i="29"/>
  <c r="Y96" i="29" s="1"/>
  <c r="W95" i="29"/>
  <c r="W97" i="30" l="1"/>
  <c r="X97" i="30" s="1"/>
  <c r="V97" i="30"/>
  <c r="Y98" i="30" s="1"/>
  <c r="Z98" i="30" s="1"/>
  <c r="Q98" i="30"/>
  <c r="R97" i="30"/>
  <c r="T98" i="30" s="1"/>
  <c r="C100" i="31"/>
  <c r="D99" i="31"/>
  <c r="R99" i="31"/>
  <c r="T100" i="31" s="1"/>
  <c r="Q100" i="31"/>
  <c r="W99" i="31"/>
  <c r="X99" i="31" s="1"/>
  <c r="V99" i="31"/>
  <c r="Y100" i="31" s="1"/>
  <c r="Z100" i="31" s="1"/>
  <c r="D99" i="30"/>
  <c r="C100" i="30"/>
  <c r="V96" i="29"/>
  <c r="Y97" i="29" s="1"/>
  <c r="W96" i="29"/>
  <c r="D96" i="29"/>
  <c r="C97" i="29"/>
  <c r="Q97" i="29"/>
  <c r="R96" i="29"/>
  <c r="T97" i="29" s="1"/>
  <c r="V98" i="30" l="1"/>
  <c r="Y99" i="30" s="1"/>
  <c r="Z99" i="30" s="1"/>
  <c r="W98" i="30"/>
  <c r="X98" i="30" s="1"/>
  <c r="Q99" i="30"/>
  <c r="R98" i="30"/>
  <c r="T99" i="30" s="1"/>
  <c r="V100" i="31"/>
  <c r="Y101" i="31" s="1"/>
  <c r="Z101" i="31" s="1"/>
  <c r="W100" i="31"/>
  <c r="X100" i="31" s="1"/>
  <c r="Q101" i="31"/>
  <c r="R100" i="31"/>
  <c r="T101" i="31" s="1"/>
  <c r="D100" i="31"/>
  <c r="C101" i="31"/>
  <c r="C101" i="30"/>
  <c r="D100" i="30"/>
  <c r="V97" i="29"/>
  <c r="Y98" i="29" s="1"/>
  <c r="W97" i="29"/>
  <c r="Q98" i="29"/>
  <c r="R97" i="29"/>
  <c r="T98" i="29" s="1"/>
  <c r="D97" i="29"/>
  <c r="C98" i="29"/>
  <c r="R99" i="30" l="1"/>
  <c r="T100" i="30" s="1"/>
  <c r="Q100" i="30"/>
  <c r="V99" i="30"/>
  <c r="Y100" i="30" s="1"/>
  <c r="Z100" i="30" s="1"/>
  <c r="W99" i="30"/>
  <c r="X99" i="30" s="1"/>
  <c r="R101" i="31"/>
  <c r="T102" i="31" s="1"/>
  <c r="Q102" i="31"/>
  <c r="C102" i="31"/>
  <c r="D101" i="31"/>
  <c r="V101" i="31"/>
  <c r="Y102" i="31" s="1"/>
  <c r="Z102" i="31" s="1"/>
  <c r="W101" i="31"/>
  <c r="X101" i="31" s="1"/>
  <c r="C102" i="30"/>
  <c r="D101" i="30"/>
  <c r="R98" i="29"/>
  <c r="T99" i="29" s="1"/>
  <c r="Q99" i="29"/>
  <c r="C99" i="29"/>
  <c r="D98" i="29"/>
  <c r="W98" i="29"/>
  <c r="V98" i="29"/>
  <c r="R100" i="30" l="1"/>
  <c r="T101" i="30" s="1"/>
  <c r="Q101" i="30"/>
  <c r="V100" i="30"/>
  <c r="Y101" i="30" s="1"/>
  <c r="Z101" i="30" s="1"/>
  <c r="W100" i="30"/>
  <c r="X100" i="30" s="1"/>
  <c r="W102" i="31"/>
  <c r="X102" i="31" s="1"/>
  <c r="V102" i="31"/>
  <c r="Y103" i="31" s="1"/>
  <c r="Z103" i="31" s="1"/>
  <c r="C103" i="31"/>
  <c r="D102" i="31"/>
  <c r="R102" i="31"/>
  <c r="T103" i="31" s="1"/>
  <c r="Q103" i="31"/>
  <c r="D102" i="30"/>
  <c r="C103" i="30"/>
  <c r="Y99" i="29"/>
  <c r="BB16" i="29"/>
  <c r="BC15" i="29"/>
  <c r="C100" i="29"/>
  <c r="D99" i="29"/>
  <c r="Q100" i="29"/>
  <c r="R99" i="29"/>
  <c r="T100" i="29" s="1"/>
  <c r="W99" i="29"/>
  <c r="V99" i="29"/>
  <c r="Y100" i="29" s="1"/>
  <c r="Q102" i="30" l="1"/>
  <c r="R101" i="30"/>
  <c r="T102" i="30" s="1"/>
  <c r="V101" i="30"/>
  <c r="Y102" i="30" s="1"/>
  <c r="Z102" i="30" s="1"/>
  <c r="W101" i="30"/>
  <c r="X101" i="30" s="1"/>
  <c r="C104" i="31"/>
  <c r="D103" i="31"/>
  <c r="R103" i="31"/>
  <c r="T104" i="31" s="1"/>
  <c r="Q104" i="31"/>
  <c r="V103" i="31"/>
  <c r="Y104" i="31" s="1"/>
  <c r="Z104" i="31" s="1"/>
  <c r="W103" i="31"/>
  <c r="X103" i="31" s="1"/>
  <c r="C104" i="30"/>
  <c r="D103" i="30"/>
  <c r="Q101" i="29"/>
  <c r="R100" i="29"/>
  <c r="T101" i="29" s="1"/>
  <c r="D100" i="29"/>
  <c r="C101" i="29"/>
  <c r="W100" i="29"/>
  <c r="V100" i="29"/>
  <c r="Y101" i="29" s="1"/>
  <c r="V102" i="30" l="1"/>
  <c r="Y103" i="30" s="1"/>
  <c r="Z103" i="30" s="1"/>
  <c r="W102" i="30"/>
  <c r="X102" i="30" s="1"/>
  <c r="Q103" i="30"/>
  <c r="R102" i="30"/>
  <c r="T103" i="30" s="1"/>
  <c r="Q105" i="31"/>
  <c r="R104" i="31"/>
  <c r="T105" i="31" s="1"/>
  <c r="V104" i="31"/>
  <c r="Y105" i="31" s="1"/>
  <c r="Z105" i="31" s="1"/>
  <c r="W104" i="31"/>
  <c r="X104" i="31" s="1"/>
  <c r="D104" i="31"/>
  <c r="C105" i="31"/>
  <c r="C105" i="30"/>
  <c r="D104" i="30"/>
  <c r="V101" i="29"/>
  <c r="Y102" i="29" s="1"/>
  <c r="W101" i="29"/>
  <c r="Q102" i="29"/>
  <c r="R101" i="29"/>
  <c r="T102" i="29" s="1"/>
  <c r="D101" i="29"/>
  <c r="C102" i="29"/>
  <c r="W103" i="30" l="1"/>
  <c r="X103" i="30" s="1"/>
  <c r="V103" i="30"/>
  <c r="Y104" i="30" s="1"/>
  <c r="Z104" i="30" s="1"/>
  <c r="R103" i="30"/>
  <c r="T104" i="30" s="1"/>
  <c r="Q104" i="30"/>
  <c r="C106" i="31"/>
  <c r="D105" i="31"/>
  <c r="V105" i="31"/>
  <c r="Y106" i="31" s="1"/>
  <c r="Z106" i="31" s="1"/>
  <c r="W105" i="31"/>
  <c r="X105" i="31" s="1"/>
  <c r="Q106" i="31"/>
  <c r="R105" i="31"/>
  <c r="T106" i="31" s="1"/>
  <c r="C106" i="30"/>
  <c r="D105" i="30"/>
  <c r="R102" i="29"/>
  <c r="T103" i="29" s="1"/>
  <c r="Q103" i="29"/>
  <c r="C103" i="29"/>
  <c r="D102" i="29"/>
  <c r="W102" i="29"/>
  <c r="V102" i="29"/>
  <c r="Y103" i="29" s="1"/>
  <c r="W104" i="30" l="1"/>
  <c r="X104" i="30" s="1"/>
  <c r="V104" i="30"/>
  <c r="Y105" i="30" s="1"/>
  <c r="Z105" i="30" s="1"/>
  <c r="Q105" i="30"/>
  <c r="R104" i="30"/>
  <c r="T105" i="30" s="1"/>
  <c r="W106" i="31"/>
  <c r="X106" i="31" s="1"/>
  <c r="V106" i="31"/>
  <c r="Y107" i="31" s="1"/>
  <c r="Z107" i="31" s="1"/>
  <c r="R106" i="31"/>
  <c r="T107" i="31" s="1"/>
  <c r="Q107" i="31"/>
  <c r="C107" i="31"/>
  <c r="D106" i="31"/>
  <c r="D106" i="30"/>
  <c r="C107" i="30"/>
  <c r="C104" i="29"/>
  <c r="D103" i="29"/>
  <c r="R103" i="29"/>
  <c r="T104" i="29" s="1"/>
  <c r="Q104" i="29"/>
  <c r="V103" i="29"/>
  <c r="Y104" i="29" s="1"/>
  <c r="W103" i="29"/>
  <c r="Q106" i="30" l="1"/>
  <c r="R105" i="30"/>
  <c r="T106" i="30" s="1"/>
  <c r="V105" i="30"/>
  <c r="Y106" i="30" s="1"/>
  <c r="Z106" i="30" s="1"/>
  <c r="W105" i="30"/>
  <c r="X105" i="30" s="1"/>
  <c r="C108" i="31"/>
  <c r="D107" i="31"/>
  <c r="V107" i="31"/>
  <c r="Y108" i="31" s="1"/>
  <c r="Z108" i="31" s="1"/>
  <c r="W107" i="31"/>
  <c r="X107" i="31" s="1"/>
  <c r="R107" i="31"/>
  <c r="T108" i="31" s="1"/>
  <c r="Q108" i="31"/>
  <c r="D107" i="30"/>
  <c r="C108" i="30"/>
  <c r="W104" i="29"/>
  <c r="V104" i="29"/>
  <c r="Y105" i="29" s="1"/>
  <c r="C105" i="29"/>
  <c r="D104" i="29"/>
  <c r="Q105" i="29"/>
  <c r="R104" i="29"/>
  <c r="T105" i="29" s="1"/>
  <c r="W106" i="30" l="1"/>
  <c r="X106" i="30" s="1"/>
  <c r="V106" i="30"/>
  <c r="Y107" i="30" s="1"/>
  <c r="Z107" i="30" s="1"/>
  <c r="Q107" i="30"/>
  <c r="R106" i="30"/>
  <c r="T107" i="30" s="1"/>
  <c r="Q109" i="31"/>
  <c r="R108" i="31"/>
  <c r="T109" i="31" s="1"/>
  <c r="W108" i="31"/>
  <c r="X108" i="31" s="1"/>
  <c r="V108" i="31"/>
  <c r="Y109" i="31" s="1"/>
  <c r="Z109" i="31" s="1"/>
  <c r="D108" i="31"/>
  <c r="C109" i="31"/>
  <c r="D109" i="31" s="1"/>
  <c r="C109" i="30"/>
  <c r="D109" i="30" s="1"/>
  <c r="D108" i="30"/>
  <c r="C106" i="29"/>
  <c r="D105" i="29"/>
  <c r="V105" i="29"/>
  <c r="Y106" i="29" s="1"/>
  <c r="W105" i="29"/>
  <c r="R105" i="29"/>
  <c r="T106" i="29" s="1"/>
  <c r="Q106" i="29"/>
  <c r="Q108" i="30" l="1"/>
  <c r="R107" i="30"/>
  <c r="T108" i="30" s="1"/>
  <c r="V107" i="30"/>
  <c r="Y108" i="30" s="1"/>
  <c r="Z108" i="30" s="1"/>
  <c r="W107" i="30"/>
  <c r="X107" i="30" s="1"/>
  <c r="V109" i="31"/>
  <c r="Y110" i="31" s="1"/>
  <c r="Z110" i="31" s="1"/>
  <c r="W109" i="31"/>
  <c r="X109" i="31" s="1"/>
  <c r="R109" i="31"/>
  <c r="T110" i="31" s="1"/>
  <c r="Q110" i="31"/>
  <c r="Q107" i="29"/>
  <c r="R106" i="29"/>
  <c r="T107" i="29" s="1"/>
  <c r="W106" i="29"/>
  <c r="V106" i="29"/>
  <c r="Y107" i="29" s="1"/>
  <c r="D106" i="29"/>
  <c r="C107" i="29"/>
  <c r="W108" i="30" l="1"/>
  <c r="X108" i="30" s="1"/>
  <c r="V108" i="30"/>
  <c r="Y109" i="30" s="1"/>
  <c r="Z109" i="30" s="1"/>
  <c r="R108" i="30"/>
  <c r="T109" i="30" s="1"/>
  <c r="Q109" i="30"/>
  <c r="V110" i="31"/>
  <c r="Y111" i="31" s="1"/>
  <c r="Z111" i="31" s="1"/>
  <c r="W110" i="31"/>
  <c r="X110" i="31" s="1"/>
  <c r="Q111" i="31"/>
  <c r="R110" i="31"/>
  <c r="T111" i="31" s="1"/>
  <c r="D107" i="29"/>
  <c r="C108" i="29"/>
  <c r="V107" i="29"/>
  <c r="Y108" i="29" s="1"/>
  <c r="W107" i="29"/>
  <c r="Q108" i="29"/>
  <c r="R107" i="29"/>
  <c r="T108" i="29" s="1"/>
  <c r="V109" i="30" l="1"/>
  <c r="Y110" i="30" s="1"/>
  <c r="Z110" i="30" s="1"/>
  <c r="W109" i="30"/>
  <c r="X109" i="30" s="1"/>
  <c r="Q110" i="30"/>
  <c r="R109" i="30"/>
  <c r="T110" i="30" s="1"/>
  <c r="W111" i="31"/>
  <c r="X111" i="31" s="1"/>
  <c r="V111" i="31"/>
  <c r="Y112" i="31" s="1"/>
  <c r="Z112" i="31" s="1"/>
  <c r="Q112" i="31"/>
  <c r="R111" i="31"/>
  <c r="T112" i="31" s="1"/>
  <c r="W108" i="29"/>
  <c r="V108" i="29"/>
  <c r="Y109" i="29" s="1"/>
  <c r="C109" i="29"/>
  <c r="D109" i="29" s="1"/>
  <c r="D108" i="29"/>
  <c r="R108" i="29"/>
  <c r="T109" i="29" s="1"/>
  <c r="Q109" i="29"/>
  <c r="W110" i="30" l="1"/>
  <c r="X110" i="30" s="1"/>
  <c r="V110" i="30"/>
  <c r="Y111" i="30" s="1"/>
  <c r="Z111" i="30" s="1"/>
  <c r="Q111" i="30"/>
  <c r="R110" i="30"/>
  <c r="T111" i="30" s="1"/>
  <c r="Q113" i="31"/>
  <c r="R112" i="31"/>
  <c r="T113" i="31" s="1"/>
  <c r="W112" i="31"/>
  <c r="X112" i="31" s="1"/>
  <c r="V112" i="31"/>
  <c r="Y113" i="31" s="1"/>
  <c r="Z113" i="31" s="1"/>
  <c r="Q110" i="29"/>
  <c r="R109" i="29"/>
  <c r="T110" i="29" s="1"/>
  <c r="V109" i="29"/>
  <c r="Y110" i="29" s="1"/>
  <c r="W109" i="29"/>
  <c r="Q112" i="30" l="1"/>
  <c r="R111" i="30"/>
  <c r="T112" i="30" s="1"/>
  <c r="V111" i="30"/>
  <c r="Y112" i="30" s="1"/>
  <c r="Z112" i="30" s="1"/>
  <c r="W111" i="30"/>
  <c r="X111" i="30" s="1"/>
  <c r="V113" i="31"/>
  <c r="Y114" i="31" s="1"/>
  <c r="Z114" i="31" s="1"/>
  <c r="W113" i="31"/>
  <c r="X113" i="31" s="1"/>
  <c r="Q114" i="31"/>
  <c r="R113" i="31"/>
  <c r="T114" i="31" s="1"/>
  <c r="W110" i="29"/>
  <c r="V110" i="29"/>
  <c r="Q111" i="29"/>
  <c r="R110" i="29"/>
  <c r="T111" i="29" s="1"/>
  <c r="V112" i="30" l="1"/>
  <c r="Y113" i="30" s="1"/>
  <c r="Z113" i="30" s="1"/>
  <c r="W112" i="30"/>
  <c r="X112" i="30" s="1"/>
  <c r="Q113" i="30"/>
  <c r="R112" i="30"/>
  <c r="T113" i="30" s="1"/>
  <c r="Q115" i="31"/>
  <c r="R114" i="31"/>
  <c r="T115" i="31" s="1"/>
  <c r="W114" i="31"/>
  <c r="X114" i="31" s="1"/>
  <c r="V114" i="31"/>
  <c r="Y115" i="31" s="1"/>
  <c r="Z115" i="31" s="1"/>
  <c r="BC16" i="29"/>
  <c r="BB17" i="29"/>
  <c r="Q112" i="29"/>
  <c r="R111" i="29"/>
  <c r="T112" i="29" s="1"/>
  <c r="Y111" i="29"/>
  <c r="V111" i="29"/>
  <c r="Y112" i="29" s="1"/>
  <c r="W111" i="29"/>
  <c r="W113" i="30" l="1"/>
  <c r="X113" i="30" s="1"/>
  <c r="V113" i="30"/>
  <c r="Y114" i="30" s="1"/>
  <c r="Z114" i="30" s="1"/>
  <c r="R113" i="30"/>
  <c r="T114" i="30" s="1"/>
  <c r="Q114" i="30"/>
  <c r="Q116" i="31"/>
  <c r="R115" i="31"/>
  <c r="T116" i="31" s="1"/>
  <c r="V115" i="31"/>
  <c r="Y116" i="31" s="1"/>
  <c r="Z116" i="31" s="1"/>
  <c r="W115" i="31"/>
  <c r="X115" i="31" s="1"/>
  <c r="W112" i="29"/>
  <c r="V112" i="29"/>
  <c r="Y113" i="29" s="1"/>
  <c r="Q113" i="29"/>
  <c r="R112" i="29"/>
  <c r="T113" i="29" s="1"/>
  <c r="R114" i="30" l="1"/>
  <c r="T115" i="30" s="1"/>
  <c r="Q115" i="30"/>
  <c r="W114" i="30"/>
  <c r="X114" i="30" s="1"/>
  <c r="V114" i="30"/>
  <c r="Y115" i="30" s="1"/>
  <c r="Z115" i="30" s="1"/>
  <c r="W116" i="31"/>
  <c r="X116" i="31" s="1"/>
  <c r="V116" i="31"/>
  <c r="Y117" i="31" s="1"/>
  <c r="Z117" i="31" s="1"/>
  <c r="R116" i="31"/>
  <c r="T117" i="31" s="1"/>
  <c r="Q117" i="31"/>
  <c r="V113" i="29"/>
  <c r="Y114" i="29" s="1"/>
  <c r="W113" i="29"/>
  <c r="Q114" i="29"/>
  <c r="R113" i="29"/>
  <c r="T114" i="29" s="1"/>
  <c r="Q116" i="30" l="1"/>
  <c r="R115" i="30"/>
  <c r="T116" i="30" s="1"/>
  <c r="W115" i="30"/>
  <c r="X115" i="30" s="1"/>
  <c r="V115" i="30"/>
  <c r="Y116" i="30" s="1"/>
  <c r="Z116" i="30" s="1"/>
  <c r="W117" i="31"/>
  <c r="X117" i="31" s="1"/>
  <c r="V117" i="31"/>
  <c r="Y118" i="31" s="1"/>
  <c r="Z118" i="31" s="1"/>
  <c r="R117" i="31"/>
  <c r="T118" i="31" s="1"/>
  <c r="Q118" i="31"/>
  <c r="Q115" i="29"/>
  <c r="R114" i="29"/>
  <c r="T115" i="29" s="1"/>
  <c r="W114" i="29"/>
  <c r="V114" i="29"/>
  <c r="Y115" i="29" s="1"/>
  <c r="W116" i="30" l="1"/>
  <c r="X116" i="30" s="1"/>
  <c r="V116" i="30"/>
  <c r="Y117" i="30" s="1"/>
  <c r="Z117" i="30" s="1"/>
  <c r="R116" i="30"/>
  <c r="T117" i="30" s="1"/>
  <c r="Q117" i="30"/>
  <c r="W118" i="31"/>
  <c r="X118" i="31" s="1"/>
  <c r="V118" i="31"/>
  <c r="Y119" i="31" s="1"/>
  <c r="Z119" i="31" s="1"/>
  <c r="Q119" i="31"/>
  <c r="R118" i="31"/>
  <c r="T119" i="31" s="1"/>
  <c r="V115" i="29"/>
  <c r="Y116" i="29" s="1"/>
  <c r="W115" i="29"/>
  <c r="R115" i="29"/>
  <c r="T116" i="29" s="1"/>
  <c r="Q116" i="29"/>
  <c r="V117" i="30" l="1"/>
  <c r="Y118" i="30" s="1"/>
  <c r="Z118" i="30" s="1"/>
  <c r="W117" i="30"/>
  <c r="X117" i="30" s="1"/>
  <c r="Q118" i="30"/>
  <c r="R117" i="30"/>
  <c r="T118" i="30" s="1"/>
  <c r="Q120" i="31"/>
  <c r="R119" i="31"/>
  <c r="T120" i="31" s="1"/>
  <c r="V119" i="31"/>
  <c r="Y120" i="31" s="1"/>
  <c r="Z120" i="31" s="1"/>
  <c r="W119" i="31"/>
  <c r="X119" i="31" s="1"/>
  <c r="W116" i="29"/>
  <c r="V116" i="29"/>
  <c r="Y117" i="29" s="1"/>
  <c r="R116" i="29"/>
  <c r="T117" i="29" s="1"/>
  <c r="Q117" i="29"/>
  <c r="V118" i="30" l="1"/>
  <c r="Y119" i="30" s="1"/>
  <c r="Z119" i="30" s="1"/>
  <c r="W118" i="30"/>
  <c r="X118" i="30" s="1"/>
  <c r="Q119" i="30"/>
  <c r="R118" i="30"/>
  <c r="T119" i="30" s="1"/>
  <c r="W120" i="31"/>
  <c r="X120" i="31" s="1"/>
  <c r="V120" i="31"/>
  <c r="Y121" i="31" s="1"/>
  <c r="Z121" i="31" s="1"/>
  <c r="R120" i="31"/>
  <c r="T121" i="31" s="1"/>
  <c r="Q121" i="31"/>
  <c r="V117" i="29"/>
  <c r="Y118" i="29" s="1"/>
  <c r="W117" i="29"/>
  <c r="Q118" i="29"/>
  <c r="R117" i="29"/>
  <c r="T118" i="29" s="1"/>
  <c r="Q120" i="30" l="1"/>
  <c r="R119" i="30"/>
  <c r="T120" i="30" s="1"/>
  <c r="V119" i="30"/>
  <c r="Y120" i="30" s="1"/>
  <c r="Z120" i="30" s="1"/>
  <c r="W119" i="30"/>
  <c r="X119" i="30" s="1"/>
  <c r="W121" i="31"/>
  <c r="X121" i="31" s="1"/>
  <c r="V121" i="31"/>
  <c r="Y122" i="31" s="1"/>
  <c r="Z122" i="31" s="1"/>
  <c r="Q122" i="31"/>
  <c r="R121" i="31"/>
  <c r="T122" i="31" s="1"/>
  <c r="Q119" i="29"/>
  <c r="R118" i="29"/>
  <c r="T119" i="29" s="1"/>
  <c r="W118" i="29"/>
  <c r="V118" i="29"/>
  <c r="Y119" i="29" s="1"/>
  <c r="W120" i="30" l="1"/>
  <c r="X120" i="30" s="1"/>
  <c r="V120" i="30"/>
  <c r="Y121" i="30" s="1"/>
  <c r="Z121" i="30" s="1"/>
  <c r="Q121" i="30"/>
  <c r="R120" i="30"/>
  <c r="T121" i="30" s="1"/>
  <c r="Q123" i="31"/>
  <c r="R122" i="31"/>
  <c r="T123" i="31" s="1"/>
  <c r="W122" i="31"/>
  <c r="X122" i="31" s="1"/>
  <c r="V122" i="31"/>
  <c r="Y123" i="31" s="1"/>
  <c r="Z123" i="31" s="1"/>
  <c r="V119" i="29"/>
  <c r="Y120" i="29" s="1"/>
  <c r="W119" i="29"/>
  <c r="R119" i="29"/>
  <c r="T120" i="29" s="1"/>
  <c r="Q120" i="29"/>
  <c r="V121" i="30" l="1"/>
  <c r="Y122" i="30" s="1"/>
  <c r="Z122" i="30" s="1"/>
  <c r="W121" i="30"/>
  <c r="X121" i="30" s="1"/>
  <c r="Q122" i="30"/>
  <c r="R121" i="30"/>
  <c r="T122" i="30" s="1"/>
  <c r="V123" i="31"/>
  <c r="Y124" i="31" s="1"/>
  <c r="Z124" i="31" s="1"/>
  <c r="W123" i="31"/>
  <c r="X123" i="31" s="1"/>
  <c r="R123" i="31"/>
  <c r="T124" i="31" s="1"/>
  <c r="Q124" i="31"/>
  <c r="V120" i="29"/>
  <c r="Y121" i="29" s="1"/>
  <c r="W120" i="29"/>
  <c r="Q121" i="29"/>
  <c r="R120" i="29"/>
  <c r="T121" i="29" s="1"/>
  <c r="R122" i="30" l="1"/>
  <c r="T123" i="30" s="1"/>
  <c r="Q123" i="30"/>
  <c r="W122" i="30"/>
  <c r="X122" i="30" s="1"/>
  <c r="V122" i="30"/>
  <c r="Y123" i="30" s="1"/>
  <c r="Z123" i="30" s="1"/>
  <c r="V124" i="31"/>
  <c r="Y125" i="31" s="1"/>
  <c r="Z125" i="31" s="1"/>
  <c r="W124" i="31"/>
  <c r="X124" i="31" s="1"/>
  <c r="R124" i="31"/>
  <c r="T125" i="31" s="1"/>
  <c r="Q125" i="31"/>
  <c r="Q122" i="29"/>
  <c r="R121" i="29"/>
  <c r="T122" i="29" s="1"/>
  <c r="W121" i="29"/>
  <c r="V121" i="29"/>
  <c r="Y122" i="29" s="1"/>
  <c r="R123" i="30" l="1"/>
  <c r="T124" i="30" s="1"/>
  <c r="Q124" i="30"/>
  <c r="W123" i="30"/>
  <c r="X123" i="30" s="1"/>
  <c r="V123" i="30"/>
  <c r="Y124" i="30" s="1"/>
  <c r="Z124" i="30" s="1"/>
  <c r="Q126" i="31"/>
  <c r="R125" i="31"/>
  <c r="T126" i="31" s="1"/>
  <c r="W125" i="31"/>
  <c r="X125" i="31" s="1"/>
  <c r="V125" i="31"/>
  <c r="Y126" i="31" s="1"/>
  <c r="Z126" i="31" s="1"/>
  <c r="W122" i="29"/>
  <c r="V122" i="29"/>
  <c r="Q123" i="29"/>
  <c r="R122" i="29"/>
  <c r="T123" i="29" s="1"/>
  <c r="Q125" i="30" l="1"/>
  <c r="R124" i="30"/>
  <c r="T125" i="30" s="1"/>
  <c r="W124" i="30"/>
  <c r="X124" i="30" s="1"/>
  <c r="V124" i="30"/>
  <c r="Y125" i="30" s="1"/>
  <c r="Z125" i="30" s="1"/>
  <c r="W126" i="31"/>
  <c r="X126" i="31" s="1"/>
  <c r="V126" i="31"/>
  <c r="Y127" i="31" s="1"/>
  <c r="Z127" i="31" s="1"/>
  <c r="Q127" i="31"/>
  <c r="R126" i="31"/>
  <c r="T127" i="31" s="1"/>
  <c r="Y123" i="29"/>
  <c r="BC17" i="29"/>
  <c r="BB18" i="29"/>
  <c r="Q124" i="29"/>
  <c r="R123" i="29"/>
  <c r="T124" i="29" s="1"/>
  <c r="V123" i="29"/>
  <c r="Y124" i="29" s="1"/>
  <c r="W123" i="29"/>
  <c r="W125" i="30" l="1"/>
  <c r="X125" i="30" s="1"/>
  <c r="V125" i="30"/>
  <c r="Y126" i="30" s="1"/>
  <c r="Z126" i="30" s="1"/>
  <c r="Q126" i="30"/>
  <c r="R125" i="30"/>
  <c r="T126" i="30" s="1"/>
  <c r="Q128" i="31"/>
  <c r="R127" i="31"/>
  <c r="T128" i="31" s="1"/>
  <c r="V127" i="31"/>
  <c r="Y128" i="31" s="1"/>
  <c r="Z128" i="31" s="1"/>
  <c r="W127" i="31"/>
  <c r="X127" i="31" s="1"/>
  <c r="W124" i="29"/>
  <c r="V124" i="29"/>
  <c r="Y125" i="29" s="1"/>
  <c r="Q125" i="29"/>
  <c r="R124" i="29"/>
  <c r="T125" i="29" s="1"/>
  <c r="V126" i="30" l="1"/>
  <c r="Y127" i="30" s="1"/>
  <c r="Z127" i="30" s="1"/>
  <c r="W126" i="30"/>
  <c r="X126" i="30" s="1"/>
  <c r="Q127" i="30"/>
  <c r="R126" i="30"/>
  <c r="T127" i="30" s="1"/>
  <c r="W128" i="31"/>
  <c r="X128" i="31" s="1"/>
  <c r="V128" i="31"/>
  <c r="Y129" i="31" s="1"/>
  <c r="Z129" i="31" s="1"/>
  <c r="R128" i="31"/>
  <c r="T129" i="31" s="1"/>
  <c r="Q129" i="31"/>
  <c r="R125" i="29"/>
  <c r="T126" i="29" s="1"/>
  <c r="Q126" i="29"/>
  <c r="V125" i="29"/>
  <c r="Y126" i="29" s="1"/>
  <c r="W125" i="29"/>
  <c r="W127" i="30" l="1"/>
  <c r="X127" i="30" s="1"/>
  <c r="V127" i="30"/>
  <c r="Y128" i="30" s="1"/>
  <c r="Z128" i="30" s="1"/>
  <c r="Q128" i="30"/>
  <c r="R127" i="30"/>
  <c r="T128" i="30" s="1"/>
  <c r="W129" i="31"/>
  <c r="X129" i="31" s="1"/>
  <c r="V129" i="31"/>
  <c r="Y130" i="31" s="1"/>
  <c r="Z130" i="31" s="1"/>
  <c r="Q130" i="31"/>
  <c r="R129" i="31"/>
  <c r="T130" i="31" s="1"/>
  <c r="W126" i="29"/>
  <c r="V126" i="29"/>
  <c r="Y127" i="29" s="1"/>
  <c r="Q127" i="29"/>
  <c r="R126" i="29"/>
  <c r="T127" i="29" s="1"/>
  <c r="W128" i="30" l="1"/>
  <c r="X128" i="30" s="1"/>
  <c r="V128" i="30"/>
  <c r="Y129" i="30" s="1"/>
  <c r="Z129" i="30" s="1"/>
  <c r="Q129" i="30"/>
  <c r="R128" i="30"/>
  <c r="T129" i="30" s="1"/>
  <c r="Q131" i="31"/>
  <c r="R130" i="31"/>
  <c r="T131" i="31" s="1"/>
  <c r="W130" i="31"/>
  <c r="X130" i="31" s="1"/>
  <c r="V130" i="31"/>
  <c r="Y131" i="31" s="1"/>
  <c r="Z131" i="31" s="1"/>
  <c r="Q128" i="29"/>
  <c r="R127" i="29"/>
  <c r="T128" i="29" s="1"/>
  <c r="V127" i="29"/>
  <c r="Y128" i="29" s="1"/>
  <c r="W127" i="29"/>
  <c r="Q130" i="30" l="1"/>
  <c r="R129" i="30"/>
  <c r="T130" i="30" s="1"/>
  <c r="W129" i="30"/>
  <c r="X129" i="30" s="1"/>
  <c r="V129" i="30"/>
  <c r="Y130" i="30" s="1"/>
  <c r="Z130" i="30" s="1"/>
  <c r="V131" i="31"/>
  <c r="Y132" i="31" s="1"/>
  <c r="Z132" i="31" s="1"/>
  <c r="W131" i="31"/>
  <c r="X131" i="31" s="1"/>
  <c r="R131" i="31"/>
  <c r="T132" i="31" s="1"/>
  <c r="Q132" i="31"/>
  <c r="V128" i="29"/>
  <c r="Y129" i="29" s="1"/>
  <c r="W128" i="29"/>
  <c r="R128" i="29"/>
  <c r="T129" i="29" s="1"/>
  <c r="Q129" i="29"/>
  <c r="V130" i="30" l="1"/>
  <c r="Y131" i="30" s="1"/>
  <c r="Z131" i="30" s="1"/>
  <c r="W130" i="30"/>
  <c r="X130" i="30" s="1"/>
  <c r="R130" i="30"/>
  <c r="T131" i="30" s="1"/>
  <c r="Q131" i="30"/>
  <c r="V132" i="31"/>
  <c r="Y133" i="31" s="1"/>
  <c r="W132" i="31"/>
  <c r="X132" i="31" s="1"/>
  <c r="R132" i="31"/>
  <c r="T133" i="31" s="1"/>
  <c r="Q133" i="31"/>
  <c r="Z133" i="31"/>
  <c r="W129" i="29"/>
  <c r="V129" i="29"/>
  <c r="Y130" i="29" s="1"/>
  <c r="R129" i="29"/>
  <c r="T130" i="29" s="1"/>
  <c r="Q130" i="29"/>
  <c r="W131" i="30" l="1"/>
  <c r="X131" i="30" s="1"/>
  <c r="V131" i="30"/>
  <c r="Y132" i="30" s="1"/>
  <c r="Z132" i="30" s="1"/>
  <c r="R131" i="30"/>
  <c r="T132" i="30" s="1"/>
  <c r="Q132" i="30"/>
  <c r="Q134" i="31"/>
  <c r="R133" i="31"/>
  <c r="T134" i="31" s="1"/>
  <c r="W133" i="31"/>
  <c r="X133" i="31" s="1"/>
  <c r="V133" i="31"/>
  <c r="Y134" i="31" s="1"/>
  <c r="Z134" i="31" s="1"/>
  <c r="W130" i="29"/>
  <c r="V130" i="29"/>
  <c r="Y131" i="29" s="1"/>
  <c r="Q131" i="29"/>
  <c r="R130" i="29"/>
  <c r="T131" i="29" s="1"/>
  <c r="W132" i="30" l="1"/>
  <c r="X132" i="30" s="1"/>
  <c r="V132" i="30"/>
  <c r="Y133" i="30" s="1"/>
  <c r="Z133" i="30" s="1"/>
  <c r="R132" i="30"/>
  <c r="T133" i="30" s="1"/>
  <c r="Q133" i="30"/>
  <c r="BA19" i="31"/>
  <c r="W134" i="31"/>
  <c r="X134" i="31" s="1"/>
  <c r="V134" i="31"/>
  <c r="Y135" i="31" s="1"/>
  <c r="Z135" i="31" s="1"/>
  <c r="Q135" i="31"/>
  <c r="R134" i="31"/>
  <c r="T135" i="31" s="1"/>
  <c r="R131" i="29"/>
  <c r="T132" i="29" s="1"/>
  <c r="Q132" i="29"/>
  <c r="V131" i="29"/>
  <c r="Y132" i="29" s="1"/>
  <c r="W131" i="29"/>
  <c r="V133" i="30" l="1"/>
  <c r="Y134" i="30" s="1"/>
  <c r="Z134" i="30" s="1"/>
  <c r="W133" i="30"/>
  <c r="X133" i="30" s="1"/>
  <c r="Q134" i="30"/>
  <c r="R133" i="30"/>
  <c r="T134" i="30" s="1"/>
  <c r="V135" i="31"/>
  <c r="Y136" i="31" s="1"/>
  <c r="Z136" i="31" s="1"/>
  <c r="W135" i="31"/>
  <c r="X135" i="31" s="1"/>
  <c r="Q136" i="31"/>
  <c r="R135" i="31"/>
  <c r="T136" i="31" s="1"/>
  <c r="R132" i="29"/>
  <c r="T133" i="29" s="1"/>
  <c r="Q133" i="29"/>
  <c r="W132" i="29"/>
  <c r="V132" i="29"/>
  <c r="Y133" i="29" s="1"/>
  <c r="Q135" i="30" l="1"/>
  <c r="R134" i="30"/>
  <c r="T135" i="30" s="1"/>
  <c r="W134" i="30"/>
  <c r="X134" i="30" s="1"/>
  <c r="V134" i="30"/>
  <c r="Y135" i="30" s="1"/>
  <c r="Z135" i="30" s="1"/>
  <c r="R136" i="31"/>
  <c r="T137" i="31" s="1"/>
  <c r="Q137" i="31"/>
  <c r="V136" i="31"/>
  <c r="Y137" i="31" s="1"/>
  <c r="Z137" i="31" s="1"/>
  <c r="W136" i="31"/>
  <c r="X136" i="31" s="1"/>
  <c r="Q134" i="29"/>
  <c r="R133" i="29"/>
  <c r="T134" i="29" s="1"/>
  <c r="V133" i="29"/>
  <c r="Y134" i="29" s="1"/>
  <c r="W133" i="29"/>
  <c r="W135" i="30" l="1"/>
  <c r="X135" i="30" s="1"/>
  <c r="V135" i="30"/>
  <c r="Y136" i="30" s="1"/>
  <c r="Z136" i="30" s="1"/>
  <c r="Q136" i="30"/>
  <c r="R135" i="30"/>
  <c r="T136" i="30" s="1"/>
  <c r="W137" i="31"/>
  <c r="X137" i="31" s="1"/>
  <c r="V137" i="31"/>
  <c r="Y138" i="31" s="1"/>
  <c r="Z138" i="31" s="1"/>
  <c r="Q138" i="31"/>
  <c r="R137" i="31"/>
  <c r="T138" i="31" s="1"/>
  <c r="W134" i="29"/>
  <c r="V134" i="29"/>
  <c r="Q135" i="29"/>
  <c r="R134" i="29"/>
  <c r="T135" i="29" s="1"/>
  <c r="W136" i="30" l="1"/>
  <c r="X136" i="30" s="1"/>
  <c r="V136" i="30"/>
  <c r="Y137" i="30" s="1"/>
  <c r="Z137" i="30" s="1"/>
  <c r="Q137" i="30"/>
  <c r="R136" i="30"/>
  <c r="T137" i="30" s="1"/>
  <c r="Q139" i="31"/>
  <c r="R138" i="31"/>
  <c r="T139" i="31" s="1"/>
  <c r="W138" i="31"/>
  <c r="X138" i="31" s="1"/>
  <c r="V138" i="31"/>
  <c r="Y139" i="31" s="1"/>
  <c r="Z139" i="31" s="1"/>
  <c r="BB19" i="29"/>
  <c r="BC18" i="29"/>
  <c r="R135" i="29"/>
  <c r="T136" i="29" s="1"/>
  <c r="Q136" i="29"/>
  <c r="Y135" i="29"/>
  <c r="V135" i="29"/>
  <c r="Y136" i="29" s="1"/>
  <c r="W135" i="29"/>
  <c r="V137" i="30" l="1"/>
  <c r="Y138" i="30" s="1"/>
  <c r="Z138" i="30" s="1"/>
  <c r="W137" i="30"/>
  <c r="X137" i="30" s="1"/>
  <c r="Q138" i="30"/>
  <c r="R137" i="30"/>
  <c r="T138" i="30" s="1"/>
  <c r="V139" i="31"/>
  <c r="Y140" i="31" s="1"/>
  <c r="Z140" i="31" s="1"/>
  <c r="W139" i="31"/>
  <c r="X139" i="31" s="1"/>
  <c r="Q140" i="31"/>
  <c r="R140" i="31" s="1"/>
  <c r="R139" i="31"/>
  <c r="T140" i="31" s="1"/>
  <c r="Q137" i="29"/>
  <c r="R136" i="29"/>
  <c r="T137" i="29" s="1"/>
  <c r="V136" i="29"/>
  <c r="Y137" i="29" s="1"/>
  <c r="W136" i="29"/>
  <c r="V138" i="30" l="1"/>
  <c r="Y139" i="30" s="1"/>
  <c r="Z139" i="30" s="1"/>
  <c r="W138" i="30"/>
  <c r="X138" i="30" s="1"/>
  <c r="R138" i="30"/>
  <c r="T139" i="30" s="1"/>
  <c r="Q139" i="30"/>
  <c r="V140" i="31"/>
  <c r="W140" i="31"/>
  <c r="X140" i="31" s="1"/>
  <c r="BC17" i="31"/>
  <c r="BA10" i="31"/>
  <c r="BC14" i="31"/>
  <c r="BB17" i="31"/>
  <c r="BB18" i="31"/>
  <c r="BB11" i="31"/>
  <c r="BB10" i="31"/>
  <c r="BC10" i="31"/>
  <c r="BC16" i="31"/>
  <c r="BC15" i="31"/>
  <c r="BC11" i="31"/>
  <c r="BB13" i="31"/>
  <c r="BB16" i="31"/>
  <c r="BD16" i="31" s="1"/>
  <c r="BB12" i="31"/>
  <c r="BC12" i="31"/>
  <c r="BB19" i="31"/>
  <c r="BA11" i="31"/>
  <c r="BC9" i="31"/>
  <c r="BD9" i="31" s="1"/>
  <c r="BB14" i="31"/>
  <c r="BC13" i="31"/>
  <c r="BC18" i="31"/>
  <c r="BB15" i="31"/>
  <c r="BA13" i="31"/>
  <c r="BA12" i="31"/>
  <c r="BA14" i="31"/>
  <c r="BA16" i="31"/>
  <c r="BA15" i="31"/>
  <c r="BA18" i="31"/>
  <c r="BA17" i="31"/>
  <c r="BB19" i="30"/>
  <c r="BB15" i="30"/>
  <c r="BC17" i="30"/>
  <c r="BC15" i="30"/>
  <c r="BB16" i="30"/>
  <c r="BB17" i="30"/>
  <c r="BC12" i="30"/>
  <c r="BB18" i="30"/>
  <c r="BC18" i="30"/>
  <c r="BB11" i="30"/>
  <c r="BB13" i="30"/>
  <c r="BB14" i="30"/>
  <c r="BB10" i="30"/>
  <c r="BC10" i="30"/>
  <c r="BC13" i="30"/>
  <c r="BC11" i="30"/>
  <c r="BB12" i="30"/>
  <c r="BC9" i="30"/>
  <c r="BD9" i="30" s="1"/>
  <c r="BA10" i="30"/>
  <c r="BA11" i="30"/>
  <c r="BC14" i="30"/>
  <c r="BA15" i="30"/>
  <c r="BC16" i="30"/>
  <c r="BA13" i="30"/>
  <c r="BA12" i="30"/>
  <c r="BA14" i="30"/>
  <c r="BA16" i="30"/>
  <c r="BA18" i="30"/>
  <c r="BA17" i="30"/>
  <c r="BA19" i="30"/>
  <c r="Q138" i="29"/>
  <c r="R137" i="29"/>
  <c r="T138" i="29" s="1"/>
  <c r="W137" i="29"/>
  <c r="V137" i="29"/>
  <c r="Y138" i="29" s="1"/>
  <c r="Q140" i="30" l="1"/>
  <c r="R140" i="30" s="1"/>
  <c r="R139" i="30"/>
  <c r="T140" i="30" s="1"/>
  <c r="V139" i="30"/>
  <c r="Y140" i="30" s="1"/>
  <c r="Z140" i="30" s="1"/>
  <c r="W139" i="30"/>
  <c r="X139" i="30" s="1"/>
  <c r="BD15" i="31"/>
  <c r="BD14" i="31"/>
  <c r="BD10" i="31"/>
  <c r="BD12" i="31"/>
  <c r="BD11" i="31"/>
  <c r="BD18" i="31"/>
  <c r="BD13" i="31"/>
  <c r="BD17" i="31"/>
  <c r="BD14" i="30"/>
  <c r="BD18" i="30"/>
  <c r="BD13" i="30"/>
  <c r="BD11" i="30"/>
  <c r="BD17" i="30"/>
  <c r="BD15" i="30"/>
  <c r="BD12" i="30"/>
  <c r="BD10" i="30"/>
  <c r="BD16" i="30"/>
  <c r="W138" i="29"/>
  <c r="V138" i="29"/>
  <c r="Y139" i="29" s="1"/>
  <c r="Q139" i="29"/>
  <c r="R138" i="29"/>
  <c r="T139" i="29" s="1"/>
  <c r="W140" i="30" l="1"/>
  <c r="X140" i="30" s="1"/>
  <c r="V140" i="30"/>
  <c r="Q140" i="29"/>
  <c r="R140" i="29" s="1"/>
  <c r="R139" i="29"/>
  <c r="T140" i="29" s="1"/>
  <c r="V139" i="29"/>
  <c r="Y140" i="29" s="1"/>
  <c r="W139" i="29"/>
  <c r="BD17" i="29" l="1"/>
  <c r="BD14" i="29"/>
  <c r="BD15" i="29"/>
  <c r="BD16" i="29"/>
  <c r="W140" i="29"/>
  <c r="V140" i="29"/>
  <c r="BD18" i="29" l="1"/>
  <c r="O7" i="16" l="1"/>
  <c r="D7" i="13" l="1"/>
  <c r="E7" i="13" s="1"/>
  <c r="C7" i="13"/>
  <c r="D6" i="13"/>
  <c r="E6" i="13" s="1"/>
  <c r="F6" i="13" s="1"/>
  <c r="G6" i="13" s="1"/>
  <c r="H6" i="13" s="1"/>
  <c r="I6" i="13" s="1"/>
  <c r="J6" i="13" s="1"/>
  <c r="K6" i="13" s="1"/>
  <c r="L6" i="13" s="1"/>
  <c r="M6" i="13" s="1"/>
  <c r="N6" i="13" s="1"/>
  <c r="C6" i="13"/>
  <c r="C5" i="13"/>
  <c r="D5" i="13"/>
  <c r="E5" i="13" s="1"/>
  <c r="F5" i="13" s="1"/>
  <c r="G5" i="13" s="1"/>
  <c r="H5" i="13" s="1"/>
  <c r="I5" i="13" s="1"/>
  <c r="J5" i="13" s="1"/>
  <c r="K5" i="13" s="1"/>
  <c r="L5" i="13" s="1"/>
  <c r="M5" i="13" s="1"/>
  <c r="N5" i="13" s="1"/>
  <c r="F30" i="13"/>
  <c r="G30" i="13"/>
  <c r="H30" i="13"/>
  <c r="I30" i="13"/>
  <c r="J30" i="13"/>
  <c r="K30" i="13"/>
  <c r="L30" i="13"/>
  <c r="M30" i="13"/>
  <c r="N30" i="13"/>
  <c r="O30" i="13"/>
  <c r="D115" i="5"/>
  <c r="D114" i="5"/>
  <c r="D113" i="5"/>
  <c r="K49" i="5"/>
  <c r="L49" i="5"/>
  <c r="M49" i="5"/>
  <c r="N49" i="5"/>
  <c r="O49" i="5"/>
  <c r="J49" i="5"/>
  <c r="F49" i="5"/>
  <c r="G49" i="5" s="1"/>
  <c r="H49" i="5" s="1"/>
  <c r="I49" i="5" s="1"/>
  <c r="F51" i="5"/>
  <c r="G51" i="5" s="1"/>
  <c r="H51" i="5" s="1"/>
  <c r="I51" i="5" s="1"/>
  <c r="F41" i="5"/>
  <c r="G41" i="5" s="1"/>
  <c r="H41" i="5" s="1"/>
  <c r="I41" i="5" s="1"/>
  <c r="F43" i="5"/>
  <c r="G43" i="5" s="1"/>
  <c r="F42" i="5"/>
  <c r="F53" i="5"/>
  <c r="G53" i="5" s="1"/>
  <c r="H53" i="5" s="1"/>
  <c r="I53" i="5" s="1"/>
  <c r="F52" i="5"/>
  <c r="L41" i="5"/>
  <c r="M41" i="5"/>
  <c r="N41" i="5"/>
  <c r="O41" i="5"/>
  <c r="P41" i="5"/>
  <c r="K41" i="5"/>
  <c r="J41" i="5"/>
  <c r="L42" i="5"/>
  <c r="M42" i="5"/>
  <c r="N42" i="5"/>
  <c r="O42" i="5"/>
  <c r="P42" i="5"/>
  <c r="K42" i="5"/>
  <c r="J42" i="5"/>
  <c r="L43" i="5"/>
  <c r="M43" i="5"/>
  <c r="N43" i="5"/>
  <c r="O43" i="5"/>
  <c r="P43" i="5"/>
  <c r="P40" i="5" s="1"/>
  <c r="K43" i="5"/>
  <c r="J43" i="5"/>
  <c r="O203" i="23"/>
  <c r="O203" i="27"/>
  <c r="O203" i="24"/>
  <c r="O203" i="21"/>
  <c r="O203" i="28"/>
  <c r="O10" i="28"/>
  <c r="O4" i="28"/>
  <c r="N203" i="28" s="1"/>
  <c r="P242" i="28"/>
  <c r="P243" i="28" s="1"/>
  <c r="P244" i="28" s="1"/>
  <c r="P245" i="28" s="1"/>
  <c r="P246" i="28" s="1"/>
  <c r="P247" i="28" s="1"/>
  <c r="P248" i="28" s="1"/>
  <c r="P249" i="28" s="1"/>
  <c r="P250" i="28" s="1"/>
  <c r="P251" i="28" s="1"/>
  <c r="P252" i="28" s="1"/>
  <c r="P253" i="28" s="1"/>
  <c r="P254" i="28" s="1"/>
  <c r="P255" i="28" s="1"/>
  <c r="P256" i="28" s="1"/>
  <c r="P257" i="28" s="1"/>
  <c r="P258" i="28" s="1"/>
  <c r="P259" i="28" s="1"/>
  <c r="P260" i="28" s="1"/>
  <c r="P261" i="28" s="1"/>
  <c r="P262" i="28" s="1"/>
  <c r="P263" i="28" s="1"/>
  <c r="P264" i="28" s="1"/>
  <c r="P265" i="28" s="1"/>
  <c r="P266" i="28" s="1"/>
  <c r="P267" i="28" s="1"/>
  <c r="P268" i="28" s="1"/>
  <c r="P269" i="28" s="1"/>
  <c r="P270" i="28" s="1"/>
  <c r="P271" i="28" s="1"/>
  <c r="P272" i="28" s="1"/>
  <c r="P273" i="28" s="1"/>
  <c r="P274" i="28" s="1"/>
  <c r="P275" i="28" s="1"/>
  <c r="Q229" i="28"/>
  <c r="U223" i="28"/>
  <c r="P228" i="28"/>
  <c r="P229" i="28" s="1"/>
  <c r="P230" i="28" s="1"/>
  <c r="P231" i="28" s="1"/>
  <c r="P232" i="28" s="1"/>
  <c r="P233" i="28" s="1"/>
  <c r="P234" i="28" s="1"/>
  <c r="P235" i="28" s="1"/>
  <c r="P236" i="28" s="1"/>
  <c r="P237" i="28" s="1"/>
  <c r="P238" i="28" s="1"/>
  <c r="P239" i="28" s="1"/>
  <c r="P240" i="28" s="1"/>
  <c r="U222" i="28"/>
  <c r="U221" i="28"/>
  <c r="U220" i="28"/>
  <c r="U219" i="28"/>
  <c r="U218" i="28"/>
  <c r="U217" i="28"/>
  <c r="U216" i="28"/>
  <c r="U215" i="28"/>
  <c r="P206" i="28"/>
  <c r="O205" i="28"/>
  <c r="N205" i="28"/>
  <c r="O204" i="28"/>
  <c r="N204" i="28"/>
  <c r="O8" i="28" s="1"/>
  <c r="AO17" i="28"/>
  <c r="AP17" i="28" s="1"/>
  <c r="AP12" i="28" s="1"/>
  <c r="AE12" i="28"/>
  <c r="AQ9" i="28"/>
  <c r="AR9" i="28" s="1"/>
  <c r="AS9" i="28" s="1"/>
  <c r="AT9" i="28" s="1"/>
  <c r="AU9" i="28"/>
  <c r="AV9" i="28" s="1"/>
  <c r="AW9" i="28" s="1"/>
  <c r="AX9" i="28" s="1"/>
  <c r="AE9" i="28"/>
  <c r="O7" i="28"/>
  <c r="AC3" i="28" s="1"/>
  <c r="AA5" i="28"/>
  <c r="AE4" i="28"/>
  <c r="O4" i="21"/>
  <c r="O10" i="21"/>
  <c r="O10" i="27"/>
  <c r="O4" i="27"/>
  <c r="N203" i="27" s="1"/>
  <c r="P242" i="27"/>
  <c r="P243" i="27" s="1"/>
  <c r="P244" i="27" s="1"/>
  <c r="P245" i="27" s="1"/>
  <c r="P246" i="27" s="1"/>
  <c r="P247" i="27" s="1"/>
  <c r="P248" i="27" s="1"/>
  <c r="P249" i="27" s="1"/>
  <c r="P250" i="27" s="1"/>
  <c r="P251" i="27" s="1"/>
  <c r="P252" i="27" s="1"/>
  <c r="P253" i="27" s="1"/>
  <c r="P254" i="27" s="1"/>
  <c r="P255" i="27" s="1"/>
  <c r="P256" i="27" s="1"/>
  <c r="P257" i="27" s="1"/>
  <c r="P258" i="27" s="1"/>
  <c r="P259" i="27" s="1"/>
  <c r="P260" i="27" s="1"/>
  <c r="P261" i="27" s="1"/>
  <c r="P262" i="27" s="1"/>
  <c r="P263" i="27" s="1"/>
  <c r="P264" i="27" s="1"/>
  <c r="P265" i="27" s="1"/>
  <c r="P266" i="27" s="1"/>
  <c r="P267" i="27" s="1"/>
  <c r="P268" i="27" s="1"/>
  <c r="P269" i="27" s="1"/>
  <c r="P270" i="27" s="1"/>
  <c r="P271" i="27" s="1"/>
  <c r="P272" i="27" s="1"/>
  <c r="P273" i="27" s="1"/>
  <c r="P274" i="27" s="1"/>
  <c r="P275" i="27" s="1"/>
  <c r="Q229" i="27"/>
  <c r="P228" i="27"/>
  <c r="P229" i="27" s="1"/>
  <c r="P230" i="27" s="1"/>
  <c r="P231" i="27" s="1"/>
  <c r="P232" i="27" s="1"/>
  <c r="P233" i="27" s="1"/>
  <c r="P234" i="27" s="1"/>
  <c r="P235" i="27" s="1"/>
  <c r="P236" i="27" s="1"/>
  <c r="P237" i="27" s="1"/>
  <c r="P238" i="27" s="1"/>
  <c r="P239" i="27" s="1"/>
  <c r="P240" i="27" s="1"/>
  <c r="U222" i="27"/>
  <c r="U221" i="27"/>
  <c r="U220" i="27"/>
  <c r="U219" i="27"/>
  <c r="U218" i="27"/>
  <c r="U217" i="27"/>
  <c r="U216" i="27"/>
  <c r="U215" i="27"/>
  <c r="P206" i="27"/>
  <c r="O205" i="27"/>
  <c r="N205" i="27"/>
  <c r="O204" i="27"/>
  <c r="N204" i="27"/>
  <c r="AO17" i="27"/>
  <c r="AP17" i="27" s="1"/>
  <c r="AP12" i="27" s="1"/>
  <c r="AQ12" i="27" s="1"/>
  <c r="AQ13" i="27" s="1"/>
  <c r="AE12" i="27"/>
  <c r="AQ9" i="27"/>
  <c r="AR9" i="27" s="1"/>
  <c r="AS9" i="27" s="1"/>
  <c r="AT9" i="27" s="1"/>
  <c r="AU9" i="27" s="1"/>
  <c r="AV9" i="27" s="1"/>
  <c r="AW9" i="27" s="1"/>
  <c r="AX9" i="27" s="1"/>
  <c r="AE9" i="27"/>
  <c r="O7" i="27"/>
  <c r="U5" i="27" s="1"/>
  <c r="BA7" i="27"/>
  <c r="AA5" i="27"/>
  <c r="AE4" i="27"/>
  <c r="O10" i="26"/>
  <c r="O4" i="26"/>
  <c r="N203" i="26" s="1"/>
  <c r="P242" i="26"/>
  <c r="P243" i="26" s="1"/>
  <c r="P244" i="26" s="1"/>
  <c r="P245" i="26" s="1"/>
  <c r="P246" i="26" s="1"/>
  <c r="P247" i="26" s="1"/>
  <c r="P248" i="26" s="1"/>
  <c r="P249" i="26" s="1"/>
  <c r="P250" i="26" s="1"/>
  <c r="P251" i="26" s="1"/>
  <c r="P252" i="26" s="1"/>
  <c r="P253" i="26" s="1"/>
  <c r="P254" i="26" s="1"/>
  <c r="P255" i="26" s="1"/>
  <c r="P256" i="26" s="1"/>
  <c r="P257" i="26" s="1"/>
  <c r="P258" i="26" s="1"/>
  <c r="P259" i="26" s="1"/>
  <c r="P260" i="26" s="1"/>
  <c r="P261" i="26" s="1"/>
  <c r="P262" i="26" s="1"/>
  <c r="P263" i="26" s="1"/>
  <c r="P264" i="26" s="1"/>
  <c r="P265" i="26" s="1"/>
  <c r="P266" i="26" s="1"/>
  <c r="P267" i="26" s="1"/>
  <c r="P268" i="26" s="1"/>
  <c r="P269" i="26" s="1"/>
  <c r="P270" i="26" s="1"/>
  <c r="P271" i="26" s="1"/>
  <c r="P272" i="26" s="1"/>
  <c r="P273" i="26" s="1"/>
  <c r="P274" i="26" s="1"/>
  <c r="P275" i="26" s="1"/>
  <c r="Q229" i="26"/>
  <c r="Q230" i="26" s="1"/>
  <c r="U224" i="26" s="1"/>
  <c r="Q231" i="26"/>
  <c r="U225" i="26" s="1"/>
  <c r="P228" i="26"/>
  <c r="P229" i="26" s="1"/>
  <c r="P230" i="26" s="1"/>
  <c r="P231" i="26" s="1"/>
  <c r="P232" i="26" s="1"/>
  <c r="P233" i="26" s="1"/>
  <c r="P234" i="26" s="1"/>
  <c r="P235" i="26" s="1"/>
  <c r="P236" i="26" s="1"/>
  <c r="P237" i="26" s="1"/>
  <c r="P238" i="26" s="1"/>
  <c r="P239" i="26" s="1"/>
  <c r="P240" i="26" s="1"/>
  <c r="U222" i="26"/>
  <c r="U221" i="26"/>
  <c r="U220" i="26"/>
  <c r="U219" i="26"/>
  <c r="U218" i="26"/>
  <c r="U217" i="26"/>
  <c r="U216" i="26"/>
  <c r="U215" i="26"/>
  <c r="P206" i="26"/>
  <c r="O205" i="26"/>
  <c r="N205" i="26"/>
  <c r="O204" i="26"/>
  <c r="N204" i="26"/>
  <c r="AO17" i="26"/>
  <c r="AP17" i="26" s="1"/>
  <c r="AP12" i="26" s="1"/>
  <c r="AQ12" i="26" s="1"/>
  <c r="AE12" i="26"/>
  <c r="AQ9" i="26"/>
  <c r="AR9" i="26"/>
  <c r="AS9" i="26" s="1"/>
  <c r="AT9" i="26" s="1"/>
  <c r="AU9" i="26" s="1"/>
  <c r="AV9" i="26" s="1"/>
  <c r="AW9" i="26" s="1"/>
  <c r="AX9" i="26" s="1"/>
  <c r="AE9" i="26"/>
  <c r="O7" i="26"/>
  <c r="AA5" i="26"/>
  <c r="O203" i="26"/>
  <c r="AE4" i="26"/>
  <c r="O10" i="25"/>
  <c r="O5" i="25"/>
  <c r="O203" i="25" s="1"/>
  <c r="O4" i="25"/>
  <c r="N203" i="25" s="1"/>
  <c r="P242" i="25"/>
  <c r="P243" i="25" s="1"/>
  <c r="P244" i="25" s="1"/>
  <c r="P245" i="25" s="1"/>
  <c r="P246" i="25" s="1"/>
  <c r="P247" i="25" s="1"/>
  <c r="P248" i="25" s="1"/>
  <c r="P249" i="25" s="1"/>
  <c r="P250" i="25" s="1"/>
  <c r="P251" i="25" s="1"/>
  <c r="P252" i="25" s="1"/>
  <c r="P253" i="25" s="1"/>
  <c r="P254" i="25" s="1"/>
  <c r="P255" i="25" s="1"/>
  <c r="P256" i="25" s="1"/>
  <c r="P257" i="25" s="1"/>
  <c r="P258" i="25" s="1"/>
  <c r="P259" i="25" s="1"/>
  <c r="P260" i="25" s="1"/>
  <c r="P261" i="25" s="1"/>
  <c r="P262" i="25" s="1"/>
  <c r="P263" i="25" s="1"/>
  <c r="P264" i="25" s="1"/>
  <c r="P265" i="25" s="1"/>
  <c r="P266" i="25" s="1"/>
  <c r="P267" i="25" s="1"/>
  <c r="P268" i="25" s="1"/>
  <c r="P269" i="25" s="1"/>
  <c r="P270" i="25" s="1"/>
  <c r="P271" i="25" s="1"/>
  <c r="P272" i="25" s="1"/>
  <c r="P273" i="25" s="1"/>
  <c r="P274" i="25" s="1"/>
  <c r="P275" i="25" s="1"/>
  <c r="Q229" i="25"/>
  <c r="P228" i="25"/>
  <c r="P229" i="25" s="1"/>
  <c r="P230" i="25" s="1"/>
  <c r="P231" i="25" s="1"/>
  <c r="P232" i="25" s="1"/>
  <c r="P233" i="25" s="1"/>
  <c r="P234" i="25" s="1"/>
  <c r="P235" i="25" s="1"/>
  <c r="P236" i="25" s="1"/>
  <c r="P237" i="25" s="1"/>
  <c r="P238" i="25" s="1"/>
  <c r="P239" i="25" s="1"/>
  <c r="P240" i="25" s="1"/>
  <c r="U222" i="25"/>
  <c r="U221" i="25"/>
  <c r="U220" i="25"/>
  <c r="U219" i="25"/>
  <c r="U218" i="25"/>
  <c r="U217" i="25"/>
  <c r="U216" i="25"/>
  <c r="U215" i="25"/>
  <c r="P206" i="25"/>
  <c r="O205" i="25"/>
  <c r="N205" i="25"/>
  <c r="O204" i="25"/>
  <c r="N204" i="25"/>
  <c r="AO17" i="25"/>
  <c r="AP17" i="25" s="1"/>
  <c r="AP12" i="25" s="1"/>
  <c r="AE12" i="25"/>
  <c r="AQ9" i="25"/>
  <c r="AR9" i="25" s="1"/>
  <c r="AS9" i="25" s="1"/>
  <c r="AT9" i="25"/>
  <c r="AU9" i="25" s="1"/>
  <c r="AV9" i="25" s="1"/>
  <c r="AW9" i="25" s="1"/>
  <c r="AX9" i="25" s="1"/>
  <c r="AE9" i="25"/>
  <c r="AA5" i="25"/>
  <c r="U5" i="25"/>
  <c r="AB5" i="25" s="1"/>
  <c r="G5" i="25"/>
  <c r="G6" i="25" s="1"/>
  <c r="AE4" i="25"/>
  <c r="AC3" i="25"/>
  <c r="G5" i="28"/>
  <c r="G6" i="28" s="1"/>
  <c r="O7" i="20"/>
  <c r="O12" i="20" s="1"/>
  <c r="O13" i="20" s="1"/>
  <c r="O5" i="20" s="1"/>
  <c r="O7" i="21"/>
  <c r="O10" i="24"/>
  <c r="O4" i="24"/>
  <c r="N203" i="24" s="1"/>
  <c r="P242" i="24"/>
  <c r="P243" i="24" s="1"/>
  <c r="P244" i="24" s="1"/>
  <c r="P245" i="24" s="1"/>
  <c r="P246" i="24" s="1"/>
  <c r="P247" i="24" s="1"/>
  <c r="P248" i="24" s="1"/>
  <c r="P249" i="24" s="1"/>
  <c r="P250" i="24" s="1"/>
  <c r="P251" i="24" s="1"/>
  <c r="P252" i="24" s="1"/>
  <c r="P253" i="24" s="1"/>
  <c r="P254" i="24" s="1"/>
  <c r="P255" i="24" s="1"/>
  <c r="P256" i="24" s="1"/>
  <c r="P257" i="24" s="1"/>
  <c r="P258" i="24" s="1"/>
  <c r="P259" i="24" s="1"/>
  <c r="P260" i="24" s="1"/>
  <c r="P261" i="24" s="1"/>
  <c r="P262" i="24" s="1"/>
  <c r="P263" i="24" s="1"/>
  <c r="P264" i="24" s="1"/>
  <c r="P265" i="24" s="1"/>
  <c r="P266" i="24" s="1"/>
  <c r="P267" i="24" s="1"/>
  <c r="P268" i="24" s="1"/>
  <c r="P269" i="24" s="1"/>
  <c r="P270" i="24" s="1"/>
  <c r="P271" i="24" s="1"/>
  <c r="P272" i="24" s="1"/>
  <c r="P273" i="24" s="1"/>
  <c r="P274" i="24" s="1"/>
  <c r="P275" i="24" s="1"/>
  <c r="Q229" i="24"/>
  <c r="P228" i="24"/>
  <c r="P229" i="24"/>
  <c r="P230" i="24" s="1"/>
  <c r="P231" i="24" s="1"/>
  <c r="P232" i="24" s="1"/>
  <c r="P233" i="24" s="1"/>
  <c r="P234" i="24" s="1"/>
  <c r="P235" i="24" s="1"/>
  <c r="P236" i="24" s="1"/>
  <c r="P237" i="24" s="1"/>
  <c r="P238" i="24" s="1"/>
  <c r="P239" i="24" s="1"/>
  <c r="P240" i="24" s="1"/>
  <c r="U222" i="24"/>
  <c r="U221" i="24"/>
  <c r="U220" i="24"/>
  <c r="U219" i="24"/>
  <c r="U218" i="24"/>
  <c r="U217" i="24"/>
  <c r="U216" i="24"/>
  <c r="U215" i="24"/>
  <c r="P206" i="24"/>
  <c r="O205" i="24"/>
  <c r="N205" i="24"/>
  <c r="O204" i="24"/>
  <c r="N204" i="24"/>
  <c r="AO17" i="24"/>
  <c r="AP17" i="24" s="1"/>
  <c r="AP12" i="24" s="1"/>
  <c r="AE12" i="24"/>
  <c r="AQ9" i="24"/>
  <c r="AR9" i="24" s="1"/>
  <c r="AS9" i="24" s="1"/>
  <c r="AT9" i="24" s="1"/>
  <c r="AU9" i="24" s="1"/>
  <c r="AV9" i="24" s="1"/>
  <c r="AW9" i="24" s="1"/>
  <c r="AX9" i="24" s="1"/>
  <c r="AE9" i="24"/>
  <c r="O7" i="24"/>
  <c r="AC3" i="24" s="1"/>
  <c r="AA5" i="24"/>
  <c r="AE4" i="24"/>
  <c r="O10" i="23"/>
  <c r="O7" i="23"/>
  <c r="O4" i="23"/>
  <c r="N203" i="23" s="1"/>
  <c r="P242" i="23"/>
  <c r="P243" i="23" s="1"/>
  <c r="P244" i="23" s="1"/>
  <c r="P245" i="23" s="1"/>
  <c r="P246" i="23" s="1"/>
  <c r="P247" i="23" s="1"/>
  <c r="P248" i="23" s="1"/>
  <c r="P249" i="23" s="1"/>
  <c r="P250" i="23" s="1"/>
  <c r="P251" i="23" s="1"/>
  <c r="P252" i="23" s="1"/>
  <c r="P253" i="23" s="1"/>
  <c r="P254" i="23" s="1"/>
  <c r="P255" i="23" s="1"/>
  <c r="P256" i="23" s="1"/>
  <c r="P257" i="23" s="1"/>
  <c r="P258" i="23" s="1"/>
  <c r="P259" i="23" s="1"/>
  <c r="P260" i="23" s="1"/>
  <c r="P261" i="23" s="1"/>
  <c r="P262" i="23" s="1"/>
  <c r="P263" i="23" s="1"/>
  <c r="P264" i="23" s="1"/>
  <c r="P265" i="23" s="1"/>
  <c r="P266" i="23" s="1"/>
  <c r="P267" i="23" s="1"/>
  <c r="P268" i="23" s="1"/>
  <c r="P269" i="23" s="1"/>
  <c r="P270" i="23" s="1"/>
  <c r="P271" i="23" s="1"/>
  <c r="P272" i="23" s="1"/>
  <c r="P273" i="23" s="1"/>
  <c r="P274" i="23" s="1"/>
  <c r="P275" i="23" s="1"/>
  <c r="Q229" i="23"/>
  <c r="U223" i="23" s="1"/>
  <c r="P228" i="23"/>
  <c r="P229" i="23" s="1"/>
  <c r="P230" i="23" s="1"/>
  <c r="P231" i="23" s="1"/>
  <c r="P232" i="23" s="1"/>
  <c r="P233" i="23" s="1"/>
  <c r="P234" i="23" s="1"/>
  <c r="P235" i="23" s="1"/>
  <c r="P236" i="23" s="1"/>
  <c r="P237" i="23" s="1"/>
  <c r="P238" i="23" s="1"/>
  <c r="P239" i="23" s="1"/>
  <c r="P240" i="23" s="1"/>
  <c r="U222" i="23"/>
  <c r="U221" i="23"/>
  <c r="U220" i="23"/>
  <c r="U219" i="23"/>
  <c r="U218" i="23"/>
  <c r="U217" i="23"/>
  <c r="U216" i="23"/>
  <c r="U215" i="23"/>
  <c r="P206" i="23"/>
  <c r="O205" i="23"/>
  <c r="N205" i="23"/>
  <c r="O204" i="23"/>
  <c r="N204" i="23"/>
  <c r="AO17" i="23"/>
  <c r="AP17" i="23" s="1"/>
  <c r="AP12" i="23" s="1"/>
  <c r="AQ12" i="23" s="1"/>
  <c r="AQ13" i="23" s="1"/>
  <c r="AE12" i="23"/>
  <c r="AQ9" i="23"/>
  <c r="AR9" i="23" s="1"/>
  <c r="AS9" i="23"/>
  <c r="AT9" i="23" s="1"/>
  <c r="AU9" i="23" s="1"/>
  <c r="AV9" i="23" s="1"/>
  <c r="AW9" i="23" s="1"/>
  <c r="AX9" i="23" s="1"/>
  <c r="AE9" i="23"/>
  <c r="AA5" i="23"/>
  <c r="AE4" i="23"/>
  <c r="O10" i="22"/>
  <c r="O5" i="22"/>
  <c r="O203" i="22" s="1"/>
  <c r="O4" i="22"/>
  <c r="N203" i="22" s="1"/>
  <c r="P242" i="22"/>
  <c r="P243" i="22"/>
  <c r="P244" i="22" s="1"/>
  <c r="P245" i="22" s="1"/>
  <c r="P246" i="22" s="1"/>
  <c r="P247" i="22" s="1"/>
  <c r="P248" i="22" s="1"/>
  <c r="P249" i="22" s="1"/>
  <c r="P250" i="22" s="1"/>
  <c r="P251" i="22" s="1"/>
  <c r="P252" i="22" s="1"/>
  <c r="P253" i="22" s="1"/>
  <c r="P254" i="22" s="1"/>
  <c r="P255" i="22" s="1"/>
  <c r="P256" i="22" s="1"/>
  <c r="P257" i="22" s="1"/>
  <c r="P258" i="22" s="1"/>
  <c r="P259" i="22" s="1"/>
  <c r="P260" i="22" s="1"/>
  <c r="P261" i="22" s="1"/>
  <c r="P262" i="22" s="1"/>
  <c r="P263" i="22" s="1"/>
  <c r="P264" i="22" s="1"/>
  <c r="P265" i="22" s="1"/>
  <c r="P266" i="22" s="1"/>
  <c r="P267" i="22" s="1"/>
  <c r="P268" i="22" s="1"/>
  <c r="P269" i="22" s="1"/>
  <c r="P270" i="22" s="1"/>
  <c r="P271" i="22" s="1"/>
  <c r="P272" i="22" s="1"/>
  <c r="P273" i="22" s="1"/>
  <c r="P274" i="22" s="1"/>
  <c r="P275" i="22" s="1"/>
  <c r="Q229" i="22"/>
  <c r="P228" i="22"/>
  <c r="P229" i="22" s="1"/>
  <c r="P230" i="22" s="1"/>
  <c r="P231" i="22" s="1"/>
  <c r="P232" i="22" s="1"/>
  <c r="P233" i="22" s="1"/>
  <c r="P234" i="22" s="1"/>
  <c r="P235" i="22" s="1"/>
  <c r="P236" i="22" s="1"/>
  <c r="P237" i="22" s="1"/>
  <c r="P238" i="22" s="1"/>
  <c r="P239" i="22" s="1"/>
  <c r="P240" i="22" s="1"/>
  <c r="U222" i="22"/>
  <c r="U221" i="22"/>
  <c r="U220" i="22"/>
  <c r="U219" i="22"/>
  <c r="U218" i="22"/>
  <c r="U217" i="22"/>
  <c r="U216" i="22"/>
  <c r="U215" i="22"/>
  <c r="P206" i="22"/>
  <c r="O205" i="22"/>
  <c r="N205" i="22"/>
  <c r="O204" i="22"/>
  <c r="N204" i="22"/>
  <c r="AO17" i="22"/>
  <c r="AP17" i="22" s="1"/>
  <c r="AP12" i="22" s="1"/>
  <c r="AE12" i="22"/>
  <c r="AQ9" i="22"/>
  <c r="AR9" i="22" s="1"/>
  <c r="AS9" i="22" s="1"/>
  <c r="AT9" i="22" s="1"/>
  <c r="AU9" i="22" s="1"/>
  <c r="AV9" i="22" s="1"/>
  <c r="AW9" i="22" s="1"/>
  <c r="AX9" i="22" s="1"/>
  <c r="AE9" i="22"/>
  <c r="AA5" i="22"/>
  <c r="AE4" i="22"/>
  <c r="P242" i="21"/>
  <c r="P243" i="21" s="1"/>
  <c r="P244" i="21" s="1"/>
  <c r="P245" i="21" s="1"/>
  <c r="P246" i="21" s="1"/>
  <c r="P247" i="21" s="1"/>
  <c r="P248" i="21" s="1"/>
  <c r="P249" i="21" s="1"/>
  <c r="P250" i="21" s="1"/>
  <c r="P251" i="21" s="1"/>
  <c r="P252" i="21" s="1"/>
  <c r="P253" i="21" s="1"/>
  <c r="P254" i="21" s="1"/>
  <c r="P255" i="21" s="1"/>
  <c r="P256" i="21" s="1"/>
  <c r="P257" i="21" s="1"/>
  <c r="P258" i="21" s="1"/>
  <c r="P259" i="21" s="1"/>
  <c r="P260" i="21" s="1"/>
  <c r="P261" i="21" s="1"/>
  <c r="P262" i="21" s="1"/>
  <c r="P263" i="21" s="1"/>
  <c r="P264" i="21" s="1"/>
  <c r="P265" i="21" s="1"/>
  <c r="P266" i="21" s="1"/>
  <c r="P267" i="21" s="1"/>
  <c r="P268" i="21" s="1"/>
  <c r="P269" i="21" s="1"/>
  <c r="P270" i="21" s="1"/>
  <c r="P271" i="21" s="1"/>
  <c r="P272" i="21" s="1"/>
  <c r="P273" i="21" s="1"/>
  <c r="P274" i="21" s="1"/>
  <c r="P275" i="21" s="1"/>
  <c r="Q229" i="21"/>
  <c r="U223" i="21" s="1"/>
  <c r="P228" i="21"/>
  <c r="P229" i="21"/>
  <c r="P230" i="21" s="1"/>
  <c r="P231" i="21" s="1"/>
  <c r="P232" i="21" s="1"/>
  <c r="P233" i="21" s="1"/>
  <c r="P234" i="21" s="1"/>
  <c r="P235" i="21" s="1"/>
  <c r="P236" i="21" s="1"/>
  <c r="P237" i="21" s="1"/>
  <c r="P238" i="21" s="1"/>
  <c r="P239" i="21" s="1"/>
  <c r="P240" i="21" s="1"/>
  <c r="U222" i="21"/>
  <c r="U221" i="21"/>
  <c r="U220" i="21"/>
  <c r="U219" i="21"/>
  <c r="U218" i="21"/>
  <c r="U217" i="21"/>
  <c r="U216" i="21"/>
  <c r="U215" i="21"/>
  <c r="P206" i="21"/>
  <c r="O205" i="21"/>
  <c r="N205" i="21"/>
  <c r="O204" i="21"/>
  <c r="N204" i="21"/>
  <c r="AO17" i="21"/>
  <c r="AP17" i="21" s="1"/>
  <c r="AP12" i="21" s="1"/>
  <c r="AE12" i="21"/>
  <c r="AQ9" i="21"/>
  <c r="AR9" i="21" s="1"/>
  <c r="AS9" i="21" s="1"/>
  <c r="AT9" i="21" s="1"/>
  <c r="AU9" i="21" s="1"/>
  <c r="AV9" i="21" s="1"/>
  <c r="AW9" i="21" s="1"/>
  <c r="AX9" i="21" s="1"/>
  <c r="AE9" i="21"/>
  <c r="AA5" i="21"/>
  <c r="AE4" i="21"/>
  <c r="N203" i="21"/>
  <c r="O203" i="20"/>
  <c r="P242" i="20"/>
  <c r="P243" i="20"/>
  <c r="P244" i="20" s="1"/>
  <c r="P245" i="20" s="1"/>
  <c r="P246" i="20" s="1"/>
  <c r="P247" i="20" s="1"/>
  <c r="P248" i="20" s="1"/>
  <c r="P249" i="20" s="1"/>
  <c r="P250" i="20" s="1"/>
  <c r="P251" i="20" s="1"/>
  <c r="P252" i="20" s="1"/>
  <c r="P253" i="20" s="1"/>
  <c r="P254" i="20" s="1"/>
  <c r="P255" i="20" s="1"/>
  <c r="P256" i="20" s="1"/>
  <c r="P257" i="20" s="1"/>
  <c r="P258" i="20" s="1"/>
  <c r="P259" i="20" s="1"/>
  <c r="P260" i="20" s="1"/>
  <c r="P261" i="20" s="1"/>
  <c r="P262" i="20" s="1"/>
  <c r="P263" i="20" s="1"/>
  <c r="P264" i="20" s="1"/>
  <c r="P265" i="20" s="1"/>
  <c r="P266" i="20" s="1"/>
  <c r="P267" i="20" s="1"/>
  <c r="P268" i="20" s="1"/>
  <c r="P269" i="20" s="1"/>
  <c r="P270" i="20" s="1"/>
  <c r="P271" i="20" s="1"/>
  <c r="P272" i="20" s="1"/>
  <c r="P273" i="20" s="1"/>
  <c r="P274" i="20" s="1"/>
  <c r="P275" i="20" s="1"/>
  <c r="Q230" i="20"/>
  <c r="U224" i="20" s="1"/>
  <c r="Q229" i="20"/>
  <c r="U223" i="20" s="1"/>
  <c r="P228" i="20"/>
  <c r="P229" i="20" s="1"/>
  <c r="P230" i="20" s="1"/>
  <c r="P231" i="20" s="1"/>
  <c r="P232" i="20" s="1"/>
  <c r="P233" i="20" s="1"/>
  <c r="P234" i="20" s="1"/>
  <c r="P235" i="20" s="1"/>
  <c r="P236" i="20" s="1"/>
  <c r="P237" i="20" s="1"/>
  <c r="P238" i="20" s="1"/>
  <c r="P239" i="20" s="1"/>
  <c r="P240" i="20" s="1"/>
  <c r="U222" i="20"/>
  <c r="U221" i="20"/>
  <c r="U220" i="20"/>
  <c r="U219" i="20"/>
  <c r="U218" i="20"/>
  <c r="U217" i="20"/>
  <c r="U216" i="20"/>
  <c r="U215" i="20"/>
  <c r="P206" i="20"/>
  <c r="O205" i="20"/>
  <c r="N205" i="20"/>
  <c r="O204" i="20"/>
  <c r="N204" i="20"/>
  <c r="AO17" i="20"/>
  <c r="AP17" i="20" s="1"/>
  <c r="AP12" i="20" s="1"/>
  <c r="AE12" i="20"/>
  <c r="O10" i="20"/>
  <c r="AQ9" i="20"/>
  <c r="AR9" i="20" s="1"/>
  <c r="AS9" i="20" s="1"/>
  <c r="AT9" i="20" s="1"/>
  <c r="AU9" i="20" s="1"/>
  <c r="AV9" i="20" s="1"/>
  <c r="AW9" i="20" s="1"/>
  <c r="AX9" i="20" s="1"/>
  <c r="AE9" i="20"/>
  <c r="AA5" i="20"/>
  <c r="U5" i="20"/>
  <c r="AE4" i="20"/>
  <c r="O4" i="20"/>
  <c r="N203" i="20" s="1"/>
  <c r="O8" i="20" s="1"/>
  <c r="O203" i="19"/>
  <c r="O203" i="18"/>
  <c r="BA7" i="19"/>
  <c r="P242" i="19"/>
  <c r="P243" i="19" s="1"/>
  <c r="P244" i="19" s="1"/>
  <c r="P245" i="19" s="1"/>
  <c r="P246" i="19" s="1"/>
  <c r="P247" i="19" s="1"/>
  <c r="P248" i="19" s="1"/>
  <c r="P249" i="19" s="1"/>
  <c r="P250" i="19" s="1"/>
  <c r="P251" i="19" s="1"/>
  <c r="P252" i="19" s="1"/>
  <c r="P253" i="19" s="1"/>
  <c r="P254" i="19" s="1"/>
  <c r="P255" i="19" s="1"/>
  <c r="P256" i="19" s="1"/>
  <c r="P257" i="19" s="1"/>
  <c r="P258" i="19" s="1"/>
  <c r="P259" i="19" s="1"/>
  <c r="P260" i="19" s="1"/>
  <c r="P261" i="19" s="1"/>
  <c r="P262" i="19" s="1"/>
  <c r="P263" i="19" s="1"/>
  <c r="P264" i="19" s="1"/>
  <c r="P265" i="19" s="1"/>
  <c r="P266" i="19" s="1"/>
  <c r="P267" i="19" s="1"/>
  <c r="P268" i="19" s="1"/>
  <c r="P269" i="19" s="1"/>
  <c r="P270" i="19" s="1"/>
  <c r="P271" i="19" s="1"/>
  <c r="P272" i="19" s="1"/>
  <c r="P273" i="19" s="1"/>
  <c r="P274" i="19" s="1"/>
  <c r="P275" i="19" s="1"/>
  <c r="Q229" i="19"/>
  <c r="U223" i="19" s="1"/>
  <c r="P228" i="19"/>
  <c r="P229" i="19" s="1"/>
  <c r="P230" i="19" s="1"/>
  <c r="P231" i="19" s="1"/>
  <c r="P232" i="19"/>
  <c r="P233" i="19" s="1"/>
  <c r="P234" i="19" s="1"/>
  <c r="P235" i="19" s="1"/>
  <c r="P236" i="19" s="1"/>
  <c r="P237" i="19" s="1"/>
  <c r="P238" i="19" s="1"/>
  <c r="P239" i="19" s="1"/>
  <c r="P240" i="19" s="1"/>
  <c r="U222" i="19"/>
  <c r="U221" i="19"/>
  <c r="U220" i="19"/>
  <c r="U219" i="19"/>
  <c r="U218" i="19"/>
  <c r="U217" i="19"/>
  <c r="U216" i="19"/>
  <c r="U215" i="19"/>
  <c r="P206" i="19"/>
  <c r="O205" i="19"/>
  <c r="N205" i="19"/>
  <c r="O204" i="19"/>
  <c r="N204" i="19"/>
  <c r="AO17" i="19"/>
  <c r="AP17" i="19" s="1"/>
  <c r="AP12" i="19" s="1"/>
  <c r="AE12" i="19"/>
  <c r="O10" i="19"/>
  <c r="AQ9" i="19"/>
  <c r="AR9" i="19" s="1"/>
  <c r="AS9" i="19" s="1"/>
  <c r="AT9" i="19" s="1"/>
  <c r="AU9" i="19" s="1"/>
  <c r="AV9" i="19" s="1"/>
  <c r="AW9" i="19" s="1"/>
  <c r="AX9" i="19" s="1"/>
  <c r="AE9" i="19"/>
  <c r="AA5" i="19"/>
  <c r="AE4" i="19"/>
  <c r="O4" i="19"/>
  <c r="N203" i="19" s="1"/>
  <c r="F44" i="8"/>
  <c r="O6" i="18" s="1"/>
  <c r="V5" i="18" s="1"/>
  <c r="S228" i="18" s="1"/>
  <c r="P242" i="18"/>
  <c r="P243" i="18" s="1"/>
  <c r="P244" i="18" s="1"/>
  <c r="P245" i="18" s="1"/>
  <c r="P246" i="18" s="1"/>
  <c r="P247" i="18" s="1"/>
  <c r="P248" i="18" s="1"/>
  <c r="P249" i="18" s="1"/>
  <c r="P250" i="18" s="1"/>
  <c r="P251" i="18" s="1"/>
  <c r="P252" i="18" s="1"/>
  <c r="P253" i="18" s="1"/>
  <c r="P254" i="18" s="1"/>
  <c r="P255" i="18" s="1"/>
  <c r="P256" i="18" s="1"/>
  <c r="P257" i="18" s="1"/>
  <c r="P258" i="18" s="1"/>
  <c r="P259" i="18" s="1"/>
  <c r="P260" i="18" s="1"/>
  <c r="P261" i="18" s="1"/>
  <c r="P262" i="18" s="1"/>
  <c r="P263" i="18" s="1"/>
  <c r="P264" i="18" s="1"/>
  <c r="P265" i="18" s="1"/>
  <c r="P266" i="18" s="1"/>
  <c r="P267" i="18" s="1"/>
  <c r="P268" i="18" s="1"/>
  <c r="P269" i="18" s="1"/>
  <c r="P270" i="18" s="1"/>
  <c r="P271" i="18" s="1"/>
  <c r="P272" i="18" s="1"/>
  <c r="P273" i="18" s="1"/>
  <c r="P274" i="18" s="1"/>
  <c r="P275" i="18" s="1"/>
  <c r="Q229" i="18"/>
  <c r="P228" i="18"/>
  <c r="P229" i="18" s="1"/>
  <c r="P230" i="18" s="1"/>
  <c r="P231" i="18" s="1"/>
  <c r="P232" i="18" s="1"/>
  <c r="P233" i="18" s="1"/>
  <c r="P234" i="18" s="1"/>
  <c r="P235" i="18" s="1"/>
  <c r="P236" i="18" s="1"/>
  <c r="P237" i="18" s="1"/>
  <c r="P238" i="18" s="1"/>
  <c r="P239" i="18"/>
  <c r="P240" i="18" s="1"/>
  <c r="U222" i="18"/>
  <c r="U221" i="18"/>
  <c r="U220" i="18"/>
  <c r="U219" i="18"/>
  <c r="U218" i="18"/>
  <c r="U217" i="18"/>
  <c r="U216" i="18"/>
  <c r="U215" i="18"/>
  <c r="P206" i="18"/>
  <c r="O205" i="18"/>
  <c r="N205" i="18"/>
  <c r="O204" i="18"/>
  <c r="N204" i="18"/>
  <c r="AO17" i="18"/>
  <c r="AP17" i="18" s="1"/>
  <c r="AP12" i="18" s="1"/>
  <c r="AE12" i="18"/>
  <c r="O10" i="18"/>
  <c r="AQ9" i="18"/>
  <c r="AR9" i="18" s="1"/>
  <c r="AS9" i="18" s="1"/>
  <c r="AT9" i="18" s="1"/>
  <c r="AU9" i="18" s="1"/>
  <c r="AV9" i="18" s="1"/>
  <c r="AW9" i="18" s="1"/>
  <c r="AX9" i="18" s="1"/>
  <c r="AE9" i="18"/>
  <c r="AA5" i="18"/>
  <c r="AE4" i="18"/>
  <c r="O4" i="18"/>
  <c r="N203" i="18" s="1"/>
  <c r="O8" i="18" s="1"/>
  <c r="F7" i="13"/>
  <c r="D85" i="5"/>
  <c r="E115" i="5"/>
  <c r="E114" i="5"/>
  <c r="E113" i="5"/>
  <c r="E22" i="5"/>
  <c r="D22" i="5"/>
  <c r="E23" i="5"/>
  <c r="D23" i="5"/>
  <c r="L23" i="13"/>
  <c r="M23" i="13"/>
  <c r="N23" i="13"/>
  <c r="O23" i="13"/>
  <c r="E30" i="13"/>
  <c r="F17" i="13"/>
  <c r="G18" i="5" s="1"/>
  <c r="G17" i="13"/>
  <c r="H17" i="13"/>
  <c r="I18" i="5" s="1"/>
  <c r="I17" i="13"/>
  <c r="J18" i="5" s="1"/>
  <c r="J17" i="13"/>
  <c r="K18" i="5" s="1"/>
  <c r="K17" i="13"/>
  <c r="L18" i="5" s="1"/>
  <c r="L17" i="13"/>
  <c r="M18" i="5" s="1"/>
  <c r="M17" i="13"/>
  <c r="N18" i="5" s="1"/>
  <c r="N17" i="13"/>
  <c r="O18" i="5"/>
  <c r="O17" i="13"/>
  <c r="P18" i="5" s="1"/>
  <c r="E17" i="13"/>
  <c r="F18" i="5" s="1"/>
  <c r="K23" i="13"/>
  <c r="F47" i="5"/>
  <c r="F46" i="5"/>
  <c r="F44" i="5"/>
  <c r="F45" i="5"/>
  <c r="F37" i="5"/>
  <c r="F34" i="5"/>
  <c r="F35" i="5"/>
  <c r="F65" i="5" s="1"/>
  <c r="F72" i="5" s="1"/>
  <c r="E49" i="5"/>
  <c r="E51" i="5"/>
  <c r="E52" i="5"/>
  <c r="E53" i="5"/>
  <c r="E54" i="5"/>
  <c r="E62" i="5" s="1"/>
  <c r="E56" i="5"/>
  <c r="E41" i="5"/>
  <c r="E42" i="5"/>
  <c r="E43" i="5"/>
  <c r="E44" i="5"/>
  <c r="E45" i="5"/>
  <c r="E64" i="5" s="1"/>
  <c r="E81" i="5" s="1"/>
  <c r="E37" i="5"/>
  <c r="E38" i="5"/>
  <c r="E34" i="5"/>
  <c r="E35" i="5"/>
  <c r="E65" i="5" s="1"/>
  <c r="E72" i="5" s="1"/>
  <c r="E33" i="5"/>
  <c r="E19" i="5"/>
  <c r="E11" i="5"/>
  <c r="D11" i="5"/>
  <c r="E9" i="5"/>
  <c r="F84" i="5" s="1"/>
  <c r="D9" i="5"/>
  <c r="E84" i="5" s="1"/>
  <c r="E8" i="5"/>
  <c r="D8" i="5"/>
  <c r="E7" i="5"/>
  <c r="D7" i="5"/>
  <c r="E5" i="5"/>
  <c r="D5" i="5"/>
  <c r="E4" i="5"/>
  <c r="D4" i="5"/>
  <c r="E3" i="5"/>
  <c r="E15" i="5" s="1"/>
  <c r="D3" i="5"/>
  <c r="D15" i="5" s="1"/>
  <c r="D3" i="13"/>
  <c r="C3" i="13"/>
  <c r="D11" i="13"/>
  <c r="E11" i="13" s="1"/>
  <c r="D12" i="13"/>
  <c r="D13" i="13"/>
  <c r="E25" i="5" s="1"/>
  <c r="D14" i="13"/>
  <c r="E26" i="5" s="1"/>
  <c r="D15" i="13"/>
  <c r="D10" i="13"/>
  <c r="C10" i="13"/>
  <c r="Q9" i="13" s="1"/>
  <c r="Q14" i="13" s="1"/>
  <c r="C15" i="13"/>
  <c r="D20" i="5" s="1"/>
  <c r="C14" i="13"/>
  <c r="D26" i="5" s="1"/>
  <c r="C13" i="13"/>
  <c r="D25" i="5" s="1"/>
  <c r="C11" i="13"/>
  <c r="C12" i="13"/>
  <c r="D19" i="5"/>
  <c r="K47" i="8"/>
  <c r="L47" i="8"/>
  <c r="M47" i="8"/>
  <c r="N47" i="8"/>
  <c r="O47" i="8"/>
  <c r="P47" i="8"/>
  <c r="D59" i="8"/>
  <c r="C59" i="8"/>
  <c r="D58" i="8"/>
  <c r="C58" i="8"/>
  <c r="C57" i="8"/>
  <c r="E46" i="8"/>
  <c r="O6" i="25" s="1"/>
  <c r="V5" i="25" s="1"/>
  <c r="S228" i="25" s="1"/>
  <c r="F46" i="8"/>
  <c r="G46" i="8"/>
  <c r="O6" i="27" s="1"/>
  <c r="V5" i="27" s="1"/>
  <c r="H46" i="8"/>
  <c r="O6" i="28" s="1"/>
  <c r="V5" i="28" s="1"/>
  <c r="S216" i="28" s="1"/>
  <c r="F45" i="8"/>
  <c r="O6" i="23" s="1"/>
  <c r="V5" i="23" s="1"/>
  <c r="G45" i="8"/>
  <c r="O6" i="24" s="1"/>
  <c r="V5" i="24" s="1"/>
  <c r="S228" i="24" s="1"/>
  <c r="H45" i="8"/>
  <c r="O6" i="21" s="1"/>
  <c r="V5" i="21" s="1"/>
  <c r="E45" i="8"/>
  <c r="E58" i="8" s="1"/>
  <c r="J44" i="8"/>
  <c r="O6" i="29" s="1"/>
  <c r="G44" i="8"/>
  <c r="O6" i="19" s="1"/>
  <c r="V5" i="19" s="1"/>
  <c r="S222" i="19" s="1"/>
  <c r="H44" i="8"/>
  <c r="O6" i="20" s="1"/>
  <c r="V5" i="20" s="1"/>
  <c r="E44" i="8"/>
  <c r="E57" i="8" s="1"/>
  <c r="D29" i="8"/>
  <c r="X9" i="8"/>
  <c r="X10" i="8" s="1"/>
  <c r="E31" i="8" s="1"/>
  <c r="F31" i="8" s="1"/>
  <c r="E31" i="5"/>
  <c r="E59" i="5" s="1"/>
  <c r="E92" i="5" s="1"/>
  <c r="G137" i="12"/>
  <c r="I44" i="5" s="1"/>
  <c r="O10" i="16"/>
  <c r="U5" i="16"/>
  <c r="AB5" i="16" s="1"/>
  <c r="O5" i="16"/>
  <c r="O203" i="16" s="1"/>
  <c r="O4" i="16"/>
  <c r="N203" i="16" s="1"/>
  <c r="AE4" i="16"/>
  <c r="AA5" i="16"/>
  <c r="AE9" i="16"/>
  <c r="AQ9" i="16"/>
  <c r="AR9" i="16" s="1"/>
  <c r="AS9" i="16" s="1"/>
  <c r="AT9" i="16" s="1"/>
  <c r="AU9" i="16" s="1"/>
  <c r="AV9" i="16" s="1"/>
  <c r="AW9" i="16" s="1"/>
  <c r="AX9" i="16" s="1"/>
  <c r="AE12" i="16"/>
  <c r="AO17" i="16"/>
  <c r="AP17" i="16"/>
  <c r="AP12" i="16" s="1"/>
  <c r="AQ12" i="16" s="1"/>
  <c r="AR12" i="16" s="1"/>
  <c r="AR13" i="16" s="1"/>
  <c r="N204" i="16"/>
  <c r="O204" i="16"/>
  <c r="N205" i="16"/>
  <c r="O205" i="16"/>
  <c r="P206" i="16"/>
  <c r="U215" i="16"/>
  <c r="U216" i="16"/>
  <c r="U217" i="16"/>
  <c r="U218" i="16"/>
  <c r="U219" i="16"/>
  <c r="U220" i="16"/>
  <c r="U221" i="16"/>
  <c r="U222" i="16"/>
  <c r="P228" i="16"/>
  <c r="P229" i="16" s="1"/>
  <c r="P230" i="16" s="1"/>
  <c r="P231" i="16" s="1"/>
  <c r="P232" i="16" s="1"/>
  <c r="P233" i="16" s="1"/>
  <c r="P234" i="16" s="1"/>
  <c r="P235" i="16" s="1"/>
  <c r="P236" i="16" s="1"/>
  <c r="P237" i="16" s="1"/>
  <c r="P238" i="16" s="1"/>
  <c r="P239" i="16" s="1"/>
  <c r="P240" i="16" s="1"/>
  <c r="Q229" i="16"/>
  <c r="P242" i="16"/>
  <c r="P243" i="16" s="1"/>
  <c r="P244" i="16" s="1"/>
  <c r="P245" i="16" s="1"/>
  <c r="P246" i="16" s="1"/>
  <c r="P247" i="16" s="1"/>
  <c r="P248" i="16" s="1"/>
  <c r="P249" i="16" s="1"/>
  <c r="P250" i="16" s="1"/>
  <c r="P251" i="16" s="1"/>
  <c r="P252" i="16" s="1"/>
  <c r="P253" i="16" s="1"/>
  <c r="P254" i="16" s="1"/>
  <c r="P255" i="16" s="1"/>
  <c r="P256" i="16" s="1"/>
  <c r="P257" i="16" s="1"/>
  <c r="P258" i="16" s="1"/>
  <c r="P259" i="16" s="1"/>
  <c r="P260" i="16" s="1"/>
  <c r="P261" i="16" s="1"/>
  <c r="P262" i="16" s="1"/>
  <c r="P263" i="16" s="1"/>
  <c r="P264" i="16" s="1"/>
  <c r="P265" i="16" s="1"/>
  <c r="P266" i="16" s="1"/>
  <c r="P267" i="16" s="1"/>
  <c r="P268" i="16" s="1"/>
  <c r="P269" i="16" s="1"/>
  <c r="P270" i="16" s="1"/>
  <c r="P271" i="16" s="1"/>
  <c r="P272" i="16" s="1"/>
  <c r="P273" i="16" s="1"/>
  <c r="P274" i="16" s="1"/>
  <c r="P275" i="16" s="1"/>
  <c r="G47" i="5"/>
  <c r="G44" i="5"/>
  <c r="G45" i="5"/>
  <c r="G37" i="5"/>
  <c r="G34" i="5"/>
  <c r="G35" i="5"/>
  <c r="G65" i="5" s="1"/>
  <c r="G72" i="5" s="1"/>
  <c r="J51" i="5"/>
  <c r="K51" i="5"/>
  <c r="L51" i="5"/>
  <c r="M51" i="5"/>
  <c r="N51" i="5"/>
  <c r="O51" i="5"/>
  <c r="P51" i="5"/>
  <c r="P49" i="5"/>
  <c r="H47" i="5"/>
  <c r="J47" i="5"/>
  <c r="K47" i="5"/>
  <c r="L47" i="5"/>
  <c r="M47" i="5"/>
  <c r="N47" i="5"/>
  <c r="O47" i="5"/>
  <c r="P47" i="5"/>
  <c r="H44" i="5"/>
  <c r="H45" i="5"/>
  <c r="G129" i="12"/>
  <c r="I37" i="5" s="1"/>
  <c r="H37" i="5"/>
  <c r="H35" i="5"/>
  <c r="H65" i="5" s="1"/>
  <c r="H72" i="5" s="1"/>
  <c r="H34" i="5"/>
  <c r="F6" i="8"/>
  <c r="F13" i="8" s="1"/>
  <c r="K44" i="5"/>
  <c r="J44" i="5"/>
  <c r="L44" i="5"/>
  <c r="M44" i="5"/>
  <c r="I147" i="12"/>
  <c r="K54" i="5" s="1"/>
  <c r="K62" i="5" s="1"/>
  <c r="J147" i="12"/>
  <c r="L54" i="5" s="1"/>
  <c r="L62" i="5" s="1"/>
  <c r="K147" i="12"/>
  <c r="M54" i="5" s="1"/>
  <c r="M62" i="5" s="1"/>
  <c r="L147" i="12"/>
  <c r="N54" i="5" s="1"/>
  <c r="N62" i="5" s="1"/>
  <c r="M147" i="12"/>
  <c r="O54" i="5" s="1"/>
  <c r="O62" i="5" s="1"/>
  <c r="N147" i="12"/>
  <c r="H147" i="12"/>
  <c r="J54" i="5" s="1"/>
  <c r="G148" i="12"/>
  <c r="G149" i="12"/>
  <c r="D147" i="12"/>
  <c r="E147" i="12"/>
  <c r="F147" i="12"/>
  <c r="C147" i="12"/>
  <c r="N44" i="5"/>
  <c r="P44" i="5"/>
  <c r="O44" i="5"/>
  <c r="E50" i="8"/>
  <c r="D34" i="8"/>
  <c r="I40" i="8"/>
  <c r="I39" i="8"/>
  <c r="I38" i="8"/>
  <c r="P37" i="8"/>
  <c r="O37" i="8"/>
  <c r="N37" i="8"/>
  <c r="M37" i="8"/>
  <c r="L37" i="8"/>
  <c r="K37" i="8"/>
  <c r="J37" i="8"/>
  <c r="H37" i="8"/>
  <c r="G37" i="8"/>
  <c r="F37" i="8"/>
  <c r="E37" i="8"/>
  <c r="J34" i="5"/>
  <c r="K34" i="5"/>
  <c r="L34" i="5"/>
  <c r="M34" i="5"/>
  <c r="N34" i="5"/>
  <c r="O34" i="5"/>
  <c r="P34" i="5"/>
  <c r="J35" i="5"/>
  <c r="J65" i="5" s="1"/>
  <c r="J72" i="5" s="1"/>
  <c r="K35" i="5"/>
  <c r="K65" i="5" s="1"/>
  <c r="K72" i="5" s="1"/>
  <c r="L35" i="5"/>
  <c r="L65" i="5" s="1"/>
  <c r="L72" i="5" s="1"/>
  <c r="M35" i="5"/>
  <c r="M65" i="5" s="1"/>
  <c r="M72" i="5" s="1"/>
  <c r="N35" i="5"/>
  <c r="N65" i="5" s="1"/>
  <c r="N72" i="5" s="1"/>
  <c r="O35" i="5"/>
  <c r="O65" i="5" s="1"/>
  <c r="O72" i="5" s="1"/>
  <c r="P35" i="5"/>
  <c r="P65" i="5" s="1"/>
  <c r="P72" i="5" s="1"/>
  <c r="J37" i="5"/>
  <c r="K37" i="5"/>
  <c r="L37" i="5"/>
  <c r="M37" i="5"/>
  <c r="N37" i="5"/>
  <c r="O37" i="5"/>
  <c r="P37" i="5"/>
  <c r="D56" i="5"/>
  <c r="D54" i="5"/>
  <c r="D52" i="5"/>
  <c r="D53" i="5"/>
  <c r="D51" i="5"/>
  <c r="D49" i="5"/>
  <c r="D42" i="5"/>
  <c r="D43" i="5"/>
  <c r="D44" i="5"/>
  <c r="D45" i="5"/>
  <c r="D47" i="5"/>
  <c r="D41" i="5"/>
  <c r="D38" i="5"/>
  <c r="D37" i="5"/>
  <c r="D34" i="5"/>
  <c r="D35" i="5"/>
  <c r="D33" i="5"/>
  <c r="G146" i="12"/>
  <c r="G145" i="12"/>
  <c r="G144" i="12"/>
  <c r="F143" i="12"/>
  <c r="F141" i="12" s="1"/>
  <c r="E143" i="12"/>
  <c r="E141" i="12" s="1"/>
  <c r="D143" i="12"/>
  <c r="C143" i="12"/>
  <c r="C141" i="12" s="1"/>
  <c r="G140" i="12"/>
  <c r="I47" i="5" s="1"/>
  <c r="G138" i="12"/>
  <c r="I45" i="5" s="1"/>
  <c r="G136" i="12"/>
  <c r="G135" i="12"/>
  <c r="G134" i="12"/>
  <c r="F133" i="12"/>
  <c r="E133" i="12"/>
  <c r="D133" i="12"/>
  <c r="C133" i="12"/>
  <c r="G127" i="12"/>
  <c r="I35" i="5" s="1"/>
  <c r="I65" i="5" s="1"/>
  <c r="I72" i="5" s="1"/>
  <c r="G126" i="12"/>
  <c r="I34" i="5" s="1"/>
  <c r="F123" i="12"/>
  <c r="I3" i="5" s="1"/>
  <c r="H3" i="13" s="1"/>
  <c r="H25" i="13" s="1"/>
  <c r="E123" i="12"/>
  <c r="H3" i="5" s="1"/>
  <c r="H15" i="5" s="1"/>
  <c r="D123" i="12"/>
  <c r="C123" i="12"/>
  <c r="F3" i="5" s="1"/>
  <c r="H122" i="12"/>
  <c r="G122" i="12"/>
  <c r="N118" i="12"/>
  <c r="N130" i="12" s="1"/>
  <c r="N128" i="12" s="1"/>
  <c r="M118" i="12"/>
  <c r="M130" i="12" s="1"/>
  <c r="L118" i="12"/>
  <c r="L130" i="12" s="1"/>
  <c r="K118" i="12"/>
  <c r="K130" i="12" s="1"/>
  <c r="J118" i="12"/>
  <c r="J130" i="12" s="1"/>
  <c r="I118" i="12"/>
  <c r="I130" i="12" s="1"/>
  <c r="H118" i="12"/>
  <c r="H130" i="12" s="1"/>
  <c r="F118" i="12"/>
  <c r="F130" i="12" s="1"/>
  <c r="F128" i="12" s="1"/>
  <c r="E118" i="12"/>
  <c r="E130" i="12" s="1"/>
  <c r="D118" i="12"/>
  <c r="D130" i="12" s="1"/>
  <c r="D128" i="12" s="1"/>
  <c r="C118" i="12"/>
  <c r="C130" i="12" s="1"/>
  <c r="G117" i="12"/>
  <c r="G116" i="12"/>
  <c r="G115" i="12"/>
  <c r="G114" i="12"/>
  <c r="F113" i="12"/>
  <c r="H36" i="8" s="1"/>
  <c r="H29" i="8" s="1"/>
  <c r="E113" i="12"/>
  <c r="G36" i="8" s="1"/>
  <c r="D113" i="12"/>
  <c r="F36" i="8"/>
  <c r="F29" i="8" s="1"/>
  <c r="F49" i="8" s="1"/>
  <c r="F55" i="8" s="1"/>
  <c r="C113" i="12"/>
  <c r="E36" i="8"/>
  <c r="E29" i="8" s="1"/>
  <c r="H112" i="12"/>
  <c r="J3" i="5" s="1"/>
  <c r="G112" i="12"/>
  <c r="I36" i="8" s="1"/>
  <c r="I29" i="8" s="1"/>
  <c r="I43" i="8" s="1"/>
  <c r="N109" i="12"/>
  <c r="N125" i="12" s="1"/>
  <c r="P33" i="5" s="1"/>
  <c r="M109" i="12"/>
  <c r="M125" i="12" s="1"/>
  <c r="O33" i="5" s="1"/>
  <c r="L109" i="12"/>
  <c r="L125" i="12" s="1"/>
  <c r="K109" i="12"/>
  <c r="K125" i="12" s="1"/>
  <c r="M33" i="5" s="1"/>
  <c r="J109" i="12"/>
  <c r="J125" i="12" s="1"/>
  <c r="I109" i="12"/>
  <c r="I125" i="12" s="1"/>
  <c r="K33" i="5" s="1"/>
  <c r="F109" i="12"/>
  <c r="F125" i="12" s="1"/>
  <c r="E109" i="12"/>
  <c r="E125" i="12" s="1"/>
  <c r="D109" i="12"/>
  <c r="D125" i="12" s="1"/>
  <c r="C109" i="12"/>
  <c r="C125" i="12" s="1"/>
  <c r="F33" i="5" s="1"/>
  <c r="G108" i="12"/>
  <c r="G107" i="12"/>
  <c r="G106" i="12"/>
  <c r="G105" i="12"/>
  <c r="H109" i="12"/>
  <c r="H125" i="12" s="1"/>
  <c r="J33" i="5" s="1"/>
  <c r="H98" i="12"/>
  <c r="H97" i="12"/>
  <c r="I93" i="12"/>
  <c r="I91" i="12" s="1"/>
  <c r="G93" i="12"/>
  <c r="G91" i="12" s="1"/>
  <c r="F93" i="12"/>
  <c r="F91" i="12" s="1"/>
  <c r="E93" i="12"/>
  <c r="E91" i="12" s="1"/>
  <c r="D93" i="12"/>
  <c r="H92" i="12"/>
  <c r="H90" i="12"/>
  <c r="H96" i="12" s="1"/>
  <c r="G90" i="12"/>
  <c r="G96" i="12" s="1"/>
  <c r="F90" i="12"/>
  <c r="F96" i="12" s="1"/>
  <c r="E90" i="12"/>
  <c r="E96" i="12" s="1"/>
  <c r="D90" i="12"/>
  <c r="D96" i="12" s="1"/>
  <c r="I86" i="12"/>
  <c r="G86" i="12"/>
  <c r="F86" i="12"/>
  <c r="E86" i="12"/>
  <c r="E87" i="12" s="1"/>
  <c r="D86" i="12"/>
  <c r="H85" i="12"/>
  <c r="H84" i="12"/>
  <c r="H83" i="12"/>
  <c r="I82" i="12"/>
  <c r="I26" i="13" s="1"/>
  <c r="G82" i="12"/>
  <c r="H26" i="13" s="1"/>
  <c r="H23" i="13" s="1"/>
  <c r="F82" i="12"/>
  <c r="G26" i="13" s="1"/>
  <c r="E82" i="12"/>
  <c r="F26" i="13" s="1"/>
  <c r="D82" i="12"/>
  <c r="H81" i="12"/>
  <c r="H80" i="12"/>
  <c r="H79" i="12"/>
  <c r="H78" i="12"/>
  <c r="H77" i="12"/>
  <c r="H76" i="12"/>
  <c r="I90" i="12"/>
  <c r="I96" i="12" s="1"/>
  <c r="J53" i="5"/>
  <c r="J52" i="5"/>
  <c r="H143" i="12"/>
  <c r="H141" i="12" s="1"/>
  <c r="J45" i="5"/>
  <c r="H133" i="12"/>
  <c r="K52" i="5"/>
  <c r="I143" i="12"/>
  <c r="I141" i="12" s="1"/>
  <c r="K53" i="5"/>
  <c r="K45" i="5"/>
  <c r="I133" i="12"/>
  <c r="N7" i="8"/>
  <c r="N3" i="8" s="1"/>
  <c r="N11" i="8"/>
  <c r="N20" i="8"/>
  <c r="N18" i="8" s="1"/>
  <c r="J3" i="8"/>
  <c r="N2" i="8" s="1"/>
  <c r="J8" i="8"/>
  <c r="L52" i="5"/>
  <c r="J143" i="12"/>
  <c r="J141" i="12" s="1"/>
  <c r="L53" i="5"/>
  <c r="L45" i="5"/>
  <c r="J133" i="12"/>
  <c r="M20" i="8"/>
  <c r="M18" i="8" s="1"/>
  <c r="M11" i="8"/>
  <c r="M7" i="8"/>
  <c r="M3" i="8" s="1"/>
  <c r="M52" i="5"/>
  <c r="K143" i="12"/>
  <c r="K141" i="12" s="1"/>
  <c r="M53" i="5"/>
  <c r="M45" i="5"/>
  <c r="K133" i="12"/>
  <c r="N53" i="5"/>
  <c r="N52" i="5"/>
  <c r="L143" i="12"/>
  <c r="L141" i="12" s="1"/>
  <c r="N45" i="5"/>
  <c r="L133" i="12"/>
  <c r="I3" i="8"/>
  <c r="Q3" i="8" s="1"/>
  <c r="E6" i="8"/>
  <c r="E13" i="8" s="1"/>
  <c r="I8" i="8"/>
  <c r="O52" i="5"/>
  <c r="M143" i="12"/>
  <c r="M141" i="12" s="1"/>
  <c r="P53" i="5"/>
  <c r="O53" i="5"/>
  <c r="P45" i="5"/>
  <c r="O45" i="5"/>
  <c r="M133" i="12"/>
  <c r="P52" i="5"/>
  <c r="N143" i="12"/>
  <c r="N141" i="12" s="1"/>
  <c r="N133" i="12"/>
  <c r="AC3" i="22"/>
  <c r="G5" i="22"/>
  <c r="U5" i="22"/>
  <c r="AB5" i="22" s="1"/>
  <c r="F54" i="5"/>
  <c r="F62" i="5" s="1"/>
  <c r="G29" i="8"/>
  <c r="G49" i="8" s="1"/>
  <c r="G55" i="8" s="1"/>
  <c r="G3" i="5"/>
  <c r="G15" i="5" s="1"/>
  <c r="H18" i="5"/>
  <c r="AP13" i="21"/>
  <c r="AP14" i="21" s="1"/>
  <c r="AQ12" i="21"/>
  <c r="AP13" i="26"/>
  <c r="AP14" i="26" s="1"/>
  <c r="AC3" i="19"/>
  <c r="U5" i="19"/>
  <c r="U6" i="19" s="1"/>
  <c r="U7" i="19" s="1"/>
  <c r="U8" i="19" s="1"/>
  <c r="U9" i="19" s="1"/>
  <c r="U10" i="19" s="1"/>
  <c r="U11" i="19" s="1"/>
  <c r="U12" i="19" s="1"/>
  <c r="U13" i="19" s="1"/>
  <c r="U14" i="19" s="1"/>
  <c r="U15" i="19" s="1"/>
  <c r="U16" i="19" s="1"/>
  <c r="U17" i="19" s="1"/>
  <c r="U18" i="19" s="1"/>
  <c r="U19" i="19" s="1"/>
  <c r="U20" i="19" s="1"/>
  <c r="U21" i="19" s="1"/>
  <c r="U22" i="19" s="1"/>
  <c r="U23" i="19" s="1"/>
  <c r="U24" i="19" s="1"/>
  <c r="U25" i="19" s="1"/>
  <c r="U26" i="19" s="1"/>
  <c r="U27" i="19" s="1"/>
  <c r="U28" i="19" s="1"/>
  <c r="U29" i="19" s="1"/>
  <c r="U30" i="19" s="1"/>
  <c r="U31" i="19" s="1"/>
  <c r="U32" i="19" s="1"/>
  <c r="U33" i="19" s="1"/>
  <c r="U34" i="19" s="1"/>
  <c r="U35" i="19" s="1"/>
  <c r="U36" i="19" s="1"/>
  <c r="U37" i="19" s="1"/>
  <c r="U38" i="19" s="1"/>
  <c r="U39" i="19" s="1"/>
  <c r="U40" i="19" s="1"/>
  <c r="U41" i="19" s="1"/>
  <c r="U42" i="19" s="1"/>
  <c r="U43" i="19" s="1"/>
  <c r="U44" i="19" s="1"/>
  <c r="U45" i="19" s="1"/>
  <c r="U46" i="19" s="1"/>
  <c r="U47" i="19" s="1"/>
  <c r="U48" i="19" s="1"/>
  <c r="U49" i="19" s="1"/>
  <c r="U50" i="19" s="1"/>
  <c r="U51" i="19" s="1"/>
  <c r="U52" i="19" s="1"/>
  <c r="U53" i="19" s="1"/>
  <c r="U54" i="19" s="1"/>
  <c r="U55" i="19" s="1"/>
  <c r="U56" i="19" s="1"/>
  <c r="U57" i="19" s="1"/>
  <c r="U58" i="19" s="1"/>
  <c r="U59" i="19" s="1"/>
  <c r="U60" i="19" s="1"/>
  <c r="U61" i="19" s="1"/>
  <c r="U62" i="19" s="1"/>
  <c r="U63" i="19" s="1"/>
  <c r="U64" i="19" s="1"/>
  <c r="U65" i="19" s="1"/>
  <c r="U66" i="19" s="1"/>
  <c r="U67" i="19" s="1"/>
  <c r="U68" i="19" s="1"/>
  <c r="U69" i="19" s="1"/>
  <c r="U70" i="19" s="1"/>
  <c r="U71" i="19" s="1"/>
  <c r="U72" i="19" s="1"/>
  <c r="U73" i="19" s="1"/>
  <c r="U74" i="19" s="1"/>
  <c r="U75" i="19" s="1"/>
  <c r="U76" i="19" s="1"/>
  <c r="U77" i="19" s="1"/>
  <c r="U78" i="19" s="1"/>
  <c r="U79" i="19" s="1"/>
  <c r="U80" i="19" s="1"/>
  <c r="U81" i="19" s="1"/>
  <c r="U82" i="19" s="1"/>
  <c r="U83" i="19" s="1"/>
  <c r="U84" i="19" s="1"/>
  <c r="U85" i="19" s="1"/>
  <c r="U86" i="19" s="1"/>
  <c r="U87" i="19" s="1"/>
  <c r="U88" i="19" s="1"/>
  <c r="U89" i="19" s="1"/>
  <c r="U90" i="19" s="1"/>
  <c r="U91" i="19" s="1"/>
  <c r="U92" i="19" s="1"/>
  <c r="U93" i="19" s="1"/>
  <c r="U94" i="19" s="1"/>
  <c r="U95" i="19" s="1"/>
  <c r="U96" i="19" s="1"/>
  <c r="U97" i="19" s="1"/>
  <c r="U98" i="19" s="1"/>
  <c r="U99" i="19" s="1"/>
  <c r="U100" i="19" s="1"/>
  <c r="U101" i="19" s="1"/>
  <c r="U102" i="19" s="1"/>
  <c r="U103" i="19" s="1"/>
  <c r="U104" i="19" s="1"/>
  <c r="U105" i="19" s="1"/>
  <c r="U106" i="19" s="1"/>
  <c r="U107" i="19" s="1"/>
  <c r="U108" i="19" s="1"/>
  <c r="U109" i="19" s="1"/>
  <c r="U110" i="19" s="1"/>
  <c r="U111" i="19" s="1"/>
  <c r="U112" i="19" s="1"/>
  <c r="U113" i="19" s="1"/>
  <c r="U114" i="19" s="1"/>
  <c r="U115" i="19" s="1"/>
  <c r="U116" i="19" s="1"/>
  <c r="U117" i="19" s="1"/>
  <c r="U118" i="19" s="1"/>
  <c r="U119" i="19" s="1"/>
  <c r="U120" i="19" s="1"/>
  <c r="U121" i="19" s="1"/>
  <c r="U122" i="19" s="1"/>
  <c r="U123" i="19" s="1"/>
  <c r="U124" i="19" s="1"/>
  <c r="U125" i="19" s="1"/>
  <c r="U126" i="19" s="1"/>
  <c r="U127" i="19" s="1"/>
  <c r="U128" i="19" s="1"/>
  <c r="U129" i="19" s="1"/>
  <c r="U130" i="19" s="1"/>
  <c r="U131" i="19" s="1"/>
  <c r="U132" i="19" s="1"/>
  <c r="U133" i="19" s="1"/>
  <c r="U134" i="19" s="1"/>
  <c r="U135" i="19" s="1"/>
  <c r="U136" i="19" s="1"/>
  <c r="U137" i="19" s="1"/>
  <c r="U138" i="19" s="1"/>
  <c r="U139" i="19" s="1"/>
  <c r="U140" i="19" s="1"/>
  <c r="G5" i="19"/>
  <c r="G6" i="19" s="1"/>
  <c r="AP13" i="22"/>
  <c r="AP14" i="22" s="1"/>
  <c r="AP16" i="22" s="1"/>
  <c r="AF12" i="22" s="1"/>
  <c r="AF13" i="22" s="1"/>
  <c r="AQ12" i="22"/>
  <c r="AC3" i="23"/>
  <c r="U223" i="26"/>
  <c r="Q232" i="26"/>
  <c r="Q230" i="27"/>
  <c r="U223" i="27"/>
  <c r="Q230" i="28"/>
  <c r="Q231" i="28" s="1"/>
  <c r="J23" i="13"/>
  <c r="G142" i="12"/>
  <c r="Q230" i="23"/>
  <c r="U224" i="23" s="1"/>
  <c r="S223" i="28"/>
  <c r="E47" i="5"/>
  <c r="J36" i="8"/>
  <c r="J29" i="8" s="1"/>
  <c r="AR12" i="23"/>
  <c r="P38" i="5"/>
  <c r="E59" i="8"/>
  <c r="G5" i="27"/>
  <c r="G6" i="27" s="1"/>
  <c r="AC3" i="27"/>
  <c r="BA8" i="21"/>
  <c r="G5" i="26"/>
  <c r="G6" i="26" s="1"/>
  <c r="AP13" i="27"/>
  <c r="AP14" i="27" s="1"/>
  <c r="AP13" i="28"/>
  <c r="AP14" i="28" s="1"/>
  <c r="AP16" i="28" s="1"/>
  <c r="AQ16" i="28" s="1"/>
  <c r="AG12" i="28" s="1"/>
  <c r="AG13" i="28" s="1"/>
  <c r="AQ12" i="28"/>
  <c r="AR12" i="27"/>
  <c r="Q231" i="23"/>
  <c r="O40" i="5"/>
  <c r="O9" i="28"/>
  <c r="Q5" i="28" s="1"/>
  <c r="Q6" i="28" s="1"/>
  <c r="F43" i="8"/>
  <c r="S227" i="25"/>
  <c r="S223" i="25"/>
  <c r="S225" i="25"/>
  <c r="AQ13" i="16"/>
  <c r="S215" i="28"/>
  <c r="S222" i="28"/>
  <c r="S226" i="28"/>
  <c r="I49" i="8"/>
  <c r="I55" i="8" s="1"/>
  <c r="AR16" i="28"/>
  <c r="AH12" i="28" s="1"/>
  <c r="AR12" i="21"/>
  <c r="AR13" i="21" s="1"/>
  <c r="AQ13" i="21"/>
  <c r="AP13" i="18"/>
  <c r="AP14" i="18" s="1"/>
  <c r="AQ14" i="18" s="1"/>
  <c r="AR14" i="18" s="1"/>
  <c r="AS14" i="18" s="1"/>
  <c r="AT14" i="18" s="1"/>
  <c r="AU14" i="18" s="1"/>
  <c r="AV14" i="18" s="1"/>
  <c r="AW14" i="18" s="1"/>
  <c r="AX14" i="18" s="1"/>
  <c r="AQ12" i="18"/>
  <c r="AR12" i="18" s="1"/>
  <c r="AR13" i="18" s="1"/>
  <c r="Q230" i="21"/>
  <c r="U224" i="21" s="1"/>
  <c r="Q230" i="22"/>
  <c r="U224" i="22" s="1"/>
  <c r="U223" i="22"/>
  <c r="AR12" i="22"/>
  <c r="AR13" i="22" s="1"/>
  <c r="AQ13" i="22"/>
  <c r="G43" i="8"/>
  <c r="U6" i="20"/>
  <c r="U7" i="20" s="1"/>
  <c r="U8" i="20" s="1"/>
  <c r="U9" i="20" s="1"/>
  <c r="U10" i="20" s="1"/>
  <c r="U11" i="20" s="1"/>
  <c r="U12" i="20" s="1"/>
  <c r="U13" i="20" s="1"/>
  <c r="U14" i="20" s="1"/>
  <c r="U15" i="20" s="1"/>
  <c r="U16" i="20" s="1"/>
  <c r="U17" i="20" s="1"/>
  <c r="U18" i="20" s="1"/>
  <c r="U19" i="20" s="1"/>
  <c r="U20" i="20" s="1"/>
  <c r="U21" i="20" s="1"/>
  <c r="U22" i="20" s="1"/>
  <c r="U23" i="20" s="1"/>
  <c r="U24" i="20" s="1"/>
  <c r="U25" i="20" s="1"/>
  <c r="U26" i="20" s="1"/>
  <c r="U27" i="20" s="1"/>
  <c r="U28" i="20" s="1"/>
  <c r="U29" i="20" s="1"/>
  <c r="U30" i="20" s="1"/>
  <c r="U31" i="20" s="1"/>
  <c r="U32" i="20" s="1"/>
  <c r="U33" i="20" s="1"/>
  <c r="U34" i="20" s="1"/>
  <c r="U35" i="20" s="1"/>
  <c r="U36" i="20" s="1"/>
  <c r="U37" i="20" s="1"/>
  <c r="U38" i="20" s="1"/>
  <c r="U39" i="20" s="1"/>
  <c r="U40" i="20" s="1"/>
  <c r="U41" i="20" s="1"/>
  <c r="U42" i="20" s="1"/>
  <c r="U43" i="20" s="1"/>
  <c r="U44" i="20" s="1"/>
  <c r="U45" i="20" s="1"/>
  <c r="U46" i="20" s="1"/>
  <c r="U47" i="20" s="1"/>
  <c r="U48" i="20" s="1"/>
  <c r="U49" i="20" s="1"/>
  <c r="U50" i="20" s="1"/>
  <c r="U51" i="20" s="1"/>
  <c r="U52" i="20" s="1"/>
  <c r="U53" i="20" s="1"/>
  <c r="U54" i="20" s="1"/>
  <c r="U55" i="20" s="1"/>
  <c r="U56" i="20" s="1"/>
  <c r="U57" i="20" s="1"/>
  <c r="U58" i="20" s="1"/>
  <c r="U59" i="20" s="1"/>
  <c r="U60" i="20" s="1"/>
  <c r="U61" i="20" s="1"/>
  <c r="U62" i="20" s="1"/>
  <c r="U63" i="20" s="1"/>
  <c r="U64" i="20" s="1"/>
  <c r="U65" i="20" s="1"/>
  <c r="U66" i="20" s="1"/>
  <c r="U67" i="20" s="1"/>
  <c r="U68" i="20" s="1"/>
  <c r="U69" i="20" s="1"/>
  <c r="U70" i="20" s="1"/>
  <c r="U71" i="20" s="1"/>
  <c r="U72" i="20" s="1"/>
  <c r="U73" i="20" s="1"/>
  <c r="U74" i="20" s="1"/>
  <c r="U75" i="20" s="1"/>
  <c r="U76" i="20" s="1"/>
  <c r="U77" i="20" s="1"/>
  <c r="U78" i="20" s="1"/>
  <c r="U79" i="20" s="1"/>
  <c r="U80" i="20" s="1"/>
  <c r="U81" i="20" s="1"/>
  <c r="U82" i="20" s="1"/>
  <c r="U83" i="20" s="1"/>
  <c r="U84" i="20" s="1"/>
  <c r="U85" i="20" s="1"/>
  <c r="U86" i="20" s="1"/>
  <c r="U87" i="20" s="1"/>
  <c r="U88" i="20" s="1"/>
  <c r="U89" i="20" s="1"/>
  <c r="U90" i="20" s="1"/>
  <c r="U91" i="20" s="1"/>
  <c r="U92" i="20" s="1"/>
  <c r="U93" i="20" s="1"/>
  <c r="U94" i="20" s="1"/>
  <c r="U95" i="20" s="1"/>
  <c r="U96" i="20" s="1"/>
  <c r="U97" i="20" s="1"/>
  <c r="U98" i="20" s="1"/>
  <c r="U99" i="20" s="1"/>
  <c r="U100" i="20" s="1"/>
  <c r="U101" i="20" s="1"/>
  <c r="U102" i="20" s="1"/>
  <c r="U103" i="20" s="1"/>
  <c r="U104" i="20" s="1"/>
  <c r="U105" i="20" s="1"/>
  <c r="U106" i="20" s="1"/>
  <c r="U107" i="20" s="1"/>
  <c r="U108" i="20" s="1"/>
  <c r="U109" i="20" s="1"/>
  <c r="U110" i="20" s="1"/>
  <c r="U111" i="20" s="1"/>
  <c r="U112" i="20" s="1"/>
  <c r="U113" i="20" s="1"/>
  <c r="U114" i="20" s="1"/>
  <c r="U115" i="20" s="1"/>
  <c r="U116" i="20" s="1"/>
  <c r="U117" i="20" s="1"/>
  <c r="U118" i="20" s="1"/>
  <c r="U119" i="20" s="1"/>
  <c r="U120" i="20" s="1"/>
  <c r="U121" i="20" s="1"/>
  <c r="U122" i="20" s="1"/>
  <c r="U123" i="20" s="1"/>
  <c r="U124" i="20" s="1"/>
  <c r="U125" i="20" s="1"/>
  <c r="U126" i="20" s="1"/>
  <c r="U127" i="20" s="1"/>
  <c r="U128" i="20" s="1"/>
  <c r="U129" i="20" s="1"/>
  <c r="U130" i="20" s="1"/>
  <c r="U131" i="20" s="1"/>
  <c r="U132" i="20" s="1"/>
  <c r="U133" i="20" s="1"/>
  <c r="U134" i="20" s="1"/>
  <c r="U135" i="20" s="1"/>
  <c r="U136" i="20" s="1"/>
  <c r="U137" i="20" s="1"/>
  <c r="U138" i="20" s="1"/>
  <c r="U139" i="20" s="1"/>
  <c r="U140" i="20" s="1"/>
  <c r="AB5" i="20"/>
  <c r="BA9" i="20"/>
  <c r="AP13" i="23"/>
  <c r="AP14" i="23"/>
  <c r="AP15" i="23" s="1"/>
  <c r="AQ15" i="23" s="1"/>
  <c r="AR15" i="23" s="1"/>
  <c r="AS15" i="23" s="1"/>
  <c r="AT15" i="23" s="1"/>
  <c r="AU15" i="23" s="1"/>
  <c r="AV15" i="23" s="1"/>
  <c r="AW15" i="23" s="1"/>
  <c r="AX15" i="23" s="1"/>
  <c r="G5" i="23"/>
  <c r="G6" i="23"/>
  <c r="U5" i="23"/>
  <c r="U6" i="23" s="1"/>
  <c r="AB5" i="23"/>
  <c r="BA7" i="23"/>
  <c r="AS12" i="16"/>
  <c r="Q231" i="22"/>
  <c r="AH13" i="28"/>
  <c r="F27" i="13"/>
  <c r="F23" i="13"/>
  <c r="H27" i="13" l="1"/>
  <c r="R3" i="8"/>
  <c r="U6" i="27"/>
  <c r="AB5" i="27"/>
  <c r="AB5" i="19"/>
  <c r="U6" i="22"/>
  <c r="U7" i="22" s="1"/>
  <c r="AY6" i="22"/>
  <c r="E32" i="8"/>
  <c r="F32" i="8" s="1"/>
  <c r="G32" i="8" s="1"/>
  <c r="H32" i="8" s="1"/>
  <c r="I32" i="8" s="1"/>
  <c r="J32" i="8" s="1"/>
  <c r="K32" i="8" s="1"/>
  <c r="L32" i="8" s="1"/>
  <c r="M32" i="8" s="1"/>
  <c r="N32" i="8" s="1"/>
  <c r="O32" i="8" s="1"/>
  <c r="P32" i="8" s="1"/>
  <c r="E33" i="8"/>
  <c r="F33" i="8" s="1"/>
  <c r="AP13" i="24"/>
  <c r="AP14" i="24" s="1"/>
  <c r="AQ12" i="24"/>
  <c r="AP15" i="28"/>
  <c r="AQ15" i="28" s="1"/>
  <c r="AR15" i="28" s="1"/>
  <c r="AS15" i="28" s="1"/>
  <c r="AT15" i="28" s="1"/>
  <c r="AU15" i="28" s="1"/>
  <c r="AV15" i="28" s="1"/>
  <c r="AW15" i="28" s="1"/>
  <c r="AX15" i="28" s="1"/>
  <c r="P50" i="5"/>
  <c r="AS12" i="22"/>
  <c r="AS13" i="22" s="1"/>
  <c r="AF12" i="28"/>
  <c r="AF13" i="28" s="1"/>
  <c r="AQ14" i="28"/>
  <c r="AR14" i="28" s="1"/>
  <c r="AS14" i="28" s="1"/>
  <c r="AT14" i="28" s="1"/>
  <c r="AU14" i="28" s="1"/>
  <c r="AV14" i="28" s="1"/>
  <c r="AW14" i="28" s="1"/>
  <c r="AX14" i="28" s="1"/>
  <c r="AQ14" i="22"/>
  <c r="AR14" i="22" s="1"/>
  <c r="AS14" i="22" s="1"/>
  <c r="AT14" i="22" s="1"/>
  <c r="AU14" i="22" s="1"/>
  <c r="AV14" i="22" s="1"/>
  <c r="AW14" i="22" s="1"/>
  <c r="AX14" i="22" s="1"/>
  <c r="AQ16" i="22"/>
  <c r="M2" i="8"/>
  <c r="P36" i="5"/>
  <c r="O50" i="5"/>
  <c r="O48" i="5" s="1"/>
  <c r="F64" i="5"/>
  <c r="F81" i="5" s="1"/>
  <c r="Q231" i="20"/>
  <c r="U225" i="20" s="1"/>
  <c r="H10" i="13"/>
  <c r="AP15" i="22"/>
  <c r="AQ15" i="22" s="1"/>
  <c r="AR15" i="22" s="1"/>
  <c r="AS15" i="22" s="1"/>
  <c r="AT15" i="22" s="1"/>
  <c r="AU15" i="22" s="1"/>
  <c r="AV15" i="22" s="1"/>
  <c r="AW15" i="22" s="1"/>
  <c r="AX15" i="22" s="1"/>
  <c r="U224" i="28"/>
  <c r="P32" i="5"/>
  <c r="D36" i="5"/>
  <c r="D32" i="5" s="1"/>
  <c r="O8" i="25"/>
  <c r="O9" i="19"/>
  <c r="C5" i="19" s="1"/>
  <c r="O6" i="13"/>
  <c r="P115" i="5" s="1"/>
  <c r="O5" i="13"/>
  <c r="P113" i="5" s="1"/>
  <c r="P54" i="5"/>
  <c r="P62" i="5" s="1"/>
  <c r="J50" i="5"/>
  <c r="J48" i="5" s="1"/>
  <c r="G33" i="5"/>
  <c r="D124" i="12"/>
  <c r="S225" i="27"/>
  <c r="S215" i="27"/>
  <c r="S225" i="28"/>
  <c r="O6" i="22"/>
  <c r="V5" i="22" s="1"/>
  <c r="S226" i="22" s="1"/>
  <c r="S218" i="25"/>
  <c r="S220" i="28"/>
  <c r="S217" i="28"/>
  <c r="S215" i="24"/>
  <c r="S216" i="25"/>
  <c r="S217" i="27"/>
  <c r="S217" i="24"/>
  <c r="BB8" i="24"/>
  <c r="BB7" i="24" s="1"/>
  <c r="S216" i="23"/>
  <c r="S219" i="23"/>
  <c r="S224" i="23"/>
  <c r="S220" i="23"/>
  <c r="S218" i="23"/>
  <c r="V5" i="29"/>
  <c r="I6" i="29"/>
  <c r="K6" i="29"/>
  <c r="L6" i="29"/>
  <c r="J6" i="29"/>
  <c r="L7" i="29"/>
  <c r="J7" i="29"/>
  <c r="J8" i="29"/>
  <c r="K8" i="29"/>
  <c r="K7" i="29"/>
  <c r="L8" i="29"/>
  <c r="K9" i="29"/>
  <c r="J9" i="29"/>
  <c r="L9" i="29"/>
  <c r="J10" i="29"/>
  <c r="L10" i="29"/>
  <c r="K10" i="29"/>
  <c r="K11" i="29"/>
  <c r="J11" i="29"/>
  <c r="L11" i="29"/>
  <c r="K12" i="29"/>
  <c r="J12" i="29"/>
  <c r="L12" i="29"/>
  <c r="J13" i="29"/>
  <c r="L13" i="29"/>
  <c r="K13" i="29"/>
  <c r="K14" i="29"/>
  <c r="J14" i="29"/>
  <c r="L14" i="29"/>
  <c r="L15" i="29"/>
  <c r="K15" i="29"/>
  <c r="J15" i="29"/>
  <c r="J16" i="29"/>
  <c r="K16" i="29"/>
  <c r="L16" i="29"/>
  <c r="L17" i="29"/>
  <c r="K17" i="29"/>
  <c r="J17" i="29"/>
  <c r="K18" i="29"/>
  <c r="J18" i="29"/>
  <c r="L18" i="29"/>
  <c r="J19" i="29"/>
  <c r="K19" i="29"/>
  <c r="L19" i="29"/>
  <c r="J20" i="29"/>
  <c r="L20" i="29"/>
  <c r="K20" i="29"/>
  <c r="L21" i="29"/>
  <c r="K21" i="29"/>
  <c r="J21" i="29"/>
  <c r="J22" i="29"/>
  <c r="L22" i="29"/>
  <c r="K22" i="29"/>
  <c r="J23" i="29"/>
  <c r="K23" i="29"/>
  <c r="L23" i="29"/>
  <c r="J24" i="29"/>
  <c r="K24" i="29"/>
  <c r="L24" i="29"/>
  <c r="J25" i="29"/>
  <c r="K25" i="29"/>
  <c r="L25" i="29"/>
  <c r="J26" i="29"/>
  <c r="K26" i="29"/>
  <c r="L26" i="29"/>
  <c r="K27" i="29"/>
  <c r="L27" i="29"/>
  <c r="J27" i="29"/>
  <c r="J28" i="29"/>
  <c r="L28" i="29"/>
  <c r="K28" i="29"/>
  <c r="L29" i="29"/>
  <c r="K29" i="29"/>
  <c r="J29" i="29"/>
  <c r="K30" i="29"/>
  <c r="L30" i="29"/>
  <c r="J30" i="29"/>
  <c r="J31" i="29"/>
  <c r="K31" i="29"/>
  <c r="L31" i="29"/>
  <c r="L32" i="29"/>
  <c r="K32" i="29"/>
  <c r="J32" i="29"/>
  <c r="L33" i="29"/>
  <c r="K33" i="29"/>
  <c r="J33" i="29"/>
  <c r="J34" i="29"/>
  <c r="K34" i="29"/>
  <c r="L34" i="29"/>
  <c r="L35" i="29"/>
  <c r="K35" i="29"/>
  <c r="J35" i="29"/>
  <c r="K36" i="29"/>
  <c r="L36" i="29"/>
  <c r="J36" i="29"/>
  <c r="L37" i="29"/>
  <c r="K37" i="29"/>
  <c r="J37" i="29"/>
  <c r="L38" i="29"/>
  <c r="K38" i="29"/>
  <c r="J38" i="29"/>
  <c r="L39" i="29"/>
  <c r="K39" i="29"/>
  <c r="J39" i="29"/>
  <c r="J40" i="29"/>
  <c r="K40" i="29"/>
  <c r="L40" i="29"/>
  <c r="K41" i="29"/>
  <c r="J41" i="29"/>
  <c r="L41" i="29"/>
  <c r="L42" i="29"/>
  <c r="J42" i="29"/>
  <c r="K42" i="29"/>
  <c r="J43" i="29"/>
  <c r="K43" i="29"/>
  <c r="L43" i="29"/>
  <c r="J44" i="29"/>
  <c r="K44" i="29"/>
  <c r="L44" i="29"/>
  <c r="L45" i="29"/>
  <c r="K45" i="29"/>
  <c r="J45" i="29"/>
  <c r="K46" i="29"/>
  <c r="L46" i="29"/>
  <c r="J46" i="29"/>
  <c r="K47" i="29"/>
  <c r="J47" i="29"/>
  <c r="L47" i="29"/>
  <c r="K48" i="29"/>
  <c r="L48" i="29"/>
  <c r="J48" i="29"/>
  <c r="K49" i="29"/>
  <c r="L49" i="29"/>
  <c r="J49" i="29"/>
  <c r="J50" i="29"/>
  <c r="L50" i="29"/>
  <c r="K50" i="29"/>
  <c r="K51" i="29"/>
  <c r="L51" i="29"/>
  <c r="J51" i="29"/>
  <c r="J52" i="29"/>
  <c r="L52" i="29"/>
  <c r="K52" i="29"/>
  <c r="L53" i="29"/>
  <c r="J53" i="29"/>
  <c r="K53" i="29"/>
  <c r="K54" i="29"/>
  <c r="J54" i="29"/>
  <c r="L54" i="29"/>
  <c r="J55" i="29"/>
  <c r="L55" i="29"/>
  <c r="K55" i="29"/>
  <c r="L56" i="29"/>
  <c r="K56" i="29"/>
  <c r="J56" i="29"/>
  <c r="L57" i="29"/>
  <c r="J57" i="29"/>
  <c r="K57" i="29"/>
  <c r="K58" i="29"/>
  <c r="J58" i="29"/>
  <c r="L58" i="29"/>
  <c r="K59" i="29"/>
  <c r="J59" i="29"/>
  <c r="L59" i="29"/>
  <c r="K60" i="29"/>
  <c r="J60" i="29"/>
  <c r="L60" i="29"/>
  <c r="K61" i="29"/>
  <c r="J61" i="29"/>
  <c r="L61" i="29"/>
  <c r="J62" i="29"/>
  <c r="K62" i="29"/>
  <c r="L62" i="29"/>
  <c r="L63" i="29"/>
  <c r="J63" i="29"/>
  <c r="K63" i="29"/>
  <c r="K64" i="29"/>
  <c r="J64" i="29"/>
  <c r="L64" i="29"/>
  <c r="K65" i="29"/>
  <c r="L65" i="29"/>
  <c r="J65" i="29"/>
  <c r="L66" i="29"/>
  <c r="J66" i="29"/>
  <c r="K66" i="29"/>
  <c r="L67" i="29"/>
  <c r="J67" i="29"/>
  <c r="K67" i="29"/>
  <c r="K68" i="29"/>
  <c r="J68" i="29"/>
  <c r="L68" i="29"/>
  <c r="K69" i="29"/>
  <c r="L69" i="29"/>
  <c r="J69" i="29"/>
  <c r="J70" i="29"/>
  <c r="L70" i="29"/>
  <c r="K70" i="29"/>
  <c r="L71" i="29"/>
  <c r="J71" i="29"/>
  <c r="K71" i="29"/>
  <c r="K72" i="29"/>
  <c r="L72" i="29"/>
  <c r="J72" i="29"/>
  <c r="J73" i="29"/>
  <c r="K73" i="29"/>
  <c r="L73" i="29"/>
  <c r="K74" i="29"/>
  <c r="L74" i="29"/>
  <c r="J74" i="29"/>
  <c r="L75" i="29"/>
  <c r="J75" i="29"/>
  <c r="K75" i="29"/>
  <c r="J76" i="29"/>
  <c r="L76" i="29"/>
  <c r="K76" i="29"/>
  <c r="J77" i="29"/>
  <c r="L77" i="29"/>
  <c r="K77" i="29"/>
  <c r="S215" i="20"/>
  <c r="S228" i="20"/>
  <c r="S216" i="20"/>
  <c r="O6" i="16"/>
  <c r="V5" i="16" s="1"/>
  <c r="S217" i="16" s="1"/>
  <c r="O9" i="18"/>
  <c r="L6" i="18" s="1"/>
  <c r="BA8" i="19"/>
  <c r="O9" i="25"/>
  <c r="Q5" i="25" s="1"/>
  <c r="Q6" i="25" s="1"/>
  <c r="R6" i="25" s="1"/>
  <c r="T6" i="25" s="1"/>
  <c r="T7" i="25" s="1"/>
  <c r="W7" i="25" s="1"/>
  <c r="E56" i="8"/>
  <c r="I44" i="8"/>
  <c r="S221" i="18"/>
  <c r="S225" i="23"/>
  <c r="S222" i="23"/>
  <c r="D31" i="5"/>
  <c r="D59" i="5" s="1"/>
  <c r="D92" i="5" s="1"/>
  <c r="S216" i="22"/>
  <c r="S223" i="23"/>
  <c r="BB7" i="23"/>
  <c r="BB6" i="23" s="1"/>
  <c r="S215" i="23"/>
  <c r="S226" i="23"/>
  <c r="S221" i="23"/>
  <c r="O9" i="27"/>
  <c r="C5" i="27" s="1"/>
  <c r="C6" i="27" s="1"/>
  <c r="S222" i="20"/>
  <c r="S226" i="20"/>
  <c r="S228" i="22"/>
  <c r="S217" i="23"/>
  <c r="S228" i="23"/>
  <c r="S227" i="23"/>
  <c r="S217" i="20"/>
  <c r="S227" i="20"/>
  <c r="S218" i="20"/>
  <c r="S223" i="20"/>
  <c r="C5" i="28"/>
  <c r="C6" i="28" s="1"/>
  <c r="F8" i="5"/>
  <c r="F67" i="5" s="1"/>
  <c r="S224" i="19"/>
  <c r="S221" i="28"/>
  <c r="S228" i="28"/>
  <c r="S218" i="28"/>
  <c r="BB8" i="28"/>
  <c r="BB7" i="28" s="1"/>
  <c r="S227" i="22"/>
  <c r="S215" i="25"/>
  <c r="S219" i="25"/>
  <c r="E50" i="5"/>
  <c r="E48" i="5" s="1"/>
  <c r="Y6" i="20"/>
  <c r="Z6" i="20" s="1"/>
  <c r="S226" i="19"/>
  <c r="E76" i="5"/>
  <c r="S224" i="20"/>
  <c r="S219" i="20"/>
  <c r="S220" i="20"/>
  <c r="S225" i="20"/>
  <c r="BB8" i="20"/>
  <c r="BB7" i="20" s="1"/>
  <c r="BB9" i="20"/>
  <c r="S221" i="20"/>
  <c r="S227" i="28"/>
  <c r="S224" i="28"/>
  <c r="S219" i="28"/>
  <c r="S224" i="25"/>
  <c r="S222" i="25"/>
  <c r="S217" i="18"/>
  <c r="R15" i="13"/>
  <c r="G7" i="13"/>
  <c r="E14" i="13"/>
  <c r="P7" i="5"/>
  <c r="Q7" i="25"/>
  <c r="S218" i="18"/>
  <c r="S215" i="18"/>
  <c r="AP15" i="27"/>
  <c r="AQ15" i="27" s="1"/>
  <c r="AR15" i="27" s="1"/>
  <c r="AS15" i="27" s="1"/>
  <c r="AT15" i="27" s="1"/>
  <c r="AU15" i="27" s="1"/>
  <c r="AV15" i="27" s="1"/>
  <c r="AW15" i="27" s="1"/>
  <c r="AX15" i="27" s="1"/>
  <c r="AQ14" i="27"/>
  <c r="AR14" i="27" s="1"/>
  <c r="AS14" i="27" s="1"/>
  <c r="AT14" i="27" s="1"/>
  <c r="AU14" i="27" s="1"/>
  <c r="AV14" i="27" s="1"/>
  <c r="AW14" i="27" s="1"/>
  <c r="AX14" i="27" s="1"/>
  <c r="AP16" i="27"/>
  <c r="AQ13" i="24"/>
  <c r="AR12" i="24"/>
  <c r="AS12" i="23"/>
  <c r="AR13" i="23"/>
  <c r="H43" i="8"/>
  <c r="H49" i="8"/>
  <c r="H55" i="8" s="1"/>
  <c r="F15" i="5"/>
  <c r="F31" i="5"/>
  <c r="F59" i="5" s="1"/>
  <c r="F92" i="5" s="1"/>
  <c r="G133" i="12"/>
  <c r="D141" i="12"/>
  <c r="G141" i="12" s="1"/>
  <c r="G143" i="12"/>
  <c r="S224" i="24"/>
  <c r="S218" i="24"/>
  <c r="S216" i="24"/>
  <c r="S222" i="24"/>
  <c r="S219" i="24"/>
  <c r="S223" i="24"/>
  <c r="S220" i="24"/>
  <c r="S226" i="24"/>
  <c r="S219" i="27"/>
  <c r="S228" i="27"/>
  <c r="S227" i="27"/>
  <c r="S221" i="27"/>
  <c r="S216" i="27"/>
  <c r="Q230" i="24"/>
  <c r="U223" i="24"/>
  <c r="U5" i="21"/>
  <c r="AC3" i="21"/>
  <c r="G5" i="21"/>
  <c r="G6" i="21" s="1"/>
  <c r="BA7" i="21"/>
  <c r="S220" i="18"/>
  <c r="AS12" i="18"/>
  <c r="AS16" i="28"/>
  <c r="AQ13" i="18"/>
  <c r="Q231" i="21"/>
  <c r="AP16" i="23"/>
  <c r="S227" i="24"/>
  <c r="S225" i="24"/>
  <c r="AS12" i="27"/>
  <c r="AR13" i="27"/>
  <c r="Q232" i="20"/>
  <c r="AP16" i="26"/>
  <c r="AP15" i="26"/>
  <c r="AQ15" i="26" s="1"/>
  <c r="AR15" i="26" s="1"/>
  <c r="AS15" i="26" s="1"/>
  <c r="AT15" i="26" s="1"/>
  <c r="AU15" i="26" s="1"/>
  <c r="AV15" i="26" s="1"/>
  <c r="AW15" i="26" s="1"/>
  <c r="AX15" i="26" s="1"/>
  <c r="AR12" i="26"/>
  <c r="AQ13" i="26"/>
  <c r="S225" i="18"/>
  <c r="BB7" i="18"/>
  <c r="BB6" i="18" s="1"/>
  <c r="S216" i="18"/>
  <c r="S227" i="18"/>
  <c r="S223" i="18"/>
  <c r="S222" i="18"/>
  <c r="S224" i="18"/>
  <c r="U225" i="23"/>
  <c r="Q232" i="23"/>
  <c r="F26" i="5"/>
  <c r="F79" i="5" s="1"/>
  <c r="J31" i="5"/>
  <c r="J59" i="5" s="1"/>
  <c r="J92" i="5" s="1"/>
  <c r="I3" i="13"/>
  <c r="I10" i="13" s="1"/>
  <c r="I122" i="12"/>
  <c r="I112" i="12"/>
  <c r="K3" i="5" s="1"/>
  <c r="C128" i="12"/>
  <c r="C124" i="12" s="1"/>
  <c r="F38" i="5"/>
  <c r="F36" i="5" s="1"/>
  <c r="H31" i="5"/>
  <c r="H59" i="5" s="1"/>
  <c r="H92" i="5" s="1"/>
  <c r="G3" i="13"/>
  <c r="C132" i="12"/>
  <c r="AQ12" i="20"/>
  <c r="AP13" i="20"/>
  <c r="AP14" i="20" s="1"/>
  <c r="BA7" i="24"/>
  <c r="G5" i="24"/>
  <c r="G6" i="24" s="1"/>
  <c r="U5" i="24"/>
  <c r="BA8" i="24" s="1"/>
  <c r="G38" i="5"/>
  <c r="S222" i="16"/>
  <c r="AT12" i="22"/>
  <c r="AP16" i="18"/>
  <c r="AQ16" i="18" s="1"/>
  <c r="AP15" i="18"/>
  <c r="AQ15" i="18" s="1"/>
  <c r="AR15" i="18" s="1"/>
  <c r="AS15" i="18" s="1"/>
  <c r="AT15" i="18" s="1"/>
  <c r="AU15" i="18" s="1"/>
  <c r="AV15" i="18" s="1"/>
  <c r="AW15" i="18" s="1"/>
  <c r="AX15" i="18" s="1"/>
  <c r="AQ14" i="26"/>
  <c r="AR14" i="26" s="1"/>
  <c r="AS14" i="26" s="1"/>
  <c r="AT14" i="26" s="1"/>
  <c r="AU14" i="26" s="1"/>
  <c r="AV14" i="26" s="1"/>
  <c r="AW14" i="26" s="1"/>
  <c r="AX14" i="26" s="1"/>
  <c r="BA8" i="27"/>
  <c r="E3" i="13"/>
  <c r="J15" i="5"/>
  <c r="S221" i="24"/>
  <c r="S226" i="18"/>
  <c r="S219" i="18"/>
  <c r="N124" i="12"/>
  <c r="S218" i="27"/>
  <c r="AQ14" i="21"/>
  <c r="AR14" i="21" s="1"/>
  <c r="AS14" i="21" s="1"/>
  <c r="AT14" i="21" s="1"/>
  <c r="AU14" i="21" s="1"/>
  <c r="AV14" i="21" s="1"/>
  <c r="AW14" i="21" s="1"/>
  <c r="AX14" i="21" s="1"/>
  <c r="AP15" i="21"/>
  <c r="AQ15" i="21" s="1"/>
  <c r="AR15" i="21" s="1"/>
  <c r="AS15" i="21" s="1"/>
  <c r="AT15" i="21" s="1"/>
  <c r="AU15" i="21" s="1"/>
  <c r="AV15" i="21" s="1"/>
  <c r="AW15" i="21" s="1"/>
  <c r="AX15" i="21" s="1"/>
  <c r="AP16" i="21"/>
  <c r="H93" i="12"/>
  <c r="H91" i="12" s="1"/>
  <c r="D91" i="12"/>
  <c r="G5" i="18"/>
  <c r="G6" i="18" s="1"/>
  <c r="U5" i="18"/>
  <c r="AC3" i="18"/>
  <c r="BA8" i="28"/>
  <c r="BA7" i="28"/>
  <c r="U5" i="28"/>
  <c r="S220" i="22"/>
  <c r="S226" i="25"/>
  <c r="S221" i="25"/>
  <c r="S217" i="25"/>
  <c r="S220" i="25"/>
  <c r="U224" i="27"/>
  <c r="Q231" i="27"/>
  <c r="Q232" i="27" s="1"/>
  <c r="I15" i="5"/>
  <c r="I31" i="5"/>
  <c r="I59" i="5" s="1"/>
  <c r="I92" i="5" s="1"/>
  <c r="D6" i="5"/>
  <c r="D13" i="5" s="1"/>
  <c r="AQ12" i="19"/>
  <c r="AP13" i="19"/>
  <c r="AP14" i="19" s="1"/>
  <c r="O9" i="23"/>
  <c r="Q5" i="23" s="1"/>
  <c r="Q6" i="23" s="1"/>
  <c r="R6" i="23" s="1"/>
  <c r="O8" i="24"/>
  <c r="Y6" i="24" s="1"/>
  <c r="Z6" i="24" s="1"/>
  <c r="AY6" i="25"/>
  <c r="BB6" i="25" s="1"/>
  <c r="U6" i="25"/>
  <c r="U7" i="25" s="1"/>
  <c r="U8" i="25" s="1"/>
  <c r="U9" i="25" s="1"/>
  <c r="U10" i="25" s="1"/>
  <c r="U11" i="25" s="1"/>
  <c r="U12" i="25" s="1"/>
  <c r="U13" i="25" s="1"/>
  <c r="U14" i="25" s="1"/>
  <c r="U15" i="25" s="1"/>
  <c r="U16" i="25" s="1"/>
  <c r="U17" i="25" s="1"/>
  <c r="U18" i="25" s="1"/>
  <c r="U19" i="25" s="1"/>
  <c r="U20" i="25" s="1"/>
  <c r="U21" i="25" s="1"/>
  <c r="U22" i="25" s="1"/>
  <c r="U23" i="25" s="1"/>
  <c r="U24" i="25" s="1"/>
  <c r="U25" i="25" s="1"/>
  <c r="U26" i="25" s="1"/>
  <c r="U27" i="25" s="1"/>
  <c r="U28" i="25" s="1"/>
  <c r="U29" i="25" s="1"/>
  <c r="U30" i="25" s="1"/>
  <c r="U31" i="25" s="1"/>
  <c r="U32" i="25" s="1"/>
  <c r="U33" i="25" s="1"/>
  <c r="U34" i="25" s="1"/>
  <c r="U35" i="25" s="1"/>
  <c r="U36" i="25" s="1"/>
  <c r="U37" i="25" s="1"/>
  <c r="U38" i="25" s="1"/>
  <c r="U39" i="25" s="1"/>
  <c r="U40" i="25" s="1"/>
  <c r="U41" i="25" s="1"/>
  <c r="U42" i="25" s="1"/>
  <c r="U43" i="25" s="1"/>
  <c r="U44" i="25" s="1"/>
  <c r="U45" i="25" s="1"/>
  <c r="U46" i="25" s="1"/>
  <c r="U47" i="25" s="1"/>
  <c r="U48" i="25" s="1"/>
  <c r="U49" i="25" s="1"/>
  <c r="U50" i="25" s="1"/>
  <c r="U51" i="25" s="1"/>
  <c r="U52" i="25" s="1"/>
  <c r="U53" i="25" s="1"/>
  <c r="U54" i="25" s="1"/>
  <c r="U55" i="25" s="1"/>
  <c r="U56" i="25" s="1"/>
  <c r="U57" i="25" s="1"/>
  <c r="U58" i="25" s="1"/>
  <c r="U59" i="25" s="1"/>
  <c r="U60" i="25" s="1"/>
  <c r="U61" i="25" s="1"/>
  <c r="U62" i="25" s="1"/>
  <c r="U63" i="25" s="1"/>
  <c r="U64" i="25" s="1"/>
  <c r="U65" i="25" s="1"/>
  <c r="U66" i="25" s="1"/>
  <c r="U67" i="25" s="1"/>
  <c r="U68" i="25" s="1"/>
  <c r="U69" i="25" s="1"/>
  <c r="U70" i="25" s="1"/>
  <c r="U71" i="25" s="1"/>
  <c r="U72" i="25" s="1"/>
  <c r="U73" i="25" s="1"/>
  <c r="U74" i="25" s="1"/>
  <c r="U75" i="25" s="1"/>
  <c r="U76" i="25" s="1"/>
  <c r="U77" i="25" s="1"/>
  <c r="U78" i="25" s="1"/>
  <c r="U79" i="25" s="1"/>
  <c r="U80" i="25" s="1"/>
  <c r="U81" i="25" s="1"/>
  <c r="U82" i="25" s="1"/>
  <c r="U83" i="25" s="1"/>
  <c r="U84" i="25" s="1"/>
  <c r="U85" i="25" s="1"/>
  <c r="U86" i="25" s="1"/>
  <c r="U87" i="25" s="1"/>
  <c r="U88" i="25" s="1"/>
  <c r="U89" i="25" s="1"/>
  <c r="U90" i="25" s="1"/>
  <c r="U91" i="25" s="1"/>
  <c r="U92" i="25" s="1"/>
  <c r="U93" i="25" s="1"/>
  <c r="U94" i="25" s="1"/>
  <c r="U95" i="25" s="1"/>
  <c r="U96" i="25" s="1"/>
  <c r="U97" i="25" s="1"/>
  <c r="U98" i="25" s="1"/>
  <c r="U99" i="25" s="1"/>
  <c r="U100" i="25" s="1"/>
  <c r="U101" i="25" s="1"/>
  <c r="U102" i="25" s="1"/>
  <c r="U103" i="25" s="1"/>
  <c r="U104" i="25" s="1"/>
  <c r="U105" i="25" s="1"/>
  <c r="U106" i="25" s="1"/>
  <c r="U107" i="25" s="1"/>
  <c r="U108" i="25" s="1"/>
  <c r="U109" i="25" s="1"/>
  <c r="U110" i="25" s="1"/>
  <c r="U111" i="25" s="1"/>
  <c r="U112" i="25" s="1"/>
  <c r="U113" i="25" s="1"/>
  <c r="U114" i="25" s="1"/>
  <c r="U115" i="25" s="1"/>
  <c r="U116" i="25" s="1"/>
  <c r="U117" i="25" s="1"/>
  <c r="U118" i="25" s="1"/>
  <c r="U119" i="25" s="1"/>
  <c r="U120" i="25" s="1"/>
  <c r="U121" i="25" s="1"/>
  <c r="U122" i="25" s="1"/>
  <c r="U123" i="25" s="1"/>
  <c r="U124" i="25" s="1"/>
  <c r="U125" i="25" s="1"/>
  <c r="U126" i="25" s="1"/>
  <c r="U127" i="25" s="1"/>
  <c r="U128" i="25" s="1"/>
  <c r="U129" i="25" s="1"/>
  <c r="U130" i="25" s="1"/>
  <c r="U131" i="25" s="1"/>
  <c r="U132" i="25" s="1"/>
  <c r="U133" i="25" s="1"/>
  <c r="U134" i="25" s="1"/>
  <c r="U135" i="25" s="1"/>
  <c r="U136" i="25" s="1"/>
  <c r="U137" i="25" s="1"/>
  <c r="U138" i="25" s="1"/>
  <c r="U139" i="25" s="1"/>
  <c r="U140" i="25" s="1"/>
  <c r="O9" i="26"/>
  <c r="F40" i="5"/>
  <c r="G42" i="5"/>
  <c r="H42" i="5" s="1"/>
  <c r="I42" i="5" s="1"/>
  <c r="AR12" i="28"/>
  <c r="AQ13" i="28"/>
  <c r="G87" i="12"/>
  <c r="G47" i="8"/>
  <c r="E79" i="5"/>
  <c r="E15" i="13"/>
  <c r="E20" i="5"/>
  <c r="E77" i="5" s="1"/>
  <c r="BA8" i="20"/>
  <c r="BA7" i="20"/>
  <c r="G5" i="20"/>
  <c r="G6" i="20" s="1"/>
  <c r="AC3" i="20"/>
  <c r="AC3" i="26"/>
  <c r="U5" i="26"/>
  <c r="U6" i="26" s="1"/>
  <c r="H54" i="5"/>
  <c r="H62" i="5" s="1"/>
  <c r="E71" i="5"/>
  <c r="E70" i="5" s="1"/>
  <c r="E80" i="5"/>
  <c r="O8" i="23"/>
  <c r="O8" i="26"/>
  <c r="N40" i="5"/>
  <c r="D112" i="5"/>
  <c r="G6" i="22"/>
  <c r="K50" i="5"/>
  <c r="K48" i="5" s="1"/>
  <c r="O9" i="16"/>
  <c r="O9" i="24"/>
  <c r="F50" i="5"/>
  <c r="F48" i="5" s="1"/>
  <c r="F39" i="5" s="1"/>
  <c r="O8" i="19"/>
  <c r="O8" i="16"/>
  <c r="O9" i="22"/>
  <c r="C5" i="22" s="1"/>
  <c r="C6" i="22" s="1"/>
  <c r="O9" i="21"/>
  <c r="C5" i="21" s="1"/>
  <c r="C6" i="21" s="1"/>
  <c r="I27" i="13"/>
  <c r="I23" i="13"/>
  <c r="S226" i="21"/>
  <c r="S228" i="21"/>
  <c r="BB9" i="21"/>
  <c r="S222" i="21"/>
  <c r="S217" i="21"/>
  <c r="S220" i="21"/>
  <c r="S224" i="21"/>
  <c r="BB8" i="21"/>
  <c r="BB7" i="21" s="1"/>
  <c r="S218" i="21"/>
  <c r="S219" i="21"/>
  <c r="S216" i="21"/>
  <c r="S223" i="21"/>
  <c r="S215" i="21"/>
  <c r="S227" i="21"/>
  <c r="S225" i="21"/>
  <c r="S221" i="21"/>
  <c r="K6" i="25"/>
  <c r="Y6" i="25"/>
  <c r="Z6" i="25" s="1"/>
  <c r="J6" i="25"/>
  <c r="J6" i="28"/>
  <c r="Y6" i="28"/>
  <c r="Z6" i="28" s="1"/>
  <c r="L6" i="25"/>
  <c r="O8" i="27"/>
  <c r="O8" i="21"/>
  <c r="F32" i="5"/>
  <c r="G22" i="5"/>
  <c r="S226" i="16"/>
  <c r="S225" i="16"/>
  <c r="S220" i="19"/>
  <c r="S225" i="19"/>
  <c r="S228" i="19"/>
  <c r="S216" i="19"/>
  <c r="S221" i="19"/>
  <c r="S218" i="19"/>
  <c r="S217" i="19"/>
  <c r="S219" i="19"/>
  <c r="Y6" i="19"/>
  <c r="Z6" i="19" s="1"/>
  <c r="S223" i="19"/>
  <c r="BB8" i="19"/>
  <c r="BB7" i="19" s="1"/>
  <c r="S227" i="19"/>
  <c r="S215" i="19"/>
  <c r="AS13" i="16"/>
  <c r="AT12" i="16"/>
  <c r="U7" i="27"/>
  <c r="Q232" i="22"/>
  <c r="U225" i="22"/>
  <c r="U7" i="23"/>
  <c r="Y6" i="18"/>
  <c r="Z6" i="18" s="1"/>
  <c r="Q5" i="19"/>
  <c r="Q6" i="19" s="1"/>
  <c r="AF14" i="22"/>
  <c r="AF1" i="22" s="1"/>
  <c r="U8" i="22"/>
  <c r="AQ14" i="23"/>
  <c r="AR14" i="23" s="1"/>
  <c r="AS14" i="23" s="1"/>
  <c r="AT14" i="23" s="1"/>
  <c r="AU14" i="23" s="1"/>
  <c r="AV14" i="23" s="1"/>
  <c r="AW14" i="23" s="1"/>
  <c r="AX14" i="23" s="1"/>
  <c r="I6" i="28"/>
  <c r="K6" i="28"/>
  <c r="L6" i="28"/>
  <c r="AS12" i="21"/>
  <c r="S221" i="22"/>
  <c r="S222" i="22"/>
  <c r="Q7" i="28"/>
  <c r="R6" i="28"/>
  <c r="J49" i="8"/>
  <c r="J55" i="8" s="1"/>
  <c r="J43" i="8"/>
  <c r="U223" i="18"/>
  <c r="Q230" i="18"/>
  <c r="Q230" i="25"/>
  <c r="U223" i="25"/>
  <c r="E43" i="8"/>
  <c r="E49" i="8"/>
  <c r="E55" i="8" s="1"/>
  <c r="U225" i="27"/>
  <c r="AB5" i="24"/>
  <c r="U6" i="24"/>
  <c r="AQ14" i="19"/>
  <c r="AR14" i="19" s="1"/>
  <c r="AS14" i="19" s="1"/>
  <c r="AT14" i="19" s="1"/>
  <c r="AU14" i="19" s="1"/>
  <c r="AV14" i="19" s="1"/>
  <c r="AW14" i="19" s="1"/>
  <c r="AX14" i="19" s="1"/>
  <c r="AP16" i="19"/>
  <c r="AP15" i="19"/>
  <c r="AQ15" i="19" s="1"/>
  <c r="AR15" i="19" s="1"/>
  <c r="AS15" i="19" s="1"/>
  <c r="AT15" i="19" s="1"/>
  <c r="AU15" i="19" s="1"/>
  <c r="AV15" i="19" s="1"/>
  <c r="AW15" i="19" s="1"/>
  <c r="AX15" i="19" s="1"/>
  <c r="O38" i="5"/>
  <c r="O113" i="5" s="1"/>
  <c r="M128" i="12"/>
  <c r="M124" i="12" s="1"/>
  <c r="G31" i="5"/>
  <c r="G59" i="5" s="1"/>
  <c r="G92" i="5" s="1"/>
  <c r="F3" i="13"/>
  <c r="S223" i="27"/>
  <c r="S224" i="27"/>
  <c r="S226" i="27"/>
  <c r="S220" i="27"/>
  <c r="Q232" i="28"/>
  <c r="U225" i="28"/>
  <c r="P48" i="5"/>
  <c r="I45" i="8"/>
  <c r="E47" i="8"/>
  <c r="J47" i="8"/>
  <c r="F47" i="8"/>
  <c r="I46" i="8"/>
  <c r="O6" i="26"/>
  <c r="S222" i="27"/>
  <c r="BB8" i="27"/>
  <c r="BB7" i="27" s="1"/>
  <c r="U226" i="26"/>
  <c r="Q233" i="26"/>
  <c r="Q230" i="16"/>
  <c r="U223" i="16"/>
  <c r="AQ12" i="25"/>
  <c r="AP13" i="25"/>
  <c r="AP14" i="25" s="1"/>
  <c r="H47" i="8"/>
  <c r="AP13" i="16"/>
  <c r="AP14" i="16" s="1"/>
  <c r="I87" i="12"/>
  <c r="D50" i="5"/>
  <c r="D48" i="5" s="1"/>
  <c r="I37" i="8"/>
  <c r="E63" i="8"/>
  <c r="G54" i="5"/>
  <c r="G62" i="5" s="1"/>
  <c r="N50" i="5"/>
  <c r="N48" i="5" s="1"/>
  <c r="N10" i="8"/>
  <c r="N26" i="8" s="1"/>
  <c r="J5" i="8" s="1"/>
  <c r="H82" i="12"/>
  <c r="G118" i="12"/>
  <c r="E68" i="5"/>
  <c r="E112" i="5"/>
  <c r="G147" i="12"/>
  <c r="I54" i="5" s="1"/>
  <c r="I62" i="5" s="1"/>
  <c r="E67" i="5"/>
  <c r="E36" i="5"/>
  <c r="E32" i="5" s="1"/>
  <c r="D21" i="5"/>
  <c r="Q230" i="19"/>
  <c r="E6" i="5"/>
  <c r="E123" i="5" s="1"/>
  <c r="E40" i="5"/>
  <c r="E21" i="5"/>
  <c r="O9" i="20"/>
  <c r="O8" i="22"/>
  <c r="K40" i="5"/>
  <c r="M40" i="5"/>
  <c r="G31" i="8"/>
  <c r="G5" i="16"/>
  <c r="G6" i="16" s="1"/>
  <c r="U6" i="16"/>
  <c r="AC3" i="16"/>
  <c r="G23" i="13"/>
  <c r="G27" i="13"/>
  <c r="F87" i="12"/>
  <c r="E26" i="13"/>
  <c r="D87" i="12"/>
  <c r="D99" i="12" s="1"/>
  <c r="E99" i="12" s="1"/>
  <c r="H86" i="12"/>
  <c r="H87" i="12" s="1"/>
  <c r="G52" i="5"/>
  <c r="H52" i="5" s="1"/>
  <c r="L128" i="12"/>
  <c r="L124" i="12" s="1"/>
  <c r="N38" i="5"/>
  <c r="N36" i="5" s="1"/>
  <c r="L38" i="5"/>
  <c r="L36" i="5" s="1"/>
  <c r="J128" i="12"/>
  <c r="J124" i="12" s="1"/>
  <c r="M50" i="5"/>
  <c r="M48" i="5" s="1"/>
  <c r="L50" i="5"/>
  <c r="L48" i="5" s="1"/>
  <c r="J40" i="5"/>
  <c r="L40" i="5"/>
  <c r="J62" i="5"/>
  <c r="H43" i="5"/>
  <c r="N33" i="5"/>
  <c r="L33" i="5"/>
  <c r="K128" i="12"/>
  <c r="K124" i="12" s="1"/>
  <c r="M38" i="5"/>
  <c r="M113" i="5" s="1"/>
  <c r="I128" i="12"/>
  <c r="I124" i="12" s="1"/>
  <c r="K38" i="5"/>
  <c r="K115" i="5" s="1"/>
  <c r="H128" i="12"/>
  <c r="H124" i="12" s="1"/>
  <c r="J38" i="5"/>
  <c r="J115" i="5" s="1"/>
  <c r="G109" i="12"/>
  <c r="G125" i="12" s="1"/>
  <c r="I33" i="5" s="1"/>
  <c r="F124" i="12"/>
  <c r="G130" i="12"/>
  <c r="I38" i="5" s="1"/>
  <c r="I36" i="5" s="1"/>
  <c r="H38" i="5"/>
  <c r="H36" i="5" s="1"/>
  <c r="E128" i="12"/>
  <c r="G128" i="12" s="1"/>
  <c r="H33" i="5"/>
  <c r="M10" i="8"/>
  <c r="M26" i="8" s="1"/>
  <c r="D57" i="5" s="1"/>
  <c r="D40" i="5"/>
  <c r="E13" i="13"/>
  <c r="E78" i="5"/>
  <c r="J4" i="8"/>
  <c r="J13" i="8" s="1"/>
  <c r="I4" i="8"/>
  <c r="I13" i="8" s="1"/>
  <c r="F11" i="13"/>
  <c r="K36" i="8" l="1"/>
  <c r="K29" i="8" s="1"/>
  <c r="L6" i="19"/>
  <c r="J6" i="19"/>
  <c r="K6" i="19"/>
  <c r="I6" i="18"/>
  <c r="J6" i="18"/>
  <c r="F34" i="8"/>
  <c r="G33" i="8"/>
  <c r="H33" i="8" s="1"/>
  <c r="I33" i="8" s="1"/>
  <c r="J33" i="8" s="1"/>
  <c r="K33" i="8" s="1"/>
  <c r="L33" i="8" s="1"/>
  <c r="M33" i="8" s="1"/>
  <c r="N33" i="8" s="1"/>
  <c r="O33" i="8" s="1"/>
  <c r="P33" i="8" s="1"/>
  <c r="E34" i="8"/>
  <c r="E62" i="8" s="1"/>
  <c r="AB5" i="26"/>
  <c r="J113" i="5"/>
  <c r="O115" i="5"/>
  <c r="K113" i="5"/>
  <c r="L6" i="24"/>
  <c r="AR16" i="22"/>
  <c r="AG12" i="22"/>
  <c r="AG13" i="22" s="1"/>
  <c r="AG14" i="22" s="1"/>
  <c r="AG1" i="22" s="1"/>
  <c r="AQ14" i="24"/>
  <c r="AR14" i="24" s="1"/>
  <c r="AS14" i="24" s="1"/>
  <c r="AT14" i="24" s="1"/>
  <c r="AU14" i="24" s="1"/>
  <c r="AV14" i="24" s="1"/>
  <c r="AW14" i="24" s="1"/>
  <c r="AX14" i="24" s="1"/>
  <c r="AP15" i="24"/>
  <c r="AQ15" i="24" s="1"/>
  <c r="AR15" i="24" s="1"/>
  <c r="AS15" i="24" s="1"/>
  <c r="AT15" i="24" s="1"/>
  <c r="AU15" i="24" s="1"/>
  <c r="AV15" i="24" s="1"/>
  <c r="AW15" i="24" s="1"/>
  <c r="AX15" i="24" s="1"/>
  <c r="AP16" i="24"/>
  <c r="P22" i="5"/>
  <c r="E13" i="5"/>
  <c r="E16" i="5" s="1"/>
  <c r="G40" i="5"/>
  <c r="F55" i="5"/>
  <c r="F56" i="5" s="1"/>
  <c r="M115" i="5"/>
  <c r="F5" i="5"/>
  <c r="F114" i="5"/>
  <c r="F119" i="5" s="1"/>
  <c r="F115" i="5"/>
  <c r="F120" i="5" s="1"/>
  <c r="F22" i="5"/>
  <c r="F113" i="5"/>
  <c r="H113" i="5"/>
  <c r="H114" i="5"/>
  <c r="H115" i="5"/>
  <c r="G114" i="5"/>
  <c r="G115" i="5"/>
  <c r="G113" i="5"/>
  <c r="I113" i="5"/>
  <c r="I115" i="5"/>
  <c r="G7" i="5"/>
  <c r="N113" i="5"/>
  <c r="N115" i="5"/>
  <c r="L113" i="5"/>
  <c r="L115" i="5"/>
  <c r="S223" i="22"/>
  <c r="S218" i="22"/>
  <c r="S217" i="22"/>
  <c r="S215" i="22"/>
  <c r="S219" i="22"/>
  <c r="S224" i="22"/>
  <c r="S225" i="22"/>
  <c r="BB6" i="22"/>
  <c r="I6" i="16"/>
  <c r="S221" i="16"/>
  <c r="E111" i="5"/>
  <c r="E66" i="5" s="1"/>
  <c r="H7" i="29"/>
  <c r="H5" i="29"/>
  <c r="H6" i="29"/>
  <c r="I7" i="29" s="1"/>
  <c r="H8" i="29"/>
  <c r="H9" i="29"/>
  <c r="H10" i="29"/>
  <c r="H11" i="29"/>
  <c r="H12" i="29"/>
  <c r="H13" i="29"/>
  <c r="H14" i="29"/>
  <c r="H15" i="29"/>
  <c r="H16" i="29"/>
  <c r="H17" i="29"/>
  <c r="H18" i="29"/>
  <c r="H19" i="29"/>
  <c r="H20" i="29"/>
  <c r="H21" i="29"/>
  <c r="H22" i="29"/>
  <c r="H23" i="29"/>
  <c r="H24" i="29"/>
  <c r="H25" i="29"/>
  <c r="H26" i="29"/>
  <c r="H27" i="29"/>
  <c r="H28" i="29"/>
  <c r="H29" i="29"/>
  <c r="H30" i="29"/>
  <c r="H31" i="29"/>
  <c r="H32" i="29"/>
  <c r="H33" i="29"/>
  <c r="H34" i="29"/>
  <c r="H35" i="29"/>
  <c r="H36" i="29"/>
  <c r="H37" i="29"/>
  <c r="H38" i="29"/>
  <c r="H39" i="29"/>
  <c r="H40" i="29"/>
  <c r="H41" i="29"/>
  <c r="H42" i="29"/>
  <c r="H43" i="29"/>
  <c r="H44" i="29"/>
  <c r="H45" i="29"/>
  <c r="H46" i="29"/>
  <c r="H47" i="29"/>
  <c r="H48" i="29"/>
  <c r="H49" i="29"/>
  <c r="H50" i="29"/>
  <c r="H51" i="29"/>
  <c r="H52" i="29"/>
  <c r="H53" i="29"/>
  <c r="I54" i="29" s="1"/>
  <c r="H54" i="29"/>
  <c r="I55" i="29" s="1"/>
  <c r="H55" i="29"/>
  <c r="I56" i="29" s="1"/>
  <c r="H56" i="29"/>
  <c r="I57" i="29" s="1"/>
  <c r="H57" i="29"/>
  <c r="I58" i="29" s="1"/>
  <c r="H58" i="29"/>
  <c r="I59" i="29" s="1"/>
  <c r="H59" i="29"/>
  <c r="I60" i="29" s="1"/>
  <c r="H60" i="29"/>
  <c r="I61" i="29" s="1"/>
  <c r="H61" i="29"/>
  <c r="I62" i="29" s="1"/>
  <c r="H62" i="29"/>
  <c r="I63" i="29" s="1"/>
  <c r="H63" i="29"/>
  <c r="I64" i="29" s="1"/>
  <c r="H64" i="29"/>
  <c r="I65" i="29" s="1"/>
  <c r="H65" i="29"/>
  <c r="I66" i="29" s="1"/>
  <c r="H66" i="29"/>
  <c r="I67" i="29" s="1"/>
  <c r="H67" i="29"/>
  <c r="I68" i="29" s="1"/>
  <c r="H68" i="29"/>
  <c r="I69" i="29" s="1"/>
  <c r="H69" i="29"/>
  <c r="I70" i="29" s="1"/>
  <c r="H70" i="29"/>
  <c r="I71" i="29" s="1"/>
  <c r="H71" i="29"/>
  <c r="I72" i="29" s="1"/>
  <c r="H72" i="29"/>
  <c r="I73" i="29" s="1"/>
  <c r="H73" i="29"/>
  <c r="I74" i="29" s="1"/>
  <c r="H74" i="29"/>
  <c r="I75" i="29" s="1"/>
  <c r="H75" i="29"/>
  <c r="I76" i="29" s="1"/>
  <c r="H76" i="29"/>
  <c r="I77" i="29" s="1"/>
  <c r="S216" i="29"/>
  <c r="Y6" i="29"/>
  <c r="Z6" i="29" s="1"/>
  <c r="S222" i="29"/>
  <c r="S227" i="29"/>
  <c r="S219" i="29"/>
  <c r="S226" i="29"/>
  <c r="S218" i="29"/>
  <c r="S215" i="29"/>
  <c r="S217" i="29"/>
  <c r="S224" i="29"/>
  <c r="S225" i="29"/>
  <c r="BB6" i="29"/>
  <c r="S228" i="29"/>
  <c r="S220" i="29"/>
  <c r="S223" i="29"/>
  <c r="S221" i="29"/>
  <c r="W6" i="29"/>
  <c r="X6" i="29" s="1"/>
  <c r="W7" i="29"/>
  <c r="W8" i="29"/>
  <c r="W9" i="29"/>
  <c r="W10" i="29"/>
  <c r="W11" i="29"/>
  <c r="W12" i="29"/>
  <c r="AK14" i="29"/>
  <c r="AK1" i="29" s="1"/>
  <c r="W14" i="29"/>
  <c r="W13" i="29"/>
  <c r="W15" i="29"/>
  <c r="W16" i="29"/>
  <c r="W17" i="29"/>
  <c r="W18" i="29"/>
  <c r="W19" i="29"/>
  <c r="W20" i="29"/>
  <c r="W21" i="29"/>
  <c r="W22" i="29"/>
  <c r="W23" i="29"/>
  <c r="W24" i="29"/>
  <c r="W25" i="29"/>
  <c r="W26" i="29"/>
  <c r="W27" i="29"/>
  <c r="W28" i="29"/>
  <c r="W29" i="29"/>
  <c r="W30" i="29"/>
  <c r="W31" i="29"/>
  <c r="W32" i="29"/>
  <c r="W33" i="29"/>
  <c r="W34" i="29"/>
  <c r="W35" i="29"/>
  <c r="W36" i="29"/>
  <c r="W37" i="29"/>
  <c r="W38" i="29"/>
  <c r="W39" i="29"/>
  <c r="W40" i="29"/>
  <c r="W41" i="29"/>
  <c r="W42" i="29"/>
  <c r="W43" i="29"/>
  <c r="W44" i="29"/>
  <c r="W45" i="29"/>
  <c r="W46" i="29"/>
  <c r="W47" i="29"/>
  <c r="W48" i="29"/>
  <c r="W49" i="29"/>
  <c r="W50" i="29"/>
  <c r="W51" i="29"/>
  <c r="W52" i="29"/>
  <c r="W53" i="29"/>
  <c r="S224" i="16"/>
  <c r="S219" i="16"/>
  <c r="S223" i="16"/>
  <c r="S228" i="16"/>
  <c r="S218" i="16"/>
  <c r="L6" i="16"/>
  <c r="S227" i="16"/>
  <c r="S220" i="16"/>
  <c r="S216" i="16"/>
  <c r="S215" i="16"/>
  <c r="J6" i="16"/>
  <c r="Q5" i="18"/>
  <c r="Q6" i="18" s="1"/>
  <c r="C5" i="18"/>
  <c r="C6" i="18" s="1"/>
  <c r="K6" i="18"/>
  <c r="I25" i="13"/>
  <c r="Q5" i="27"/>
  <c r="Q6" i="27" s="1"/>
  <c r="I6" i="25"/>
  <c r="C5" i="25"/>
  <c r="C6" i="25" s="1"/>
  <c r="D6" i="25" s="1"/>
  <c r="F7" i="25" s="1"/>
  <c r="L7" i="25" s="1"/>
  <c r="I47" i="8"/>
  <c r="J6" i="24"/>
  <c r="Q7" i="23"/>
  <c r="C5" i="23"/>
  <c r="C6" i="23" s="1"/>
  <c r="C7" i="23" s="1"/>
  <c r="I6" i="24"/>
  <c r="K6" i="24"/>
  <c r="D6" i="27"/>
  <c r="F7" i="27" s="1"/>
  <c r="C7" i="27"/>
  <c r="C8" i="27" s="1"/>
  <c r="Q5" i="24"/>
  <c r="Q6" i="24" s="1"/>
  <c r="Q7" i="24" s="1"/>
  <c r="D16" i="5"/>
  <c r="D97" i="5" s="1"/>
  <c r="E100" i="5"/>
  <c r="H5" i="28"/>
  <c r="C5" i="24"/>
  <c r="F14" i="13"/>
  <c r="G14" i="13" s="1"/>
  <c r="E39" i="5"/>
  <c r="E55" i="5" s="1"/>
  <c r="H6" i="28"/>
  <c r="I7" i="28" s="1"/>
  <c r="D100" i="5"/>
  <c r="F15" i="13"/>
  <c r="G15" i="13" s="1"/>
  <c r="D6" i="28"/>
  <c r="F7" i="28" s="1"/>
  <c r="C7" i="28"/>
  <c r="H7" i="28" s="1"/>
  <c r="W6" i="25"/>
  <c r="X6" i="25" s="1"/>
  <c r="X7" i="25" s="1"/>
  <c r="H7" i="13"/>
  <c r="I114" i="5" s="1"/>
  <c r="Q5" i="26"/>
  <c r="Q6" i="26" s="1"/>
  <c r="C5" i="26"/>
  <c r="C6" i="26" s="1"/>
  <c r="G10" i="13"/>
  <c r="G25" i="13"/>
  <c r="AS13" i="18"/>
  <c r="AT12" i="18"/>
  <c r="F20" i="5"/>
  <c r="F77" i="5" s="1"/>
  <c r="AF12" i="18"/>
  <c r="O22" i="5"/>
  <c r="G5" i="5"/>
  <c r="Y6" i="23"/>
  <c r="Z6" i="23" s="1"/>
  <c r="K6" i="23"/>
  <c r="Q5" i="21"/>
  <c r="Q6" i="21" s="1"/>
  <c r="R6" i="21" s="1"/>
  <c r="T6" i="21" s="1"/>
  <c r="T7" i="21" s="1"/>
  <c r="Q5" i="22"/>
  <c r="Q6" i="22" s="1"/>
  <c r="R6" i="22" s="1"/>
  <c r="AQ13" i="19"/>
  <c r="AR12" i="19"/>
  <c r="AT13" i="22"/>
  <c r="AU12" i="22"/>
  <c r="AR12" i="20"/>
  <c r="AQ13" i="20"/>
  <c r="J122" i="12"/>
  <c r="J112" i="12"/>
  <c r="AQ16" i="26"/>
  <c r="AF12" i="26"/>
  <c r="AF13" i="26" s="1"/>
  <c r="AF14" i="26" s="1"/>
  <c r="AF1" i="26" s="1"/>
  <c r="AS13" i="23"/>
  <c r="AT12" i="23"/>
  <c r="G50" i="5"/>
  <c r="G48" i="5" s="1"/>
  <c r="O36" i="5"/>
  <c r="O32" i="5" s="1"/>
  <c r="BA7" i="26"/>
  <c r="G36" i="5"/>
  <c r="G32" i="5" s="1"/>
  <c r="F7" i="5"/>
  <c r="F6" i="5" s="1"/>
  <c r="Y6" i="16"/>
  <c r="Z6" i="16" s="1"/>
  <c r="J6" i="23"/>
  <c r="Q5" i="16"/>
  <c r="Q6" i="16" s="1"/>
  <c r="C5" i="16"/>
  <c r="C6" i="16" s="1"/>
  <c r="U226" i="23"/>
  <c r="Q233" i="23"/>
  <c r="Q233" i="20"/>
  <c r="U226" i="20"/>
  <c r="AT16" i="28"/>
  <c r="AI12" i="28"/>
  <c r="AI13" i="28" s="1"/>
  <c r="AI14" i="28" s="1"/>
  <c r="AI1" i="28" s="1"/>
  <c r="U224" i="24"/>
  <c r="Q231" i="24"/>
  <c r="AS12" i="24"/>
  <c r="AR13" i="24"/>
  <c r="R7" i="25"/>
  <c r="T8" i="25" s="1"/>
  <c r="Q8" i="25"/>
  <c r="H6" i="16"/>
  <c r="I7" i="16" s="1"/>
  <c r="E10" i="13"/>
  <c r="E25" i="13"/>
  <c r="AS12" i="26"/>
  <c r="AR13" i="26"/>
  <c r="AQ16" i="23"/>
  <c r="AF12" i="23"/>
  <c r="AF13" i="23" s="1"/>
  <c r="AF14" i="23" s="1"/>
  <c r="AF1" i="23" s="1"/>
  <c r="L6" i="23"/>
  <c r="I6" i="23"/>
  <c r="H6" i="23" s="1"/>
  <c r="I7" i="23" s="1"/>
  <c r="AS12" i="28"/>
  <c r="AR13" i="28"/>
  <c r="AB5" i="28"/>
  <c r="BA9" i="28"/>
  <c r="U6" i="28"/>
  <c r="U7" i="28" s="1"/>
  <c r="U8" i="28" s="1"/>
  <c r="U9" i="28" s="1"/>
  <c r="U10" i="28" s="1"/>
  <c r="U11" i="28" s="1"/>
  <c r="U12" i="28" s="1"/>
  <c r="U13" i="28" s="1"/>
  <c r="U14" i="28" s="1"/>
  <c r="U15" i="28" s="1"/>
  <c r="BB9" i="28"/>
  <c r="AB5" i="18"/>
  <c r="U6" i="18"/>
  <c r="U7" i="18" s="1"/>
  <c r="U8" i="18" s="1"/>
  <c r="U9" i="18" s="1"/>
  <c r="U10" i="18" s="1"/>
  <c r="U11" i="18" s="1"/>
  <c r="U12" i="18" s="1"/>
  <c r="U13" i="18" s="1"/>
  <c r="U14" i="18" s="1"/>
  <c r="U15" i="18" s="1"/>
  <c r="U16" i="18" s="1"/>
  <c r="U17" i="18" s="1"/>
  <c r="U18" i="18" s="1"/>
  <c r="U19" i="18" s="1"/>
  <c r="U20" i="18" s="1"/>
  <c r="U21" i="18" s="1"/>
  <c r="U22" i="18" s="1"/>
  <c r="U23" i="18" s="1"/>
  <c r="U24" i="18" s="1"/>
  <c r="U25" i="18" s="1"/>
  <c r="U26" i="18" s="1"/>
  <c r="U27" i="18" s="1"/>
  <c r="U28" i="18" s="1"/>
  <c r="U29" i="18" s="1"/>
  <c r="U30" i="18" s="1"/>
  <c r="U31" i="18" s="1"/>
  <c r="U32" i="18" s="1"/>
  <c r="U33" i="18" s="1"/>
  <c r="U34" i="18" s="1"/>
  <c r="U35" i="18" s="1"/>
  <c r="U36" i="18" s="1"/>
  <c r="U37" i="18" s="1"/>
  <c r="U38" i="18" s="1"/>
  <c r="U39" i="18" s="1"/>
  <c r="U40" i="18" s="1"/>
  <c r="U41" i="18" s="1"/>
  <c r="U42" i="18" s="1"/>
  <c r="U43" i="18" s="1"/>
  <c r="U44" i="18" s="1"/>
  <c r="U45" i="18" s="1"/>
  <c r="U46" i="18" s="1"/>
  <c r="U47" i="18" s="1"/>
  <c r="U48" i="18" s="1"/>
  <c r="U49" i="18" s="1"/>
  <c r="U50" i="18" s="1"/>
  <c r="U51" i="18" s="1"/>
  <c r="U52" i="18" s="1"/>
  <c r="U53" i="18" s="1"/>
  <c r="U54" i="18" s="1"/>
  <c r="U55" i="18" s="1"/>
  <c r="U56" i="18" s="1"/>
  <c r="U57" i="18" s="1"/>
  <c r="U58" i="18" s="1"/>
  <c r="U59" i="18" s="1"/>
  <c r="U60" i="18" s="1"/>
  <c r="U61" i="18" s="1"/>
  <c r="U62" i="18" s="1"/>
  <c r="U63" i="18" s="1"/>
  <c r="U64" i="18" s="1"/>
  <c r="U65" i="18" s="1"/>
  <c r="U66" i="18" s="1"/>
  <c r="U67" i="18" s="1"/>
  <c r="U68" i="18" s="1"/>
  <c r="U69" i="18" s="1"/>
  <c r="U70" i="18" s="1"/>
  <c r="U71" i="18" s="1"/>
  <c r="U72" i="18" s="1"/>
  <c r="U73" i="18" s="1"/>
  <c r="U74" i="18" s="1"/>
  <c r="U75" i="18" s="1"/>
  <c r="U76" i="18" s="1"/>
  <c r="U77" i="18" s="1"/>
  <c r="U78" i="18" s="1"/>
  <c r="U79" i="18" s="1"/>
  <c r="U80" i="18" s="1"/>
  <c r="U81" i="18" s="1"/>
  <c r="U82" i="18" s="1"/>
  <c r="U83" i="18" s="1"/>
  <c r="U84" i="18" s="1"/>
  <c r="U85" i="18" s="1"/>
  <c r="U86" i="18" s="1"/>
  <c r="U87" i="18" s="1"/>
  <c r="U88" i="18" s="1"/>
  <c r="U89" i="18" s="1"/>
  <c r="U90" i="18" s="1"/>
  <c r="U91" i="18" s="1"/>
  <c r="U92" i="18" s="1"/>
  <c r="U93" i="18" s="1"/>
  <c r="U94" i="18" s="1"/>
  <c r="U95" i="18" s="1"/>
  <c r="U96" i="18" s="1"/>
  <c r="U97" i="18" s="1"/>
  <c r="U98" i="18" s="1"/>
  <c r="U99" i="18" s="1"/>
  <c r="U100" i="18" s="1"/>
  <c r="U101" i="18" s="1"/>
  <c r="U102" i="18" s="1"/>
  <c r="U103" i="18" s="1"/>
  <c r="U104" i="18" s="1"/>
  <c r="U105" i="18" s="1"/>
  <c r="U106" i="18" s="1"/>
  <c r="U107" i="18" s="1"/>
  <c r="U108" i="18" s="1"/>
  <c r="U109" i="18" s="1"/>
  <c r="U110" i="18" s="1"/>
  <c r="U111" i="18" s="1"/>
  <c r="U112" i="18" s="1"/>
  <c r="U113" i="18" s="1"/>
  <c r="U114" i="18" s="1"/>
  <c r="U115" i="18" s="1"/>
  <c r="U116" i="18" s="1"/>
  <c r="U117" i="18" s="1"/>
  <c r="U118" i="18" s="1"/>
  <c r="U119" i="18" s="1"/>
  <c r="U120" i="18" s="1"/>
  <c r="U121" i="18" s="1"/>
  <c r="U122" i="18" s="1"/>
  <c r="U123" i="18" s="1"/>
  <c r="U124" i="18" s="1"/>
  <c r="U125" i="18" s="1"/>
  <c r="U126" i="18" s="1"/>
  <c r="U127" i="18" s="1"/>
  <c r="U128" i="18" s="1"/>
  <c r="U129" i="18" s="1"/>
  <c r="U130" i="18" s="1"/>
  <c r="U131" i="18" s="1"/>
  <c r="U132" i="18" s="1"/>
  <c r="U133" i="18" s="1"/>
  <c r="U134" i="18" s="1"/>
  <c r="U135" i="18" s="1"/>
  <c r="U136" i="18" s="1"/>
  <c r="U137" i="18" s="1"/>
  <c r="U138" i="18" s="1"/>
  <c r="U139" i="18" s="1"/>
  <c r="U140" i="18" s="1"/>
  <c r="AQ16" i="21"/>
  <c r="AF12" i="21"/>
  <c r="AQ14" i="20"/>
  <c r="AR14" i="20" s="1"/>
  <c r="AS14" i="20" s="1"/>
  <c r="AT14" i="20" s="1"/>
  <c r="AU14" i="20" s="1"/>
  <c r="AV14" i="20" s="1"/>
  <c r="AW14" i="20" s="1"/>
  <c r="AX14" i="20" s="1"/>
  <c r="AP15" i="20"/>
  <c r="AQ15" i="20" s="1"/>
  <c r="AR15" i="20" s="1"/>
  <c r="AS15" i="20" s="1"/>
  <c r="AT15" i="20" s="1"/>
  <c r="AU15" i="20" s="1"/>
  <c r="AV15" i="20" s="1"/>
  <c r="AW15" i="20" s="1"/>
  <c r="AX15" i="20" s="1"/>
  <c r="AP16" i="20"/>
  <c r="AT12" i="27"/>
  <c r="AS13" i="27"/>
  <c r="U225" i="21"/>
  <c r="Q232" i="21"/>
  <c r="AB5" i="21"/>
  <c r="U6" i="21"/>
  <c r="U7" i="21" s="1"/>
  <c r="U8" i="21" s="1"/>
  <c r="U9" i="21" s="1"/>
  <c r="U10" i="21" s="1"/>
  <c r="U11" i="21" s="1"/>
  <c r="U12" i="21" s="1"/>
  <c r="U13" i="21" s="1"/>
  <c r="U14" i="21" s="1"/>
  <c r="U15" i="21" s="1"/>
  <c r="U16" i="21" s="1"/>
  <c r="U17" i="21" s="1"/>
  <c r="U18" i="21" s="1"/>
  <c r="U19" i="21" s="1"/>
  <c r="U20" i="21" s="1"/>
  <c r="U21" i="21" s="1"/>
  <c r="U22" i="21" s="1"/>
  <c r="U23" i="21" s="1"/>
  <c r="U24" i="21" s="1"/>
  <c r="U25" i="21" s="1"/>
  <c r="U26" i="21" s="1"/>
  <c r="U27" i="21" s="1"/>
  <c r="U28" i="21" s="1"/>
  <c r="U29" i="21" s="1"/>
  <c r="U30" i="21" s="1"/>
  <c r="U31" i="21" s="1"/>
  <c r="U32" i="21" s="1"/>
  <c r="U33" i="21" s="1"/>
  <c r="U34" i="21" s="1"/>
  <c r="U35" i="21" s="1"/>
  <c r="U36" i="21" s="1"/>
  <c r="U37" i="21" s="1"/>
  <c r="U38" i="21" s="1"/>
  <c r="U39" i="21" s="1"/>
  <c r="U40" i="21" s="1"/>
  <c r="U41" i="21" s="1"/>
  <c r="U42" i="21" s="1"/>
  <c r="U43" i="21" s="1"/>
  <c r="U44" i="21" s="1"/>
  <c r="U45" i="21" s="1"/>
  <c r="U46" i="21" s="1"/>
  <c r="U47" i="21" s="1"/>
  <c r="U48" i="21" s="1"/>
  <c r="U49" i="21" s="1"/>
  <c r="U50" i="21" s="1"/>
  <c r="U51" i="21" s="1"/>
  <c r="U52" i="21" s="1"/>
  <c r="U53" i="21" s="1"/>
  <c r="U54" i="21" s="1"/>
  <c r="U55" i="21" s="1"/>
  <c r="U56" i="21" s="1"/>
  <c r="U57" i="21" s="1"/>
  <c r="U58" i="21" s="1"/>
  <c r="U59" i="21" s="1"/>
  <c r="U60" i="21" s="1"/>
  <c r="U61" i="21" s="1"/>
  <c r="U62" i="21" s="1"/>
  <c r="U63" i="21" s="1"/>
  <c r="U64" i="21" s="1"/>
  <c r="U65" i="21" s="1"/>
  <c r="U66" i="21" s="1"/>
  <c r="U67" i="21" s="1"/>
  <c r="U68" i="21" s="1"/>
  <c r="U69" i="21" s="1"/>
  <c r="U70" i="21" s="1"/>
  <c r="U71" i="21" s="1"/>
  <c r="U72" i="21" s="1"/>
  <c r="U73" i="21" s="1"/>
  <c r="U74" i="21" s="1"/>
  <c r="U75" i="21" s="1"/>
  <c r="U76" i="21" s="1"/>
  <c r="U77" i="21" s="1"/>
  <c r="U78" i="21" s="1"/>
  <c r="U79" i="21" s="1"/>
  <c r="U80" i="21" s="1"/>
  <c r="U81" i="21" s="1"/>
  <c r="U82" i="21" s="1"/>
  <c r="U83" i="21" s="1"/>
  <c r="U84" i="21" s="1"/>
  <c r="U85" i="21" s="1"/>
  <c r="U86" i="21" s="1"/>
  <c r="U87" i="21" s="1"/>
  <c r="U88" i="21" s="1"/>
  <c r="U89" i="21" s="1"/>
  <c r="U90" i="21" s="1"/>
  <c r="U91" i="21" s="1"/>
  <c r="U92" i="21" s="1"/>
  <c r="U93" i="21" s="1"/>
  <c r="U94" i="21" s="1"/>
  <c r="U95" i="21" s="1"/>
  <c r="U96" i="21" s="1"/>
  <c r="U97" i="21" s="1"/>
  <c r="U98" i="21" s="1"/>
  <c r="U99" i="21" s="1"/>
  <c r="U100" i="21" s="1"/>
  <c r="U101" i="21" s="1"/>
  <c r="U102" i="21" s="1"/>
  <c r="U103" i="21" s="1"/>
  <c r="U104" i="21" s="1"/>
  <c r="U105" i="21" s="1"/>
  <c r="U106" i="21" s="1"/>
  <c r="U107" i="21" s="1"/>
  <c r="U108" i="21" s="1"/>
  <c r="U109" i="21" s="1"/>
  <c r="U110" i="21" s="1"/>
  <c r="U111" i="21" s="1"/>
  <c r="U112" i="21" s="1"/>
  <c r="U113" i="21" s="1"/>
  <c r="U114" i="21" s="1"/>
  <c r="U115" i="21" s="1"/>
  <c r="U116" i="21" s="1"/>
  <c r="U117" i="21" s="1"/>
  <c r="U118" i="21" s="1"/>
  <c r="U119" i="21" s="1"/>
  <c r="U120" i="21" s="1"/>
  <c r="U121" i="21" s="1"/>
  <c r="U122" i="21" s="1"/>
  <c r="U123" i="21" s="1"/>
  <c r="U124" i="21" s="1"/>
  <c r="U125" i="21" s="1"/>
  <c r="U126" i="21" s="1"/>
  <c r="U127" i="21" s="1"/>
  <c r="U128" i="21" s="1"/>
  <c r="U129" i="21" s="1"/>
  <c r="U130" i="21" s="1"/>
  <c r="U131" i="21" s="1"/>
  <c r="U132" i="21" s="1"/>
  <c r="U133" i="21" s="1"/>
  <c r="U134" i="21" s="1"/>
  <c r="U135" i="21" s="1"/>
  <c r="U136" i="21" s="1"/>
  <c r="U137" i="21" s="1"/>
  <c r="U138" i="21" s="1"/>
  <c r="U139" i="21" s="1"/>
  <c r="U140" i="21" s="1"/>
  <c r="BA9" i="21"/>
  <c r="AQ16" i="27"/>
  <c r="AF12" i="27"/>
  <c r="AF13" i="27" s="1"/>
  <c r="AF14" i="27" s="1"/>
  <c r="AF1" i="27" s="1"/>
  <c r="I6" i="19"/>
  <c r="H5" i="19" s="1"/>
  <c r="K6" i="16"/>
  <c r="D6" i="23"/>
  <c r="F7" i="23" s="1"/>
  <c r="C7" i="22"/>
  <c r="D6" i="22"/>
  <c r="F7" i="22" s="1"/>
  <c r="G7" i="22" s="1"/>
  <c r="Y6" i="27"/>
  <c r="Z6" i="27" s="1"/>
  <c r="L6" i="27"/>
  <c r="I6" i="27"/>
  <c r="H6" i="27" s="1"/>
  <c r="I7" i="27" s="1"/>
  <c r="K6" i="27"/>
  <c r="J6" i="27"/>
  <c r="L7" i="27"/>
  <c r="K7" i="27"/>
  <c r="K6" i="21"/>
  <c r="L6" i="21"/>
  <c r="Y6" i="21"/>
  <c r="Z6" i="21" s="1"/>
  <c r="I6" i="21"/>
  <c r="H5" i="21" s="1"/>
  <c r="J6" i="21"/>
  <c r="I6" i="20"/>
  <c r="L6" i="20"/>
  <c r="K6" i="20"/>
  <c r="Q5" i="20"/>
  <c r="Q6" i="20" s="1"/>
  <c r="C5" i="20"/>
  <c r="J6" i="20"/>
  <c r="AQ14" i="25"/>
  <c r="AR14" i="25" s="1"/>
  <c r="AS14" i="25" s="1"/>
  <c r="AT14" i="25" s="1"/>
  <c r="AU14" i="25" s="1"/>
  <c r="AV14" i="25" s="1"/>
  <c r="AW14" i="25" s="1"/>
  <c r="AX14" i="25" s="1"/>
  <c r="AP15" i="25"/>
  <c r="AQ15" i="25" s="1"/>
  <c r="AR15" i="25" s="1"/>
  <c r="AS15" i="25" s="1"/>
  <c r="AT15" i="25" s="1"/>
  <c r="AU15" i="25" s="1"/>
  <c r="AV15" i="25" s="1"/>
  <c r="AW15" i="25" s="1"/>
  <c r="AX15" i="25" s="1"/>
  <c r="AP16" i="25"/>
  <c r="K15" i="5"/>
  <c r="J3" i="13"/>
  <c r="K31" i="5"/>
  <c r="K59" i="5" s="1"/>
  <c r="K92" i="5" s="1"/>
  <c r="U7" i="26"/>
  <c r="R6" i="19"/>
  <c r="Q7" i="19"/>
  <c r="Q233" i="22"/>
  <c r="U226" i="22"/>
  <c r="AT13" i="16"/>
  <c r="AU12" i="16"/>
  <c r="AR12" i="25"/>
  <c r="AQ13" i="25"/>
  <c r="Q234" i="26"/>
  <c r="U227" i="26"/>
  <c r="V5" i="26"/>
  <c r="J6" i="26"/>
  <c r="L6" i="26"/>
  <c r="K6" i="26"/>
  <c r="I6" i="26"/>
  <c r="K43" i="8"/>
  <c r="K49" i="8"/>
  <c r="K55" i="8" s="1"/>
  <c r="U7" i="24"/>
  <c r="R7" i="28"/>
  <c r="Q8" i="28"/>
  <c r="AT12" i="21"/>
  <c r="AS13" i="21"/>
  <c r="K7" i="25"/>
  <c r="J7" i="25"/>
  <c r="AR16" i="18"/>
  <c r="AG12" i="18"/>
  <c r="C6" i="24"/>
  <c r="C6" i="19"/>
  <c r="U8" i="27"/>
  <c r="H5" i="16"/>
  <c r="J6" i="22"/>
  <c r="K6" i="22"/>
  <c r="I6" i="22"/>
  <c r="H6" i="22" s="1"/>
  <c r="I7" i="22" s="1"/>
  <c r="Y6" i="22"/>
  <c r="Z6" i="22" s="1"/>
  <c r="L6" i="22"/>
  <c r="U224" i="19"/>
  <c r="Q231" i="19"/>
  <c r="U224" i="16"/>
  <c r="Q231" i="16"/>
  <c r="Q233" i="27"/>
  <c r="U226" i="27"/>
  <c r="U224" i="18"/>
  <c r="Q231" i="18"/>
  <c r="T6" i="28"/>
  <c r="T7" i="28" s="1"/>
  <c r="D39" i="5"/>
  <c r="D55" i="5" s="1"/>
  <c r="N22" i="5"/>
  <c r="N7" i="5"/>
  <c r="AQ14" i="16"/>
  <c r="AR14" i="16" s="1"/>
  <c r="AS14" i="16" s="1"/>
  <c r="AT14" i="16" s="1"/>
  <c r="AU14" i="16" s="1"/>
  <c r="AV14" i="16" s="1"/>
  <c r="AW14" i="16" s="1"/>
  <c r="AX14" i="16" s="1"/>
  <c r="AP15" i="16"/>
  <c r="AQ15" i="16" s="1"/>
  <c r="AR15" i="16" s="1"/>
  <c r="AS15" i="16" s="1"/>
  <c r="AT15" i="16" s="1"/>
  <c r="AU15" i="16" s="1"/>
  <c r="AV15" i="16" s="1"/>
  <c r="AW15" i="16" s="1"/>
  <c r="AX15" i="16" s="1"/>
  <c r="AP16" i="16"/>
  <c r="F25" i="13"/>
  <c r="F10" i="13"/>
  <c r="Q8" i="23"/>
  <c r="R7" i="23"/>
  <c r="AF13" i="18"/>
  <c r="U8" i="23"/>
  <c r="Q233" i="28"/>
  <c r="U226" i="28"/>
  <c r="AF12" i="19"/>
  <c r="AQ16" i="19"/>
  <c r="Q231" i="25"/>
  <c r="U224" i="25"/>
  <c r="G20" i="5"/>
  <c r="D6" i="21"/>
  <c r="F7" i="21" s="1"/>
  <c r="C7" i="21"/>
  <c r="T6" i="23"/>
  <c r="T7" i="23" s="1"/>
  <c r="U9" i="22"/>
  <c r="O7" i="5"/>
  <c r="H31" i="8"/>
  <c r="U7" i="16"/>
  <c r="BB6" i="16"/>
  <c r="F99" i="12"/>
  <c r="G99" i="12" s="1"/>
  <c r="H99" i="12" s="1"/>
  <c r="I99" i="12" s="1"/>
  <c r="E27" i="13"/>
  <c r="E12" i="13" s="1"/>
  <c r="E23" i="13"/>
  <c r="F4" i="5" s="1"/>
  <c r="F71" i="5" s="1"/>
  <c r="F70" i="5" s="1"/>
  <c r="H50" i="5"/>
  <c r="H48" i="5" s="1"/>
  <c r="I52" i="5"/>
  <c r="I50" i="5" s="1"/>
  <c r="I48" i="5" s="1"/>
  <c r="L7" i="5"/>
  <c r="I43" i="5"/>
  <c r="I40" i="5" s="1"/>
  <c r="H40" i="5"/>
  <c r="N32" i="5"/>
  <c r="L22" i="5"/>
  <c r="L32" i="5"/>
  <c r="M22" i="5"/>
  <c r="M36" i="5"/>
  <c r="M32" i="5" s="1"/>
  <c r="M7" i="5"/>
  <c r="K22" i="5"/>
  <c r="K7" i="5"/>
  <c r="K36" i="5"/>
  <c r="K32" i="5" s="1"/>
  <c r="J36" i="5"/>
  <c r="J32" i="5" s="1"/>
  <c r="J22" i="5"/>
  <c r="J7" i="5"/>
  <c r="G124" i="12"/>
  <c r="E124" i="12"/>
  <c r="I7" i="5"/>
  <c r="I22" i="5"/>
  <c r="I32" i="5"/>
  <c r="I101" i="5" s="1"/>
  <c r="H32" i="5"/>
  <c r="H7" i="5"/>
  <c r="H5" i="5"/>
  <c r="H22" i="5"/>
  <c r="E57" i="5"/>
  <c r="E17" i="5" s="1"/>
  <c r="I5" i="8"/>
  <c r="E101" i="5"/>
  <c r="D96" i="5"/>
  <c r="D17" i="5"/>
  <c r="F13" i="13"/>
  <c r="F25" i="5"/>
  <c r="F78" i="5" s="1"/>
  <c r="G11" i="13"/>
  <c r="G8" i="5"/>
  <c r="G34" i="8" l="1"/>
  <c r="E65" i="8"/>
  <c r="E64" i="8"/>
  <c r="J7" i="22"/>
  <c r="AQ16" i="24"/>
  <c r="AF12" i="24"/>
  <c r="AF13" i="24" s="1"/>
  <c r="AF14" i="24" s="1"/>
  <c r="AF1" i="24" s="1"/>
  <c r="AH12" i="22"/>
  <c r="AH13" i="22" s="1"/>
  <c r="AH14" i="22" s="1"/>
  <c r="AH1" i="22" s="1"/>
  <c r="AS16" i="22"/>
  <c r="I5" i="5"/>
  <c r="F57" i="5"/>
  <c r="F96" i="5" s="1"/>
  <c r="D7" i="27"/>
  <c r="F8" i="27" s="1"/>
  <c r="I8" i="28"/>
  <c r="H5" i="24"/>
  <c r="V6" i="29"/>
  <c r="Y7" i="29" s="1"/>
  <c r="Z7" i="29" s="1"/>
  <c r="D27" i="5"/>
  <c r="D95" i="5" s="1"/>
  <c r="D98" i="5"/>
  <c r="D99" i="5"/>
  <c r="I8" i="29"/>
  <c r="I9" i="29" s="1"/>
  <c r="I10" i="29" s="1"/>
  <c r="I11" i="29" s="1"/>
  <c r="I12" i="29" s="1"/>
  <c r="I13" i="29" s="1"/>
  <c r="I14" i="29" s="1"/>
  <c r="I15" i="29" s="1"/>
  <c r="I16" i="29" s="1"/>
  <c r="I17" i="29" s="1"/>
  <c r="I18" i="29" s="1"/>
  <c r="I19" i="29" s="1"/>
  <c r="I20" i="29" s="1"/>
  <c r="I21" i="29" s="1"/>
  <c r="I22" i="29" s="1"/>
  <c r="I23" i="29" s="1"/>
  <c r="I24" i="29" s="1"/>
  <c r="I25" i="29" s="1"/>
  <c r="I26" i="29" s="1"/>
  <c r="I27" i="29" s="1"/>
  <c r="I28" i="29" s="1"/>
  <c r="I29" i="29" s="1"/>
  <c r="I30" i="29" s="1"/>
  <c r="I31" i="29" s="1"/>
  <c r="I32" i="29" s="1"/>
  <c r="I33" i="29" s="1"/>
  <c r="I34" i="29" s="1"/>
  <c r="I35" i="29" s="1"/>
  <c r="I36" i="29" s="1"/>
  <c r="I37" i="29" s="1"/>
  <c r="I38" i="29" s="1"/>
  <c r="I39" i="29" s="1"/>
  <c r="I40" i="29" s="1"/>
  <c r="I41" i="29" s="1"/>
  <c r="I42" i="29" s="1"/>
  <c r="I43" i="29" s="1"/>
  <c r="I44" i="29" s="1"/>
  <c r="I45" i="29" s="1"/>
  <c r="I46" i="29" s="1"/>
  <c r="I47" i="29" s="1"/>
  <c r="I48" i="29" s="1"/>
  <c r="I49" i="29" s="1"/>
  <c r="I50" i="29" s="1"/>
  <c r="I51" i="29" s="1"/>
  <c r="I52" i="29" s="1"/>
  <c r="I53" i="29" s="1"/>
  <c r="X7" i="29"/>
  <c r="X8" i="29" s="1"/>
  <c r="X9" i="29" s="1"/>
  <c r="X10" i="29" s="1"/>
  <c r="X11" i="29" s="1"/>
  <c r="X12" i="29" s="1"/>
  <c r="X13" i="29" s="1"/>
  <c r="X14" i="29" s="1"/>
  <c r="C7" i="18"/>
  <c r="D6" i="18"/>
  <c r="F7" i="18" s="1"/>
  <c r="H6" i="18"/>
  <c r="I7" i="18" s="1"/>
  <c r="Q7" i="18"/>
  <c r="R6" i="18"/>
  <c r="T6" i="18" s="1"/>
  <c r="W6" i="18" s="1"/>
  <c r="X6" i="18" s="1"/>
  <c r="H5" i="18"/>
  <c r="AF5" i="18"/>
  <c r="AF4" i="18" s="1"/>
  <c r="AF11" i="18"/>
  <c r="AF10" i="18" s="1"/>
  <c r="AF9" i="18" s="1"/>
  <c r="BA7" i="18"/>
  <c r="AF14" i="18"/>
  <c r="AF1" i="18" s="1"/>
  <c r="V6" i="25"/>
  <c r="Y7" i="25" s="1"/>
  <c r="Z7" i="25" s="1"/>
  <c r="T8" i="28"/>
  <c r="W8" i="28" s="1"/>
  <c r="C7" i="25"/>
  <c r="Q7" i="27"/>
  <c r="R6" i="27"/>
  <c r="G7" i="25"/>
  <c r="H5" i="25"/>
  <c r="H6" i="25"/>
  <c r="I7" i="25" s="1"/>
  <c r="V7" i="25"/>
  <c r="Y8" i="25" s="1"/>
  <c r="Q7" i="22"/>
  <c r="R7" i="22" s="1"/>
  <c r="R6" i="24"/>
  <c r="T6" i="24" s="1"/>
  <c r="H7" i="27"/>
  <c r="I8" i="27" s="1"/>
  <c r="Q7" i="21"/>
  <c r="Q8" i="21" s="1"/>
  <c r="Q9" i="21" s="1"/>
  <c r="G26" i="5"/>
  <c r="G79" i="5" s="1"/>
  <c r="G7" i="27"/>
  <c r="J7" i="27"/>
  <c r="L7" i="22"/>
  <c r="C8" i="28"/>
  <c r="D7" i="28"/>
  <c r="F8" i="28" s="1"/>
  <c r="K7" i="22"/>
  <c r="G7" i="28"/>
  <c r="L7" i="28"/>
  <c r="J7" i="28"/>
  <c r="K7" i="28"/>
  <c r="I7" i="13"/>
  <c r="J114" i="5" s="1"/>
  <c r="AF12" i="20"/>
  <c r="AQ16" i="20"/>
  <c r="C7" i="16"/>
  <c r="D6" i="16"/>
  <c r="F7" i="16" s="1"/>
  <c r="G7" i="16" s="1"/>
  <c r="G77" i="5"/>
  <c r="AS13" i="28"/>
  <c r="AT12" i="28"/>
  <c r="W8" i="25"/>
  <c r="X8" i="25" s="1"/>
  <c r="Q234" i="20"/>
  <c r="U227" i="20"/>
  <c r="R6" i="16"/>
  <c r="T6" i="16" s="1"/>
  <c r="W6" i="16" s="1"/>
  <c r="X6" i="16" s="1"/>
  <c r="Q7" i="16"/>
  <c r="AR16" i="26"/>
  <c r="AG12" i="26"/>
  <c r="AG13" i="26" s="1"/>
  <c r="AG14" i="26" s="1"/>
  <c r="AG1" i="26" s="1"/>
  <c r="AT13" i="18"/>
  <c r="AU12" i="18"/>
  <c r="D6" i="26"/>
  <c r="F7" i="26" s="1"/>
  <c r="C7" i="26"/>
  <c r="H7" i="26" s="1"/>
  <c r="AG12" i="21"/>
  <c r="AR16" i="21"/>
  <c r="AT12" i="26"/>
  <c r="AS13" i="26"/>
  <c r="Q9" i="25"/>
  <c r="R8" i="25"/>
  <c r="T9" i="25" s="1"/>
  <c r="Q232" i="24"/>
  <c r="U225" i="24"/>
  <c r="AU12" i="27"/>
  <c r="AT13" i="27"/>
  <c r="AR16" i="27"/>
  <c r="AG12" i="27"/>
  <c r="AG13" i="27" s="1"/>
  <c r="AG14" i="27" s="1"/>
  <c r="AG1" i="27" s="1"/>
  <c r="Q233" i="21"/>
  <c r="U226" i="21"/>
  <c r="AG12" i="23"/>
  <c r="AG13" i="23" s="1"/>
  <c r="AG14" i="23" s="1"/>
  <c r="AG1" i="23" s="1"/>
  <c r="AR16" i="23"/>
  <c r="U227" i="23"/>
  <c r="Q234" i="23"/>
  <c r="H5" i="23"/>
  <c r="AT13" i="23"/>
  <c r="AU12" i="23"/>
  <c r="K122" i="12"/>
  <c r="K112" i="12"/>
  <c r="AR13" i="20"/>
  <c r="AS12" i="20"/>
  <c r="Q7" i="26"/>
  <c r="R6" i="26"/>
  <c r="G112" i="5"/>
  <c r="H26" i="5"/>
  <c r="H14" i="13"/>
  <c r="AF11" i="21"/>
  <c r="AF10" i="21" s="1"/>
  <c r="AF9" i="21" s="1"/>
  <c r="AF5" i="21"/>
  <c r="AF4" i="21" s="1"/>
  <c r="AF13" i="21"/>
  <c r="AF14" i="21" s="1"/>
  <c r="AF1" i="21" s="1"/>
  <c r="AF14" i="28"/>
  <c r="AF1" i="28" s="1"/>
  <c r="AG14" i="28"/>
  <c r="AG1" i="28" s="1"/>
  <c r="AH14" i="28"/>
  <c r="AH1" i="28" s="1"/>
  <c r="AT12" i="24"/>
  <c r="AS13" i="24"/>
  <c r="AU16" i="28"/>
  <c r="AJ12" i="28"/>
  <c r="L36" i="8"/>
  <c r="L29" i="8" s="1"/>
  <c r="L3" i="5"/>
  <c r="AV12" i="22"/>
  <c r="AU13" i="22"/>
  <c r="AS12" i="19"/>
  <c r="AR13" i="19"/>
  <c r="H5" i="22"/>
  <c r="D7" i="22"/>
  <c r="F8" i="22" s="1"/>
  <c r="C8" i="22"/>
  <c r="H8" i="22" s="1"/>
  <c r="T6" i="22"/>
  <c r="T7" i="22" s="1"/>
  <c r="D7" i="23"/>
  <c r="F8" i="23" s="1"/>
  <c r="C8" i="23"/>
  <c r="H7" i="23"/>
  <c r="I8" i="23" s="1"/>
  <c r="Q8" i="24"/>
  <c r="T8" i="23"/>
  <c r="W8" i="23" s="1"/>
  <c r="L7" i="23"/>
  <c r="G7" i="23"/>
  <c r="J7" i="23"/>
  <c r="K7" i="23"/>
  <c r="H5" i="27"/>
  <c r="H6" i="21"/>
  <c r="I7" i="21" s="1"/>
  <c r="AR16" i="19"/>
  <c r="AG12" i="19"/>
  <c r="C7" i="19"/>
  <c r="H6" i="19"/>
  <c r="I7" i="19" s="1"/>
  <c r="D6" i="19"/>
  <c r="F7" i="19" s="1"/>
  <c r="H5" i="20"/>
  <c r="C6" i="20"/>
  <c r="AF13" i="19"/>
  <c r="AF14" i="19" s="1"/>
  <c r="AF1" i="19" s="1"/>
  <c r="AF11" i="19"/>
  <c r="AF10" i="19" s="1"/>
  <c r="AF9" i="19" s="1"/>
  <c r="AF5" i="19"/>
  <c r="AF4" i="19" s="1"/>
  <c r="AH12" i="18"/>
  <c r="AS16" i="18"/>
  <c r="AT13" i="21"/>
  <c r="AU12" i="21"/>
  <c r="U8" i="24"/>
  <c r="U228" i="26"/>
  <c r="Q235" i="26"/>
  <c r="Q236" i="26" s="1"/>
  <c r="Q237" i="26" s="1"/>
  <c r="Q238" i="26" s="1"/>
  <c r="Q239" i="26" s="1"/>
  <c r="Q240" i="26" s="1"/>
  <c r="Q241" i="26" s="1"/>
  <c r="Q242" i="26" s="1"/>
  <c r="Q243" i="26" s="1"/>
  <c r="Q244" i="26" s="1"/>
  <c r="Q245" i="26" s="1"/>
  <c r="Q246" i="26" s="1"/>
  <c r="Q247" i="26" s="1"/>
  <c r="Q248" i="26" s="1"/>
  <c r="Q249" i="26" s="1"/>
  <c r="Q250" i="26" s="1"/>
  <c r="Q251" i="26" s="1"/>
  <c r="Q252" i="26" s="1"/>
  <c r="Q253" i="26" s="1"/>
  <c r="Q254" i="26" s="1"/>
  <c r="Q255" i="26" s="1"/>
  <c r="Q256" i="26" s="1"/>
  <c r="Q257" i="26" s="1"/>
  <c r="Q258" i="26" s="1"/>
  <c r="Q259" i="26" s="1"/>
  <c r="Q260" i="26" s="1"/>
  <c r="Q261" i="26" s="1"/>
  <c r="Q262" i="26" s="1"/>
  <c r="Q263" i="26" s="1"/>
  <c r="Q264" i="26" s="1"/>
  <c r="Q265" i="26" s="1"/>
  <c r="Q266" i="26" s="1"/>
  <c r="Q267" i="26" s="1"/>
  <c r="Q268" i="26" s="1"/>
  <c r="Q269" i="26" s="1"/>
  <c r="Q270" i="26" s="1"/>
  <c r="Q271" i="26" s="1"/>
  <c r="Q272" i="26" s="1"/>
  <c r="Q273" i="26" s="1"/>
  <c r="Q274" i="26" s="1"/>
  <c r="Q275" i="26" s="1"/>
  <c r="R6" i="20"/>
  <c r="Q7" i="20"/>
  <c r="H15" i="13"/>
  <c r="H20" i="5"/>
  <c r="H77" i="5" s="1"/>
  <c r="W7" i="21"/>
  <c r="D8" i="27"/>
  <c r="F9" i="27" s="1"/>
  <c r="H8" i="27"/>
  <c r="C9" i="27"/>
  <c r="U225" i="18"/>
  <c r="Q232" i="18"/>
  <c r="U225" i="16"/>
  <c r="Q232" i="16"/>
  <c r="U9" i="27"/>
  <c r="T6" i="19"/>
  <c r="T7" i="19" s="1"/>
  <c r="J10" i="13"/>
  <c r="J25" i="13"/>
  <c r="U10" i="22"/>
  <c r="W7" i="23"/>
  <c r="H7" i="21"/>
  <c r="C8" i="21"/>
  <c r="D7" i="21"/>
  <c r="F8" i="21" s="1"/>
  <c r="W6" i="21"/>
  <c r="X6" i="21" s="1"/>
  <c r="U227" i="28"/>
  <c r="Q234" i="28"/>
  <c r="U9" i="23"/>
  <c r="W6" i="28"/>
  <c r="X6" i="28" s="1"/>
  <c r="V6" i="28"/>
  <c r="Y7" i="28" s="1"/>
  <c r="Z7" i="28" s="1"/>
  <c r="U225" i="19"/>
  <c r="Q232" i="19"/>
  <c r="H7" i="22"/>
  <c r="I8" i="22" s="1"/>
  <c r="D6" i="24"/>
  <c r="F7" i="24" s="1"/>
  <c r="H6" i="24"/>
  <c r="I7" i="24" s="1"/>
  <c r="C7" i="24"/>
  <c r="Q9" i="28"/>
  <c r="R8" i="28"/>
  <c r="T9" i="28" s="1"/>
  <c r="H6" i="26"/>
  <c r="I7" i="26" s="1"/>
  <c r="H5" i="26"/>
  <c r="AU13" i="16"/>
  <c r="AV12" i="16"/>
  <c r="U227" i="22"/>
  <c r="Q234" i="22"/>
  <c r="U8" i="26"/>
  <c r="AF12" i="25"/>
  <c r="AQ16" i="25"/>
  <c r="W6" i="23"/>
  <c r="X6" i="23" s="1"/>
  <c r="AG13" i="18"/>
  <c r="AG14" i="18" s="1"/>
  <c r="AG1" i="18" s="1"/>
  <c r="AG11" i="18"/>
  <c r="AG10" i="18" s="1"/>
  <c r="AG5" i="18"/>
  <c r="R8" i="23"/>
  <c r="Q9" i="23"/>
  <c r="K7" i="16"/>
  <c r="F112" i="5"/>
  <c r="F118" i="5"/>
  <c r="U16" i="28"/>
  <c r="L7" i="21"/>
  <c r="G7" i="21"/>
  <c r="K7" i="21"/>
  <c r="J7" i="21"/>
  <c r="U225" i="25"/>
  <c r="Q232" i="25"/>
  <c r="L8" i="27"/>
  <c r="G8" i="27"/>
  <c r="J8" i="27"/>
  <c r="K8" i="27"/>
  <c r="AQ16" i="16"/>
  <c r="AF12" i="16"/>
  <c r="AF13" i="16" s="1"/>
  <c r="AF14" i="16" s="1"/>
  <c r="AF1" i="16" s="1"/>
  <c r="W7" i="28"/>
  <c r="U227" i="27"/>
  <c r="Q234" i="27"/>
  <c r="S218" i="26"/>
  <c r="S215" i="26"/>
  <c r="S226" i="26"/>
  <c r="S225" i="26"/>
  <c r="BB7" i="26"/>
  <c r="BB6" i="26" s="1"/>
  <c r="S219" i="26"/>
  <c r="S220" i="26"/>
  <c r="S224" i="26"/>
  <c r="S227" i="26"/>
  <c r="S221" i="26"/>
  <c r="S223" i="26"/>
  <c r="S222" i="26"/>
  <c r="S217" i="26"/>
  <c r="S228" i="26"/>
  <c r="Y6" i="26"/>
  <c r="Z6" i="26" s="1"/>
  <c r="S216" i="26"/>
  <c r="AS12" i="25"/>
  <c r="AR13" i="25"/>
  <c r="Q8" i="19"/>
  <c r="R7" i="19"/>
  <c r="I31" i="8"/>
  <c r="H34" i="8"/>
  <c r="U8" i="16"/>
  <c r="G4" i="5"/>
  <c r="G71" i="5" s="1"/>
  <c r="G70" i="5" s="1"/>
  <c r="F12" i="13"/>
  <c r="F11" i="5"/>
  <c r="P101" i="5"/>
  <c r="K101" i="5"/>
  <c r="O101" i="5"/>
  <c r="N101" i="5"/>
  <c r="J101" i="5"/>
  <c r="M101" i="5"/>
  <c r="L101" i="5"/>
  <c r="E61" i="5"/>
  <c r="E63" i="5" s="1"/>
  <c r="E60" i="5" s="1"/>
  <c r="E96" i="5"/>
  <c r="G13" i="13"/>
  <c r="G25" i="5"/>
  <c r="G78" i="5" s="1"/>
  <c r="G6" i="5"/>
  <c r="G67" i="5"/>
  <c r="H8" i="5"/>
  <c r="H11" i="13"/>
  <c r="E98" i="5"/>
  <c r="E97" i="5"/>
  <c r="E27" i="5"/>
  <c r="E124" i="5"/>
  <c r="E125" i="5" s="1"/>
  <c r="E99" i="5"/>
  <c r="E75" i="5"/>
  <c r="E74" i="5" s="1"/>
  <c r="D29" i="5"/>
  <c r="H79" i="5" l="1"/>
  <c r="T7" i="18"/>
  <c r="W7" i="18" s="1"/>
  <c r="X7" i="18" s="1"/>
  <c r="AG12" i="24"/>
  <c r="AG13" i="24" s="1"/>
  <c r="AG14" i="24" s="1"/>
  <c r="AG1" i="24" s="1"/>
  <c r="AR16" i="24"/>
  <c r="AT16" i="22"/>
  <c r="AI12" i="22"/>
  <c r="AI13" i="22" s="1"/>
  <c r="AI14" i="22" s="1"/>
  <c r="AI1" i="22" s="1"/>
  <c r="F94" i="5"/>
  <c r="F17" i="5"/>
  <c r="F16" i="5" s="1"/>
  <c r="F99" i="5" s="1"/>
  <c r="F61" i="5"/>
  <c r="F63" i="5" s="1"/>
  <c r="T7" i="16"/>
  <c r="J7" i="16"/>
  <c r="L7" i="16"/>
  <c r="V7" i="29"/>
  <c r="Y8" i="29" s="1"/>
  <c r="Z8" i="29" s="1"/>
  <c r="BA7" i="29" s="1"/>
  <c r="I9" i="27"/>
  <c r="I8" i="26"/>
  <c r="Z8" i="25"/>
  <c r="BA7" i="25" s="1"/>
  <c r="I8" i="21"/>
  <c r="AK5" i="29"/>
  <c r="AK4" i="29" s="1"/>
  <c r="X15" i="29"/>
  <c r="X16" i="29" s="1"/>
  <c r="X17" i="29" s="1"/>
  <c r="X18" i="29" s="1"/>
  <c r="X19" i="29" s="1"/>
  <c r="X20" i="29" s="1"/>
  <c r="X21" i="29" s="1"/>
  <c r="X22" i="29" s="1"/>
  <c r="X23" i="29" s="1"/>
  <c r="X24" i="29" s="1"/>
  <c r="X25" i="29" s="1"/>
  <c r="X26" i="29" s="1"/>
  <c r="X27" i="29" s="1"/>
  <c r="X28" i="29" s="1"/>
  <c r="X29" i="29" s="1"/>
  <c r="X30" i="29" s="1"/>
  <c r="X31" i="29" s="1"/>
  <c r="X32" i="29" s="1"/>
  <c r="X33" i="29" s="1"/>
  <c r="X34" i="29" s="1"/>
  <c r="X35" i="29" s="1"/>
  <c r="X36" i="29" s="1"/>
  <c r="X37" i="29" s="1"/>
  <c r="X38" i="29" s="1"/>
  <c r="AG4" i="18"/>
  <c r="Q8" i="18"/>
  <c r="R7" i="18"/>
  <c r="T8" i="18" s="1"/>
  <c r="W8" i="18" s="1"/>
  <c r="G7" i="18"/>
  <c r="K7" i="18"/>
  <c r="L7" i="18"/>
  <c r="J7" i="18"/>
  <c r="C8" i="18"/>
  <c r="H7" i="18"/>
  <c r="I8" i="18" s="1"/>
  <c r="D7" i="18"/>
  <c r="F8" i="18" s="1"/>
  <c r="AG9" i="18"/>
  <c r="V7" i="28"/>
  <c r="V8" i="25"/>
  <c r="BB7" i="25" s="1"/>
  <c r="T6" i="27"/>
  <c r="T7" i="27" s="1"/>
  <c r="R7" i="27"/>
  <c r="Q8" i="27"/>
  <c r="D7" i="25"/>
  <c r="F8" i="25" s="1"/>
  <c r="H7" i="25"/>
  <c r="I8" i="25" s="1"/>
  <c r="C8" i="25"/>
  <c r="I9" i="22"/>
  <c r="Q8" i="22"/>
  <c r="R7" i="24"/>
  <c r="R8" i="24" s="1"/>
  <c r="R7" i="21"/>
  <c r="R8" i="21" s="1"/>
  <c r="R9" i="21" s="1"/>
  <c r="C9" i="28"/>
  <c r="H8" i="28"/>
  <c r="I9" i="28" s="1"/>
  <c r="D8" i="28"/>
  <c r="F9" i="28" s="1"/>
  <c r="X7" i="28"/>
  <c r="X8" i="28" s="1"/>
  <c r="V6" i="23"/>
  <c r="Y7" i="23" s="1"/>
  <c r="Z7" i="23" s="1"/>
  <c r="L8" i="28"/>
  <c r="G8" i="28"/>
  <c r="J8" i="28"/>
  <c r="K8" i="28"/>
  <c r="J7" i="13"/>
  <c r="K114" i="5" s="1"/>
  <c r="J5" i="5"/>
  <c r="V6" i="18"/>
  <c r="Y7" i="18" s="1"/>
  <c r="Z7" i="18" s="1"/>
  <c r="V6" i="16"/>
  <c r="Y7" i="16" s="1"/>
  <c r="Z7" i="16" s="1"/>
  <c r="T6" i="26"/>
  <c r="T7" i="26"/>
  <c r="M36" i="8"/>
  <c r="M29" i="8" s="1"/>
  <c r="M3" i="5"/>
  <c r="AR16" i="20"/>
  <c r="AG12" i="20"/>
  <c r="AJ13" i="28"/>
  <c r="AJ14" i="28" s="1"/>
  <c r="AJ1" i="28" s="1"/>
  <c r="AT12" i="20"/>
  <c r="AS13" i="20"/>
  <c r="Q235" i="23"/>
  <c r="Q236" i="23" s="1"/>
  <c r="Q237" i="23" s="1"/>
  <c r="Q238" i="23" s="1"/>
  <c r="Q239" i="23" s="1"/>
  <c r="Q240" i="23" s="1"/>
  <c r="Q241" i="23" s="1"/>
  <c r="Q242" i="23" s="1"/>
  <c r="Q243" i="23" s="1"/>
  <c r="Q244" i="23" s="1"/>
  <c r="Q245" i="23" s="1"/>
  <c r="Q246" i="23" s="1"/>
  <c r="Q247" i="23" s="1"/>
  <c r="Q248" i="23" s="1"/>
  <c r="Q249" i="23" s="1"/>
  <c r="Q250" i="23" s="1"/>
  <c r="Q251" i="23" s="1"/>
  <c r="Q252" i="23" s="1"/>
  <c r="Q253" i="23" s="1"/>
  <c r="Q254" i="23" s="1"/>
  <c r="Q255" i="23" s="1"/>
  <c r="Q256" i="23" s="1"/>
  <c r="Q257" i="23" s="1"/>
  <c r="Q258" i="23" s="1"/>
  <c r="Q259" i="23" s="1"/>
  <c r="Q260" i="23" s="1"/>
  <c r="Q261" i="23" s="1"/>
  <c r="Q262" i="23" s="1"/>
  <c r="Q263" i="23" s="1"/>
  <c r="Q264" i="23" s="1"/>
  <c r="Q265" i="23" s="1"/>
  <c r="Q266" i="23" s="1"/>
  <c r="Q267" i="23" s="1"/>
  <c r="Q268" i="23" s="1"/>
  <c r="Q269" i="23" s="1"/>
  <c r="Q270" i="23" s="1"/>
  <c r="Q271" i="23" s="1"/>
  <c r="Q272" i="23" s="1"/>
  <c r="Q273" i="23" s="1"/>
  <c r="Q274" i="23" s="1"/>
  <c r="Q275" i="23" s="1"/>
  <c r="U228" i="23"/>
  <c r="AS16" i="27"/>
  <c r="AH12" i="27"/>
  <c r="AH13" i="27" s="1"/>
  <c r="AH14" i="27" s="1"/>
  <c r="AH1" i="27" s="1"/>
  <c r="D7" i="26"/>
  <c r="F8" i="26" s="1"/>
  <c r="C8" i="26"/>
  <c r="Q235" i="20"/>
  <c r="Q236" i="20" s="1"/>
  <c r="Q237" i="20" s="1"/>
  <c r="Q238" i="20" s="1"/>
  <c r="Q239" i="20" s="1"/>
  <c r="Q240" i="20" s="1"/>
  <c r="Q241" i="20" s="1"/>
  <c r="Q242" i="20" s="1"/>
  <c r="Q243" i="20" s="1"/>
  <c r="Q244" i="20" s="1"/>
  <c r="Q245" i="20" s="1"/>
  <c r="Q246" i="20" s="1"/>
  <c r="Q247" i="20" s="1"/>
  <c r="Q248" i="20" s="1"/>
  <c r="Q249" i="20" s="1"/>
  <c r="Q250" i="20" s="1"/>
  <c r="Q251" i="20" s="1"/>
  <c r="Q252" i="20" s="1"/>
  <c r="Q253" i="20" s="1"/>
  <c r="Q254" i="20" s="1"/>
  <c r="Q255" i="20" s="1"/>
  <c r="Q256" i="20" s="1"/>
  <c r="Q257" i="20" s="1"/>
  <c r="Q258" i="20" s="1"/>
  <c r="Q259" i="20" s="1"/>
  <c r="Q260" i="20" s="1"/>
  <c r="Q261" i="20" s="1"/>
  <c r="Q262" i="20" s="1"/>
  <c r="Q263" i="20" s="1"/>
  <c r="Q264" i="20" s="1"/>
  <c r="Q265" i="20" s="1"/>
  <c r="Q266" i="20" s="1"/>
  <c r="Q267" i="20" s="1"/>
  <c r="Q268" i="20" s="1"/>
  <c r="Q269" i="20" s="1"/>
  <c r="Q270" i="20" s="1"/>
  <c r="Q271" i="20" s="1"/>
  <c r="Q272" i="20" s="1"/>
  <c r="Q273" i="20" s="1"/>
  <c r="Q274" i="20" s="1"/>
  <c r="Q275" i="20" s="1"/>
  <c r="U228" i="20"/>
  <c r="L15" i="5"/>
  <c r="K3" i="13"/>
  <c r="L31" i="5"/>
  <c r="L59" i="5" s="1"/>
  <c r="L92" i="5" s="1"/>
  <c r="U227" i="21"/>
  <c r="Q234" i="21"/>
  <c r="W9" i="25"/>
  <c r="X9" i="25" s="1"/>
  <c r="AH12" i="21"/>
  <c r="AS16" i="21"/>
  <c r="AW12" i="22"/>
  <c r="AV13" i="22"/>
  <c r="AV16" i="28"/>
  <c r="AK12" i="28"/>
  <c r="AK13" i="28" s="1"/>
  <c r="AK14" i="28" s="1"/>
  <c r="AK1" i="28" s="1"/>
  <c r="AU13" i="23"/>
  <c r="AV12" i="23"/>
  <c r="U226" i="24"/>
  <c r="Q233" i="24"/>
  <c r="AU12" i="26"/>
  <c r="AT13" i="26"/>
  <c r="G7" i="26"/>
  <c r="L7" i="26"/>
  <c r="K7" i="26"/>
  <c r="J7" i="26"/>
  <c r="R7" i="16"/>
  <c r="T8" i="16" s="1"/>
  <c r="W8" i="16" s="1"/>
  <c r="Q8" i="16"/>
  <c r="C8" i="16"/>
  <c r="D7" i="16"/>
  <c r="F8" i="16" s="1"/>
  <c r="H7" i="16"/>
  <c r="I8" i="16" s="1"/>
  <c r="I14" i="13"/>
  <c r="I26" i="5"/>
  <c r="I79" i="5" s="1"/>
  <c r="AU13" i="27"/>
  <c r="AV12" i="27"/>
  <c r="AV12" i="18"/>
  <c r="AU13" i="18"/>
  <c r="AS13" i="19"/>
  <c r="AT12" i="19"/>
  <c r="L43" i="8"/>
  <c r="L49" i="8"/>
  <c r="L55" i="8" s="1"/>
  <c r="AU12" i="24"/>
  <c r="AT13" i="24"/>
  <c r="Q8" i="26"/>
  <c r="R7" i="26"/>
  <c r="L122" i="12"/>
  <c r="L112" i="12"/>
  <c r="M103" i="12"/>
  <c r="AS16" i="23"/>
  <c r="AH12" i="23"/>
  <c r="AH13" i="23" s="1"/>
  <c r="AH14" i="23" s="1"/>
  <c r="AH1" i="23" s="1"/>
  <c r="R9" i="25"/>
  <c r="T10" i="25" s="1"/>
  <c r="Q10" i="25"/>
  <c r="AG11" i="21"/>
  <c r="AG10" i="21" s="1"/>
  <c r="AG9" i="21" s="1"/>
  <c r="AG5" i="21"/>
  <c r="AG4" i="21" s="1"/>
  <c r="AG13" i="21"/>
  <c r="AG14" i="21" s="1"/>
  <c r="AG1" i="21" s="1"/>
  <c r="AS16" i="26"/>
  <c r="AH12" i="26"/>
  <c r="AH13" i="26" s="1"/>
  <c r="AH14" i="26" s="1"/>
  <c r="AH1" i="26" s="1"/>
  <c r="AT13" i="28"/>
  <c r="AU12" i="28"/>
  <c r="AF13" i="20"/>
  <c r="AF14" i="20" s="1"/>
  <c r="AF1" i="20" s="1"/>
  <c r="AF5" i="20"/>
  <c r="AF4" i="20" s="1"/>
  <c r="AF11" i="20"/>
  <c r="AF10" i="20" s="1"/>
  <c r="AF9" i="20" s="1"/>
  <c r="T8" i="22"/>
  <c r="W8" i="22" s="1"/>
  <c r="T9" i="23"/>
  <c r="W9" i="23" s="1"/>
  <c r="Q9" i="22"/>
  <c r="R8" i="22"/>
  <c r="T9" i="22" s="1"/>
  <c r="V6" i="21"/>
  <c r="C9" i="23"/>
  <c r="H8" i="23"/>
  <c r="I9" i="23" s="1"/>
  <c r="D8" i="23"/>
  <c r="F9" i="23" s="1"/>
  <c r="W6" i="22"/>
  <c r="X6" i="22" s="1"/>
  <c r="Q9" i="24"/>
  <c r="W6" i="24"/>
  <c r="X6" i="24" s="1"/>
  <c r="G8" i="22"/>
  <c r="J8" i="22"/>
  <c r="L8" i="22"/>
  <c r="K8" i="22"/>
  <c r="W7" i="22"/>
  <c r="J8" i="23"/>
  <c r="G8" i="23"/>
  <c r="K8" i="23"/>
  <c r="L8" i="23"/>
  <c r="T7" i="24"/>
  <c r="D8" i="22"/>
  <c r="F9" i="22" s="1"/>
  <c r="C9" i="22"/>
  <c r="AR16" i="25"/>
  <c r="AG12" i="25"/>
  <c r="U228" i="22"/>
  <c r="Q235" i="22"/>
  <c r="Q236" i="22" s="1"/>
  <c r="Q237" i="22" s="1"/>
  <c r="Q238" i="22" s="1"/>
  <c r="Q239" i="22" s="1"/>
  <c r="Q240" i="22" s="1"/>
  <c r="Q241" i="22" s="1"/>
  <c r="Q242" i="22" s="1"/>
  <c r="Q243" i="22" s="1"/>
  <c r="Q244" i="22" s="1"/>
  <c r="Q245" i="22" s="1"/>
  <c r="Q246" i="22" s="1"/>
  <c r="Q247" i="22" s="1"/>
  <c r="Q248" i="22" s="1"/>
  <c r="Q249" i="22" s="1"/>
  <c r="Q250" i="22" s="1"/>
  <c r="Q251" i="22" s="1"/>
  <c r="Q252" i="22" s="1"/>
  <c r="Q253" i="22" s="1"/>
  <c r="Q254" i="22" s="1"/>
  <c r="Q255" i="22" s="1"/>
  <c r="Q256" i="22" s="1"/>
  <c r="Q257" i="22" s="1"/>
  <c r="Q258" i="22" s="1"/>
  <c r="Q259" i="22" s="1"/>
  <c r="Q260" i="22" s="1"/>
  <c r="Q261" i="22" s="1"/>
  <c r="Q262" i="22" s="1"/>
  <c r="Q263" i="22" s="1"/>
  <c r="Q264" i="22" s="1"/>
  <c r="Q265" i="22" s="1"/>
  <c r="Q266" i="22" s="1"/>
  <c r="Q267" i="22" s="1"/>
  <c r="Q268" i="22" s="1"/>
  <c r="Q269" i="22" s="1"/>
  <c r="Q270" i="22" s="1"/>
  <c r="Q271" i="22" s="1"/>
  <c r="Q272" i="22" s="1"/>
  <c r="Q273" i="22" s="1"/>
  <c r="Q274" i="22" s="1"/>
  <c r="Q275" i="22" s="1"/>
  <c r="W9" i="28"/>
  <c r="AT16" i="18"/>
  <c r="AI12" i="18"/>
  <c r="Q10" i="21"/>
  <c r="R9" i="28"/>
  <c r="T10" i="28" s="1"/>
  <c r="Q10" i="28"/>
  <c r="Q233" i="19"/>
  <c r="U226" i="19"/>
  <c r="U226" i="18"/>
  <c r="Q233" i="18"/>
  <c r="X7" i="21"/>
  <c r="U9" i="24"/>
  <c r="AH5" i="18"/>
  <c r="AH4" i="18" s="1"/>
  <c r="AH11" i="18"/>
  <c r="AH10" i="18" s="1"/>
  <c r="AH9" i="18" s="1"/>
  <c r="AH13" i="18"/>
  <c r="AH14" i="18" s="1"/>
  <c r="AH1" i="18" s="1"/>
  <c r="G7" i="19"/>
  <c r="J7" i="19"/>
  <c r="K7" i="19"/>
  <c r="L7" i="19"/>
  <c r="AR16" i="16"/>
  <c r="AG12" i="16"/>
  <c r="AG13" i="16" s="1"/>
  <c r="AG14" i="16" s="1"/>
  <c r="AG1" i="16" s="1"/>
  <c r="U226" i="25"/>
  <c r="Q233" i="25"/>
  <c r="Q10" i="23"/>
  <c r="R9" i="23"/>
  <c r="G7" i="24"/>
  <c r="K7" i="24"/>
  <c r="J7" i="24"/>
  <c r="L7" i="24"/>
  <c r="U11" i="22"/>
  <c r="G9" i="27"/>
  <c r="J9" i="27"/>
  <c r="K9" i="27"/>
  <c r="L9" i="27"/>
  <c r="AS16" i="19"/>
  <c r="AH12" i="19"/>
  <c r="AF11" i="25"/>
  <c r="AF10" i="25" s="1"/>
  <c r="AF9" i="25" s="1"/>
  <c r="AF13" i="25"/>
  <c r="AF14" i="25" s="1"/>
  <c r="AF1" i="25" s="1"/>
  <c r="AF5" i="25"/>
  <c r="AF4" i="25" s="1"/>
  <c r="Q235" i="28"/>
  <c r="Q236" i="28" s="1"/>
  <c r="Q237" i="28" s="1"/>
  <c r="Q238" i="28" s="1"/>
  <c r="Q239" i="28" s="1"/>
  <c r="Q240" i="28" s="1"/>
  <c r="Q241" i="28" s="1"/>
  <c r="Q242" i="28" s="1"/>
  <c r="Q243" i="28" s="1"/>
  <c r="Q244" i="28" s="1"/>
  <c r="Q245" i="28" s="1"/>
  <c r="Q246" i="28" s="1"/>
  <c r="Q247" i="28" s="1"/>
  <c r="Q248" i="28" s="1"/>
  <c r="Q249" i="28" s="1"/>
  <c r="Q250" i="28" s="1"/>
  <c r="Q251" i="28" s="1"/>
  <c r="Q252" i="28" s="1"/>
  <c r="Q253" i="28" s="1"/>
  <c r="Q254" i="28" s="1"/>
  <c r="Q255" i="28" s="1"/>
  <c r="Q256" i="28" s="1"/>
  <c r="Q257" i="28" s="1"/>
  <c r="Q258" i="28" s="1"/>
  <c r="Q259" i="28" s="1"/>
  <c r="Q260" i="28" s="1"/>
  <c r="Q261" i="28" s="1"/>
  <c r="Q262" i="28" s="1"/>
  <c r="Q263" i="28" s="1"/>
  <c r="Q264" i="28" s="1"/>
  <c r="Q265" i="28" s="1"/>
  <c r="Q266" i="28" s="1"/>
  <c r="Q267" i="28" s="1"/>
  <c r="Q268" i="28" s="1"/>
  <c r="Q269" i="28" s="1"/>
  <c r="Q270" i="28" s="1"/>
  <c r="Q271" i="28" s="1"/>
  <c r="Q272" i="28" s="1"/>
  <c r="Q273" i="28" s="1"/>
  <c r="Q274" i="28" s="1"/>
  <c r="Q275" i="28" s="1"/>
  <c r="U228" i="28"/>
  <c r="W7" i="19"/>
  <c r="E83" i="5"/>
  <c r="E85" i="5" s="1"/>
  <c r="T8" i="19"/>
  <c r="AS13" i="25"/>
  <c r="AT12" i="25"/>
  <c r="U228" i="27"/>
  <c r="Q235" i="27"/>
  <c r="Q236" i="27" s="1"/>
  <c r="Q237" i="27" s="1"/>
  <c r="Q238" i="27" s="1"/>
  <c r="Q239" i="27" s="1"/>
  <c r="Q240" i="27" s="1"/>
  <c r="Q241" i="27" s="1"/>
  <c r="Q242" i="27" s="1"/>
  <c r="Q243" i="27" s="1"/>
  <c r="Q244" i="27" s="1"/>
  <c r="Q245" i="27" s="1"/>
  <c r="Q246" i="27" s="1"/>
  <c r="Q247" i="27" s="1"/>
  <c r="Q248" i="27" s="1"/>
  <c r="Q249" i="27" s="1"/>
  <c r="Q250" i="27" s="1"/>
  <c r="Q251" i="27" s="1"/>
  <c r="Q252" i="27" s="1"/>
  <c r="Q253" i="27" s="1"/>
  <c r="Q254" i="27" s="1"/>
  <c r="Q255" i="27" s="1"/>
  <c r="Q256" i="27" s="1"/>
  <c r="Q257" i="27" s="1"/>
  <c r="Q258" i="27" s="1"/>
  <c r="Q259" i="27" s="1"/>
  <c r="Q260" i="27" s="1"/>
  <c r="Q261" i="27" s="1"/>
  <c r="Q262" i="27" s="1"/>
  <c r="Q263" i="27" s="1"/>
  <c r="Q264" i="27" s="1"/>
  <c r="Q265" i="27" s="1"/>
  <c r="Q266" i="27" s="1"/>
  <c r="Q267" i="27" s="1"/>
  <c r="Q268" i="27" s="1"/>
  <c r="Q269" i="27" s="1"/>
  <c r="Q270" i="27" s="1"/>
  <c r="Q271" i="27" s="1"/>
  <c r="Q272" i="27" s="1"/>
  <c r="Q273" i="27" s="1"/>
  <c r="Q274" i="27" s="1"/>
  <c r="Q275" i="27" s="1"/>
  <c r="W7" i="16"/>
  <c r="X7" i="16" s="1"/>
  <c r="AV13" i="16"/>
  <c r="AW12" i="16"/>
  <c r="C8" i="24"/>
  <c r="D7" i="24"/>
  <c r="F8" i="24" s="1"/>
  <c r="H7" i="24"/>
  <c r="I8" i="24" s="1"/>
  <c r="J8" i="21"/>
  <c r="L8" i="21"/>
  <c r="G8" i="21"/>
  <c r="K8" i="21"/>
  <c r="X7" i="23"/>
  <c r="X8" i="23" s="1"/>
  <c r="W6" i="19"/>
  <c r="X6" i="19" s="1"/>
  <c r="U10" i="27"/>
  <c r="C10" i="27"/>
  <c r="H9" i="27"/>
  <c r="I10" i="27" s="1"/>
  <c r="D9" i="27"/>
  <c r="F10" i="27" s="1"/>
  <c r="I15" i="13"/>
  <c r="I20" i="5"/>
  <c r="I77" i="5" s="1"/>
  <c r="Q8" i="20"/>
  <c r="R7" i="20"/>
  <c r="AU13" i="21"/>
  <c r="AV12" i="21"/>
  <c r="R8" i="19"/>
  <c r="Q9" i="19"/>
  <c r="U17" i="28"/>
  <c r="G111" i="5"/>
  <c r="G66" i="5" s="1"/>
  <c r="F116" i="5"/>
  <c r="F111" i="5"/>
  <c r="F66" i="5" s="1"/>
  <c r="U9" i="26"/>
  <c r="U10" i="23"/>
  <c r="C9" i="21"/>
  <c r="H8" i="21"/>
  <c r="I9" i="21" s="1"/>
  <c r="D8" i="21"/>
  <c r="F9" i="21" s="1"/>
  <c r="Q233" i="16"/>
  <c r="U226" i="16"/>
  <c r="T6" i="20"/>
  <c r="H6" i="20"/>
  <c r="I7" i="20" s="1"/>
  <c r="C7" i="20"/>
  <c r="D6" i="20"/>
  <c r="F7" i="20" s="1"/>
  <c r="C8" i="19"/>
  <c r="D7" i="19"/>
  <c r="F8" i="19" s="1"/>
  <c r="H7" i="19"/>
  <c r="I8" i="19" s="1"/>
  <c r="AG13" i="19"/>
  <c r="AG14" i="19" s="1"/>
  <c r="AG1" i="19" s="1"/>
  <c r="AG5" i="19"/>
  <c r="AG4" i="19" s="1"/>
  <c r="AG11" i="19"/>
  <c r="AG10" i="19" s="1"/>
  <c r="AG9" i="19" s="1"/>
  <c r="J31" i="8"/>
  <c r="I34" i="8"/>
  <c r="U9" i="16"/>
  <c r="F68" i="5"/>
  <c r="F128" i="5"/>
  <c r="G12" i="13"/>
  <c r="G11" i="5"/>
  <c r="G68" i="5" s="1"/>
  <c r="H4" i="5"/>
  <c r="H71" i="5" s="1"/>
  <c r="H70" i="5" s="1"/>
  <c r="F12" i="5"/>
  <c r="J112" i="5"/>
  <c r="I112" i="5"/>
  <c r="H112" i="5"/>
  <c r="H25" i="5"/>
  <c r="H78" i="5" s="1"/>
  <c r="H13" i="13"/>
  <c r="H6" i="5"/>
  <c r="H67" i="5"/>
  <c r="I11" i="13"/>
  <c r="I8" i="5"/>
  <c r="I67" i="5" s="1"/>
  <c r="E95" i="5"/>
  <c r="E29" i="5"/>
  <c r="F75" i="5" l="1"/>
  <c r="AJ12" i="22"/>
  <c r="AJ13" i="22" s="1"/>
  <c r="AJ14" i="22" s="1"/>
  <c r="AJ1" i="22" s="1"/>
  <c r="AU16" i="22"/>
  <c r="AS16" i="24"/>
  <c r="AH12" i="24"/>
  <c r="AH13" i="24" s="1"/>
  <c r="AH14" i="24" s="1"/>
  <c r="AH1" i="24" s="1"/>
  <c r="F53" i="8"/>
  <c r="F59" i="8" s="1"/>
  <c r="Y9" i="25"/>
  <c r="V8" i="29"/>
  <c r="BB7" i="29" s="1"/>
  <c r="T8" i="27"/>
  <c r="Z9" i="25"/>
  <c r="T8" i="24"/>
  <c r="AL5" i="29"/>
  <c r="AL4" i="29" s="1"/>
  <c r="X39" i="29"/>
  <c r="X40" i="29" s="1"/>
  <c r="X41" i="29" s="1"/>
  <c r="X42" i="29" s="1"/>
  <c r="X43" i="29" s="1"/>
  <c r="X44" i="29" s="1"/>
  <c r="X45" i="29" s="1"/>
  <c r="X46" i="29" s="1"/>
  <c r="X47" i="29" s="1"/>
  <c r="X48" i="29" s="1"/>
  <c r="X49" i="29" s="1"/>
  <c r="X50" i="29" s="1"/>
  <c r="V9" i="29"/>
  <c r="C9" i="18"/>
  <c r="D8" i="18"/>
  <c r="F9" i="18" s="1"/>
  <c r="H8" i="18"/>
  <c r="I9" i="18" s="1"/>
  <c r="J8" i="18"/>
  <c r="G8" i="18"/>
  <c r="L8" i="18"/>
  <c r="K8" i="18"/>
  <c r="Q9" i="18"/>
  <c r="R8" i="18"/>
  <c r="T9" i="18" s="1"/>
  <c r="C9" i="25"/>
  <c r="H8" i="25"/>
  <c r="I9" i="25" s="1"/>
  <c r="D8" i="25"/>
  <c r="F9" i="25" s="1"/>
  <c r="W8" i="27"/>
  <c r="Y8" i="28"/>
  <c r="Z8" i="28" s="1"/>
  <c r="V8" i="28"/>
  <c r="V9" i="25"/>
  <c r="Y10" i="25" s="1"/>
  <c r="Z10" i="25" s="1"/>
  <c r="W6" i="27"/>
  <c r="X6" i="27" s="1"/>
  <c r="G8" i="25"/>
  <c r="K8" i="25"/>
  <c r="J8" i="25"/>
  <c r="L8" i="25"/>
  <c r="W7" i="27"/>
  <c r="T8" i="26"/>
  <c r="W8" i="26" s="1"/>
  <c r="Q9" i="27"/>
  <c r="R8" i="27"/>
  <c r="T9" i="27" s="1"/>
  <c r="T8" i="21"/>
  <c r="W8" i="21" s="1"/>
  <c r="V7" i="23"/>
  <c r="G9" i="28"/>
  <c r="J9" i="28"/>
  <c r="K9" i="28"/>
  <c r="L9" i="28"/>
  <c r="X9" i="28"/>
  <c r="D9" i="28"/>
  <c r="F10" i="28" s="1"/>
  <c r="H9" i="28"/>
  <c r="I10" i="28" s="1"/>
  <c r="C10" i="28"/>
  <c r="K7" i="13"/>
  <c r="L114" i="5" s="1"/>
  <c r="K5" i="5"/>
  <c r="K112" i="5"/>
  <c r="V7" i="18"/>
  <c r="W7" i="26"/>
  <c r="X7" i="22"/>
  <c r="X8" i="22" s="1"/>
  <c r="T9" i="21"/>
  <c r="W9" i="21" s="1"/>
  <c r="AI12" i="26"/>
  <c r="AI13" i="26" s="1"/>
  <c r="AI14" i="26" s="1"/>
  <c r="AI1" i="26" s="1"/>
  <c r="AT16" i="26"/>
  <c r="R10" i="25"/>
  <c r="T11" i="25" s="1"/>
  <c r="Q11" i="25"/>
  <c r="N103" i="12"/>
  <c r="N122" i="12" s="1"/>
  <c r="M122" i="12"/>
  <c r="Q9" i="26"/>
  <c r="R8" i="26"/>
  <c r="L8" i="16"/>
  <c r="J8" i="16"/>
  <c r="G8" i="16"/>
  <c r="K8" i="16"/>
  <c r="R8" i="16"/>
  <c r="T9" i="16" s="1"/>
  <c r="W9" i="16" s="1"/>
  <c r="Q9" i="16"/>
  <c r="AV13" i="23"/>
  <c r="AW12" i="23"/>
  <c r="AL12" i="28"/>
  <c r="AL13" i="28" s="1"/>
  <c r="AL14" i="28" s="1"/>
  <c r="AL1" i="28" s="1"/>
  <c r="AW16" i="28"/>
  <c r="AT16" i="21"/>
  <c r="AI12" i="21"/>
  <c r="U228" i="21"/>
  <c r="Q235" i="21"/>
  <c r="Q236" i="21" s="1"/>
  <c r="Q237" i="21" s="1"/>
  <c r="Q238" i="21" s="1"/>
  <c r="Q239" i="21" s="1"/>
  <c r="Q240" i="21" s="1"/>
  <c r="Q241" i="21" s="1"/>
  <c r="Q242" i="21" s="1"/>
  <c r="Q243" i="21" s="1"/>
  <c r="Q244" i="21" s="1"/>
  <c r="Q245" i="21" s="1"/>
  <c r="Q246" i="21" s="1"/>
  <c r="Q247" i="21" s="1"/>
  <c r="Q248" i="21" s="1"/>
  <c r="Q249" i="21" s="1"/>
  <c r="Q250" i="21" s="1"/>
  <c r="Q251" i="21" s="1"/>
  <c r="Q252" i="21" s="1"/>
  <c r="Q253" i="21" s="1"/>
  <c r="Q254" i="21" s="1"/>
  <c r="Q255" i="21" s="1"/>
  <c r="Q256" i="21" s="1"/>
  <c r="Q257" i="21" s="1"/>
  <c r="Q258" i="21" s="1"/>
  <c r="Q259" i="21" s="1"/>
  <c r="Q260" i="21" s="1"/>
  <c r="Q261" i="21" s="1"/>
  <c r="Q262" i="21" s="1"/>
  <c r="Q263" i="21" s="1"/>
  <c r="Q264" i="21" s="1"/>
  <c r="Q265" i="21" s="1"/>
  <c r="Q266" i="21" s="1"/>
  <c r="Q267" i="21" s="1"/>
  <c r="Q268" i="21" s="1"/>
  <c r="Q269" i="21" s="1"/>
  <c r="Q270" i="21" s="1"/>
  <c r="Q271" i="21" s="1"/>
  <c r="Q272" i="21" s="1"/>
  <c r="Q273" i="21" s="1"/>
  <c r="Q274" i="21" s="1"/>
  <c r="Q275" i="21" s="1"/>
  <c r="AT16" i="27"/>
  <c r="AI12" i="27"/>
  <c r="AI13" i="27" s="1"/>
  <c r="AI14" i="27" s="1"/>
  <c r="AI1" i="27" s="1"/>
  <c r="AT13" i="20"/>
  <c r="AU12" i="20"/>
  <c r="AG13" i="20"/>
  <c r="AG14" i="20" s="1"/>
  <c r="AG1" i="20" s="1"/>
  <c r="AG11" i="20"/>
  <c r="AG10" i="20" s="1"/>
  <c r="AG9" i="20" s="1"/>
  <c r="AG5" i="20"/>
  <c r="AG4" i="20" s="1"/>
  <c r="L3" i="13"/>
  <c r="M31" i="5"/>
  <c r="M59" i="5" s="1"/>
  <c r="M92" i="5" s="1"/>
  <c r="M15" i="5"/>
  <c r="AV12" i="24"/>
  <c r="AU13" i="24"/>
  <c r="AV13" i="27"/>
  <c r="AW12" i="27"/>
  <c r="Q234" i="24"/>
  <c r="U227" i="24"/>
  <c r="W9" i="18"/>
  <c r="AX12" i="22"/>
  <c r="AX13" i="22" s="1"/>
  <c r="AW13" i="22"/>
  <c r="T9" i="19"/>
  <c r="W9" i="19" s="1"/>
  <c r="V7" i="16"/>
  <c r="Y8" i="16" s="1"/>
  <c r="Z8" i="16" s="1"/>
  <c r="BA7" i="16" s="1"/>
  <c r="AV12" i="28"/>
  <c r="AU13" i="28"/>
  <c r="W10" i="25"/>
  <c r="X10" i="25" s="1"/>
  <c r="N36" i="8"/>
  <c r="N29" i="8" s="1"/>
  <c r="M112" i="12"/>
  <c r="N3" i="5"/>
  <c r="AT13" i="19"/>
  <c r="AU12" i="19"/>
  <c r="AV13" i="18"/>
  <c r="AW12" i="18"/>
  <c r="J26" i="5"/>
  <c r="J79" i="5" s="1"/>
  <c r="J14" i="13"/>
  <c r="H8" i="16"/>
  <c r="I9" i="16" s="1"/>
  <c r="C9" i="16"/>
  <c r="D8" i="16"/>
  <c r="F9" i="16" s="1"/>
  <c r="AV12" i="26"/>
  <c r="AU13" i="26"/>
  <c r="AH5" i="21"/>
  <c r="AH4" i="21" s="1"/>
  <c r="AH11" i="21"/>
  <c r="AH10" i="21" s="1"/>
  <c r="AH9" i="21" s="1"/>
  <c r="AH13" i="21"/>
  <c r="AH14" i="21" s="1"/>
  <c r="AH1" i="21" s="1"/>
  <c r="C9" i="26"/>
  <c r="H8" i="26"/>
  <c r="I9" i="26" s="1"/>
  <c r="D8" i="26"/>
  <c r="F9" i="26" s="1"/>
  <c r="AH12" i="20"/>
  <c r="AS16" i="20"/>
  <c r="M49" i="8"/>
  <c r="M55" i="8" s="1"/>
  <c r="M43" i="8"/>
  <c r="K8" i="26"/>
  <c r="G8" i="26"/>
  <c r="J8" i="26"/>
  <c r="L8" i="26"/>
  <c r="V6" i="19"/>
  <c r="AT16" i="23"/>
  <c r="AI12" i="23"/>
  <c r="AI13" i="23" s="1"/>
  <c r="AI14" i="23" s="1"/>
  <c r="AI1" i="23" s="1"/>
  <c r="K10" i="13"/>
  <c r="K25" i="13"/>
  <c r="X8" i="18"/>
  <c r="W6" i="26"/>
  <c r="X6" i="26" s="1"/>
  <c r="X8" i="21"/>
  <c r="V6" i="24"/>
  <c r="Y7" i="24" s="1"/>
  <c r="Z7" i="24" s="1"/>
  <c r="T10" i="23"/>
  <c r="W10" i="23" s="1"/>
  <c r="C10" i="22"/>
  <c r="D9" i="22"/>
  <c r="F10" i="22" s="1"/>
  <c r="H9" i="22"/>
  <c r="I10" i="22" s="1"/>
  <c r="Y8" i="23"/>
  <c r="Z8" i="23" s="1"/>
  <c r="V8" i="23"/>
  <c r="R9" i="22"/>
  <c r="T10" i="22" s="1"/>
  <c r="Q10" i="22"/>
  <c r="G9" i="22"/>
  <c r="K9" i="22"/>
  <c r="J9" i="22"/>
  <c r="L9" i="22"/>
  <c r="C10" i="23"/>
  <c r="D9" i="23"/>
  <c r="F10" i="23" s="1"/>
  <c r="H9" i="23"/>
  <c r="I10" i="23" s="1"/>
  <c r="W7" i="24"/>
  <c r="X7" i="24" s="1"/>
  <c r="T9" i="24"/>
  <c r="V6" i="22"/>
  <c r="Y7" i="21"/>
  <c r="Z7" i="21" s="1"/>
  <c r="V7" i="21"/>
  <c r="W8" i="24"/>
  <c r="R9" i="24"/>
  <c r="Q10" i="24"/>
  <c r="K9" i="23"/>
  <c r="J9" i="23"/>
  <c r="L9" i="23"/>
  <c r="G9" i="23"/>
  <c r="W9" i="22"/>
  <c r="W6" i="20"/>
  <c r="X6" i="20" s="1"/>
  <c r="H9" i="21"/>
  <c r="I10" i="21" s="1"/>
  <c r="C10" i="21"/>
  <c r="D9" i="21"/>
  <c r="F10" i="21" s="1"/>
  <c r="X9" i="23"/>
  <c r="U12" i="22"/>
  <c r="Q234" i="25"/>
  <c r="U227" i="25"/>
  <c r="H7" i="20"/>
  <c r="I8" i="20" s="1"/>
  <c r="C8" i="20"/>
  <c r="D7" i="20"/>
  <c r="F8" i="20" s="1"/>
  <c r="L10" i="27"/>
  <c r="J10" i="27"/>
  <c r="K10" i="27"/>
  <c r="G10" i="27"/>
  <c r="AW13" i="16"/>
  <c r="AX12" i="16"/>
  <c r="AX13" i="16" s="1"/>
  <c r="AU12" i="25"/>
  <c r="AT13" i="25"/>
  <c r="Q234" i="19"/>
  <c r="U227" i="19"/>
  <c r="K9" i="21"/>
  <c r="J9" i="21"/>
  <c r="L9" i="21"/>
  <c r="G9" i="21"/>
  <c r="AV13" i="21"/>
  <c r="AW12" i="21"/>
  <c r="AT16" i="19"/>
  <c r="AI12" i="19"/>
  <c r="Q234" i="18"/>
  <c r="U227" i="18"/>
  <c r="Q11" i="28"/>
  <c r="R10" i="28"/>
  <c r="T11" i="28" s="1"/>
  <c r="AJ12" i="18"/>
  <c r="AU16" i="18"/>
  <c r="AG13" i="25"/>
  <c r="AG14" i="25" s="1"/>
  <c r="AG1" i="25" s="1"/>
  <c r="AG5" i="25"/>
  <c r="AG4" i="25" s="1"/>
  <c r="AG11" i="25"/>
  <c r="AG10" i="25" s="1"/>
  <c r="AG9" i="25" s="1"/>
  <c r="K7" i="20"/>
  <c r="G7" i="20"/>
  <c r="J7" i="20"/>
  <c r="L7" i="20"/>
  <c r="U18" i="28"/>
  <c r="U11" i="27"/>
  <c r="D8" i="24"/>
  <c r="F9" i="24" s="1"/>
  <c r="C9" i="24"/>
  <c r="H8" i="24"/>
  <c r="I9" i="24" s="1"/>
  <c r="Q11" i="21"/>
  <c r="R10" i="21"/>
  <c r="U10" i="26"/>
  <c r="Q9" i="20"/>
  <c r="R8" i="20"/>
  <c r="AH13" i="19"/>
  <c r="AH14" i="19" s="1"/>
  <c r="AH1" i="19" s="1"/>
  <c r="AH5" i="19"/>
  <c r="AH4" i="19" s="1"/>
  <c r="AH11" i="19"/>
  <c r="AH10" i="19" s="1"/>
  <c r="AH9" i="19" s="1"/>
  <c r="U10" i="24"/>
  <c r="AI13" i="18"/>
  <c r="AI14" i="18" s="1"/>
  <c r="AI1" i="18" s="1"/>
  <c r="AI11" i="18"/>
  <c r="AI10" i="18" s="1"/>
  <c r="AI9" i="18" s="1"/>
  <c r="AI5" i="18"/>
  <c r="AI4" i="18" s="1"/>
  <c r="F60" i="5"/>
  <c r="J8" i="19"/>
  <c r="G8" i="19"/>
  <c r="L8" i="19"/>
  <c r="K8" i="19"/>
  <c r="C9" i="19"/>
  <c r="D8" i="19"/>
  <c r="F9" i="19" s="1"/>
  <c r="H8" i="19"/>
  <c r="I9" i="19" s="1"/>
  <c r="T7" i="20"/>
  <c r="T8" i="20" s="1"/>
  <c r="Q234" i="16"/>
  <c r="U227" i="16"/>
  <c r="U11" i="23"/>
  <c r="R9" i="19"/>
  <c r="T10" i="19" s="1"/>
  <c r="Q10" i="19"/>
  <c r="J20" i="5"/>
  <c r="J77" i="5" s="1"/>
  <c r="J15" i="13"/>
  <c r="D10" i="27"/>
  <c r="F11" i="27" s="1"/>
  <c r="C11" i="27"/>
  <c r="H10" i="27"/>
  <c r="I11" i="27" s="1"/>
  <c r="G8" i="24"/>
  <c r="J8" i="24"/>
  <c r="K8" i="24"/>
  <c r="L8" i="24"/>
  <c r="W8" i="19"/>
  <c r="X7" i="19"/>
  <c r="R10" i="23"/>
  <c r="Q11" i="23"/>
  <c r="AS16" i="16"/>
  <c r="AH12" i="16"/>
  <c r="AH13" i="16" s="1"/>
  <c r="AH14" i="16" s="1"/>
  <c r="AH1" i="16" s="1"/>
  <c r="X8" i="16"/>
  <c r="W10" i="28"/>
  <c r="AS16" i="25"/>
  <c r="AH12" i="25"/>
  <c r="K31" i="8"/>
  <c r="J34" i="8"/>
  <c r="U10" i="16"/>
  <c r="I4" i="5"/>
  <c r="I71" i="5" s="1"/>
  <c r="I70" i="5" s="1"/>
  <c r="H11" i="5"/>
  <c r="H12" i="5" s="1"/>
  <c r="H12" i="13"/>
  <c r="G12" i="5"/>
  <c r="J111" i="5"/>
  <c r="J66" i="5" s="1"/>
  <c r="H111" i="5"/>
  <c r="H66" i="5" s="1"/>
  <c r="I111" i="5"/>
  <c r="I66" i="5" s="1"/>
  <c r="I13" i="13"/>
  <c r="I25" i="5"/>
  <c r="I78" i="5" s="1"/>
  <c r="J11" i="13"/>
  <c r="J8" i="5"/>
  <c r="J67" i="5" s="1"/>
  <c r="I6" i="5"/>
  <c r="T10" i="24" l="1"/>
  <c r="AT16" i="24"/>
  <c r="AI12" i="24"/>
  <c r="AI13" i="24" s="1"/>
  <c r="AI14" i="24" s="1"/>
  <c r="AI1" i="24" s="1"/>
  <c r="AK12" i="22"/>
  <c r="AK13" i="22" s="1"/>
  <c r="AK14" i="22" s="1"/>
  <c r="AK1" i="22" s="1"/>
  <c r="AV16" i="22"/>
  <c r="Y9" i="29"/>
  <c r="Z9" i="29" s="1"/>
  <c r="V6" i="26"/>
  <c r="Y7" i="26" s="1"/>
  <c r="Z7" i="26" s="1"/>
  <c r="T9" i="26"/>
  <c r="V6" i="27"/>
  <c r="Y7" i="27" s="1"/>
  <c r="Z7" i="27" s="1"/>
  <c r="AM5" i="29"/>
  <c r="AM4" i="29" s="1"/>
  <c r="AD4" i="29" s="1"/>
  <c r="X51" i="29"/>
  <c r="X52" i="29" s="1"/>
  <c r="X53" i="29" s="1"/>
  <c r="X54" i="29" s="1"/>
  <c r="X55" i="29" s="1"/>
  <c r="X56" i="29" s="1"/>
  <c r="X57" i="29" s="1"/>
  <c r="X58" i="29" s="1"/>
  <c r="X59" i="29" s="1"/>
  <c r="X60" i="29" s="1"/>
  <c r="X61" i="29" s="1"/>
  <c r="X62" i="29" s="1"/>
  <c r="X63" i="29" s="1"/>
  <c r="X64" i="29" s="1"/>
  <c r="X65" i="29" s="1"/>
  <c r="X66" i="29" s="1"/>
  <c r="X67" i="29" s="1"/>
  <c r="X68" i="29" s="1"/>
  <c r="X69" i="29" s="1"/>
  <c r="X70" i="29" s="1"/>
  <c r="X71" i="29" s="1"/>
  <c r="X72" i="29" s="1"/>
  <c r="X73" i="29" s="1"/>
  <c r="X74" i="29" s="1"/>
  <c r="X75" i="29" s="1"/>
  <c r="X76" i="29" s="1"/>
  <c r="X77" i="29" s="1"/>
  <c r="X78" i="29" s="1"/>
  <c r="X79" i="29" s="1"/>
  <c r="X80" i="29" s="1"/>
  <c r="X81" i="29" s="1"/>
  <c r="X82" i="29" s="1"/>
  <c r="X83" i="29" s="1"/>
  <c r="X84" i="29" s="1"/>
  <c r="X85" i="29" s="1"/>
  <c r="X86" i="29" s="1"/>
  <c r="X87" i="29" s="1"/>
  <c r="X88" i="29" s="1"/>
  <c r="X89" i="29" s="1"/>
  <c r="X90" i="29" s="1"/>
  <c r="X91" i="29" s="1"/>
  <c r="X92" i="29" s="1"/>
  <c r="X93" i="29" s="1"/>
  <c r="X94" i="29" s="1"/>
  <c r="X95" i="29" s="1"/>
  <c r="X96" i="29" s="1"/>
  <c r="X97" i="29" s="1"/>
  <c r="X98" i="29" s="1"/>
  <c r="X99" i="29" s="1"/>
  <c r="X100" i="29" s="1"/>
  <c r="X101" i="29" s="1"/>
  <c r="X102" i="29" s="1"/>
  <c r="X103" i="29" s="1"/>
  <c r="X104" i="29" s="1"/>
  <c r="X105" i="29" s="1"/>
  <c r="X106" i="29" s="1"/>
  <c r="X107" i="29" s="1"/>
  <c r="X108" i="29" s="1"/>
  <c r="X109" i="29" s="1"/>
  <c r="X110" i="29" s="1"/>
  <c r="X111" i="29" s="1"/>
  <c r="X112" i="29" s="1"/>
  <c r="X113" i="29" s="1"/>
  <c r="X114" i="29" s="1"/>
  <c r="X115" i="29" s="1"/>
  <c r="X116" i="29" s="1"/>
  <c r="X117" i="29" s="1"/>
  <c r="X118" i="29" s="1"/>
  <c r="X119" i="29" s="1"/>
  <c r="X120" i="29" s="1"/>
  <c r="X121" i="29" s="1"/>
  <c r="X122" i="29" s="1"/>
  <c r="X123" i="29" s="1"/>
  <c r="X124" i="29" s="1"/>
  <c r="X125" i="29" s="1"/>
  <c r="X126" i="29" s="1"/>
  <c r="X127" i="29" s="1"/>
  <c r="X128" i="29" s="1"/>
  <c r="X129" i="29" s="1"/>
  <c r="X130" i="29" s="1"/>
  <c r="X131" i="29" s="1"/>
  <c r="X132" i="29" s="1"/>
  <c r="X133" i="29" s="1"/>
  <c r="X134" i="29" s="1"/>
  <c r="X135" i="29" s="1"/>
  <c r="X136" i="29" s="1"/>
  <c r="X137" i="29" s="1"/>
  <c r="X138" i="29" s="1"/>
  <c r="X139" i="29" s="1"/>
  <c r="X140" i="29" s="1"/>
  <c r="Y10" i="29"/>
  <c r="V10" i="29"/>
  <c r="R9" i="18"/>
  <c r="T10" i="18" s="1"/>
  <c r="Q10" i="18"/>
  <c r="K9" i="18"/>
  <c r="L9" i="18"/>
  <c r="J9" i="18"/>
  <c r="G9" i="18"/>
  <c r="D9" i="18"/>
  <c r="F10" i="18" s="1"/>
  <c r="H9" i="18"/>
  <c r="I10" i="18" s="1"/>
  <c r="C10" i="18"/>
  <c r="X7" i="27"/>
  <c r="X8" i="27" s="1"/>
  <c r="C10" i="25"/>
  <c r="H9" i="25"/>
  <c r="I10" i="25" s="1"/>
  <c r="D9" i="25"/>
  <c r="F10" i="25" s="1"/>
  <c r="V10" i="25"/>
  <c r="Y11" i="25" s="1"/>
  <c r="Z11" i="25" s="1"/>
  <c r="BA8" i="25" s="1"/>
  <c r="W9" i="27"/>
  <c r="R9" i="27"/>
  <c r="T10" i="27" s="1"/>
  <c r="Q10" i="27"/>
  <c r="Y9" i="28"/>
  <c r="Z9" i="28" s="1"/>
  <c r="V9" i="28"/>
  <c r="J9" i="25"/>
  <c r="K9" i="25"/>
  <c r="G9" i="25"/>
  <c r="L9" i="25"/>
  <c r="V6" i="20"/>
  <c r="Y7" i="20" s="1"/>
  <c r="Z7" i="20" s="1"/>
  <c r="X9" i="21"/>
  <c r="T10" i="21"/>
  <c r="W10" i="21" s="1"/>
  <c r="X10" i="21" s="1"/>
  <c r="X9" i="22"/>
  <c r="X10" i="23"/>
  <c r="C11" i="28"/>
  <c r="H10" i="28"/>
  <c r="I11" i="28" s="1"/>
  <c r="D10" i="28"/>
  <c r="F11" i="28" s="1"/>
  <c r="X10" i="28"/>
  <c r="L10" i="28"/>
  <c r="K10" i="28"/>
  <c r="J10" i="28"/>
  <c r="G10" i="28"/>
  <c r="L7" i="13"/>
  <c r="M114" i="5" s="1"/>
  <c r="L5" i="5"/>
  <c r="L112" i="5"/>
  <c r="K111" i="5"/>
  <c r="K66" i="5" s="1"/>
  <c r="V8" i="16"/>
  <c r="BB7" i="16" s="1"/>
  <c r="F51" i="8" s="1"/>
  <c r="F57" i="8" s="1"/>
  <c r="Y8" i="18"/>
  <c r="Z8" i="18" s="1"/>
  <c r="BA8" i="18" s="1"/>
  <c r="V8" i="18"/>
  <c r="V9" i="18" s="1"/>
  <c r="Y10" i="18" s="1"/>
  <c r="N31" i="5"/>
  <c r="N59" i="5" s="1"/>
  <c r="N92" i="5" s="1"/>
  <c r="N15" i="5"/>
  <c r="M3" i="13"/>
  <c r="T11" i="23"/>
  <c r="W11" i="23" s="1"/>
  <c r="X11" i="23" s="1"/>
  <c r="Y7" i="19"/>
  <c r="Z7" i="19" s="1"/>
  <c r="V7" i="19"/>
  <c r="Y8" i="19" s="1"/>
  <c r="W10" i="18"/>
  <c r="AW12" i="26"/>
  <c r="AV13" i="26"/>
  <c r="K14" i="13"/>
  <c r="K26" i="5"/>
  <c r="K79" i="5" s="1"/>
  <c r="AV12" i="19"/>
  <c r="AU13" i="19"/>
  <c r="N49" i="8"/>
  <c r="N55" i="8" s="1"/>
  <c r="N43" i="8"/>
  <c r="AV13" i="28"/>
  <c r="AW12" i="28"/>
  <c r="AU16" i="27"/>
  <c r="AJ12" i="27"/>
  <c r="AU16" i="21"/>
  <c r="AJ12" i="21"/>
  <c r="G9" i="16"/>
  <c r="R9" i="26"/>
  <c r="T10" i="26" s="1"/>
  <c r="Q10" i="26"/>
  <c r="W11" i="25"/>
  <c r="X11" i="25" s="1"/>
  <c r="C10" i="16"/>
  <c r="H9" i="16"/>
  <c r="I10" i="16" s="1"/>
  <c r="D9" i="16"/>
  <c r="F10" i="16" s="1"/>
  <c r="L9" i="26"/>
  <c r="G9" i="26"/>
  <c r="K9" i="26"/>
  <c r="J9" i="26"/>
  <c r="K9" i="16"/>
  <c r="J9" i="16"/>
  <c r="L9" i="16"/>
  <c r="X9" i="18"/>
  <c r="L25" i="13"/>
  <c r="L10" i="13"/>
  <c r="AV12" i="20"/>
  <c r="AU13" i="20"/>
  <c r="AM12" i="28"/>
  <c r="AM13" i="28" s="1"/>
  <c r="AM14" i="28" s="1"/>
  <c r="AM1" i="28" s="1"/>
  <c r="AX16" i="28"/>
  <c r="R9" i="16"/>
  <c r="T10" i="16" s="1"/>
  <c r="W10" i="16" s="1"/>
  <c r="Q10" i="16"/>
  <c r="AJ12" i="26"/>
  <c r="AJ13" i="26" s="1"/>
  <c r="AJ14" i="26" s="1"/>
  <c r="AJ1" i="26" s="1"/>
  <c r="AU16" i="26"/>
  <c r="X7" i="26"/>
  <c r="X8" i="26" s="1"/>
  <c r="AJ12" i="23"/>
  <c r="AJ13" i="23" s="1"/>
  <c r="AJ14" i="23" s="1"/>
  <c r="AJ1" i="23" s="1"/>
  <c r="AU16" i="23"/>
  <c r="AT16" i="20"/>
  <c r="AI12" i="20"/>
  <c r="AW13" i="18"/>
  <c r="AX12" i="18"/>
  <c r="AX13" i="18" s="1"/>
  <c r="AV13" i="24"/>
  <c r="AW12" i="24"/>
  <c r="AH5" i="20"/>
  <c r="AH4" i="20" s="1"/>
  <c r="AH11" i="20"/>
  <c r="AH10" i="20" s="1"/>
  <c r="AH9" i="20" s="1"/>
  <c r="AH13" i="20"/>
  <c r="AH14" i="20" s="1"/>
  <c r="AH1" i="20" s="1"/>
  <c r="C10" i="26"/>
  <c r="D9" i="26"/>
  <c r="F10" i="26" s="1"/>
  <c r="H9" i="26"/>
  <c r="I10" i="26" s="1"/>
  <c r="O36" i="8"/>
  <c r="O29" i="8" s="1"/>
  <c r="N112" i="12"/>
  <c r="O3" i="5"/>
  <c r="U228" i="24"/>
  <c r="Q235" i="24"/>
  <c r="Q236" i="24" s="1"/>
  <c r="Q237" i="24" s="1"/>
  <c r="Q238" i="24" s="1"/>
  <c r="Q239" i="24" s="1"/>
  <c r="Q240" i="24" s="1"/>
  <c r="Q241" i="24" s="1"/>
  <c r="Q242" i="24" s="1"/>
  <c r="Q243" i="24" s="1"/>
  <c r="Q244" i="24" s="1"/>
  <c r="Q245" i="24" s="1"/>
  <c r="Q246" i="24" s="1"/>
  <c r="Q247" i="24" s="1"/>
  <c r="Q248" i="24" s="1"/>
  <c r="Q249" i="24" s="1"/>
  <c r="Q250" i="24" s="1"/>
  <c r="Q251" i="24" s="1"/>
  <c r="Q252" i="24" s="1"/>
  <c r="Q253" i="24" s="1"/>
  <c r="Q254" i="24" s="1"/>
  <c r="Q255" i="24" s="1"/>
  <c r="Q256" i="24" s="1"/>
  <c r="Q257" i="24" s="1"/>
  <c r="Q258" i="24" s="1"/>
  <c r="Q259" i="24" s="1"/>
  <c r="Q260" i="24" s="1"/>
  <c r="Q261" i="24" s="1"/>
  <c r="Q262" i="24" s="1"/>
  <c r="Q263" i="24" s="1"/>
  <c r="Q264" i="24" s="1"/>
  <c r="Q265" i="24" s="1"/>
  <c r="Q266" i="24" s="1"/>
  <c r="Q267" i="24" s="1"/>
  <c r="Q268" i="24" s="1"/>
  <c r="Q269" i="24" s="1"/>
  <c r="Q270" i="24" s="1"/>
  <c r="Q271" i="24" s="1"/>
  <c r="Q272" i="24" s="1"/>
  <c r="Q273" i="24" s="1"/>
  <c r="Q274" i="24" s="1"/>
  <c r="Q275" i="24" s="1"/>
  <c r="AW13" i="27"/>
  <c r="AX12" i="27"/>
  <c r="AX13" i="27" s="1"/>
  <c r="AI11" i="21"/>
  <c r="AI10" i="21" s="1"/>
  <c r="AI9" i="21" s="1"/>
  <c r="AI13" i="21"/>
  <c r="AI14" i="21" s="1"/>
  <c r="AI1" i="21" s="1"/>
  <c r="AI5" i="21"/>
  <c r="AI4" i="21" s="1"/>
  <c r="AX12" i="23"/>
  <c r="AX13" i="23" s="1"/>
  <c r="AW13" i="23"/>
  <c r="W9" i="26"/>
  <c r="Q12" i="25"/>
  <c r="R11" i="25"/>
  <c r="T12" i="25" s="1"/>
  <c r="Y8" i="21"/>
  <c r="Z8" i="21" s="1"/>
  <c r="V8" i="21"/>
  <c r="D10" i="22"/>
  <c r="F11" i="22" s="1"/>
  <c r="C11" i="22"/>
  <c r="H10" i="22"/>
  <c r="I11" i="22" s="1"/>
  <c r="V7" i="24"/>
  <c r="X8" i="24"/>
  <c r="Y7" i="22"/>
  <c r="Z7" i="22" s="1"/>
  <c r="V7" i="22"/>
  <c r="Q11" i="22"/>
  <c r="R10" i="22"/>
  <c r="T11" i="22" s="1"/>
  <c r="W10" i="24"/>
  <c r="H10" i="23"/>
  <c r="I11" i="23" s="1"/>
  <c r="D10" i="23"/>
  <c r="F11" i="23" s="1"/>
  <c r="C11" i="23"/>
  <c r="V9" i="23"/>
  <c r="Y9" i="23"/>
  <c r="Z9" i="23" s="1"/>
  <c r="Q11" i="24"/>
  <c r="R10" i="24"/>
  <c r="T11" i="24" s="1"/>
  <c r="W9" i="24"/>
  <c r="G10" i="23"/>
  <c r="L10" i="23"/>
  <c r="K10" i="23"/>
  <c r="J10" i="23"/>
  <c r="W10" i="22"/>
  <c r="G10" i="22"/>
  <c r="L10" i="22"/>
  <c r="J10" i="22"/>
  <c r="K10" i="22"/>
  <c r="J4" i="5"/>
  <c r="J71" i="5" s="1"/>
  <c r="J70" i="5" s="1"/>
  <c r="AH5" i="25"/>
  <c r="AH4" i="25" s="1"/>
  <c r="AH11" i="25"/>
  <c r="AH10" i="25" s="1"/>
  <c r="AH9" i="25" s="1"/>
  <c r="AH13" i="25"/>
  <c r="AH14" i="25" s="1"/>
  <c r="AH1" i="25" s="1"/>
  <c r="W10" i="19"/>
  <c r="AU16" i="19"/>
  <c r="AJ12" i="19"/>
  <c r="AT16" i="25"/>
  <c r="AI12" i="25"/>
  <c r="R11" i="23"/>
  <c r="Q12" i="23"/>
  <c r="W7" i="20"/>
  <c r="X7" i="20" s="1"/>
  <c r="U11" i="24"/>
  <c r="X9" i="16"/>
  <c r="Q235" i="18"/>
  <c r="Q236" i="18" s="1"/>
  <c r="Q237" i="18" s="1"/>
  <c r="Q238" i="18" s="1"/>
  <c r="Q239" i="18" s="1"/>
  <c r="Q240" i="18" s="1"/>
  <c r="Q241" i="18" s="1"/>
  <c r="Q242" i="18" s="1"/>
  <c r="Q243" i="18" s="1"/>
  <c r="Q244" i="18" s="1"/>
  <c r="Q245" i="18" s="1"/>
  <c r="Q246" i="18" s="1"/>
  <c r="Q247" i="18" s="1"/>
  <c r="Q248" i="18" s="1"/>
  <c r="Q249" i="18" s="1"/>
  <c r="Q250" i="18" s="1"/>
  <c r="Q251" i="18" s="1"/>
  <c r="Q252" i="18" s="1"/>
  <c r="Q253" i="18" s="1"/>
  <c r="Q254" i="18" s="1"/>
  <c r="Q255" i="18" s="1"/>
  <c r="Q256" i="18" s="1"/>
  <c r="Q257" i="18" s="1"/>
  <c r="Q258" i="18" s="1"/>
  <c r="Q259" i="18" s="1"/>
  <c r="Q260" i="18" s="1"/>
  <c r="Q261" i="18" s="1"/>
  <c r="Q262" i="18" s="1"/>
  <c r="Q263" i="18" s="1"/>
  <c r="Q264" i="18" s="1"/>
  <c r="Q265" i="18" s="1"/>
  <c r="Q266" i="18" s="1"/>
  <c r="Q267" i="18" s="1"/>
  <c r="Q268" i="18" s="1"/>
  <c r="Q269" i="18" s="1"/>
  <c r="Q270" i="18" s="1"/>
  <c r="Q271" i="18" s="1"/>
  <c r="Q272" i="18" s="1"/>
  <c r="Q273" i="18" s="1"/>
  <c r="Q274" i="18" s="1"/>
  <c r="Q275" i="18" s="1"/>
  <c r="U228" i="18"/>
  <c r="U13" i="22"/>
  <c r="K15" i="13"/>
  <c r="K20" i="5"/>
  <c r="K77" i="5" s="1"/>
  <c r="U12" i="23"/>
  <c r="H68" i="5"/>
  <c r="X8" i="19"/>
  <c r="X9" i="19" s="1"/>
  <c r="H11" i="27"/>
  <c r="I12" i="27" s="1"/>
  <c r="D11" i="27"/>
  <c r="F12" i="27" s="1"/>
  <c r="C12" i="27"/>
  <c r="U11" i="26"/>
  <c r="R11" i="21"/>
  <c r="Q12" i="21"/>
  <c r="U19" i="28"/>
  <c r="AK12" i="18"/>
  <c r="AV16" i="18"/>
  <c r="Q235" i="19"/>
  <c r="Q236" i="19" s="1"/>
  <c r="Q237" i="19" s="1"/>
  <c r="Q238" i="19" s="1"/>
  <c r="Q239" i="19" s="1"/>
  <c r="Q240" i="19" s="1"/>
  <c r="Q241" i="19" s="1"/>
  <c r="Q242" i="19" s="1"/>
  <c r="Q243" i="19" s="1"/>
  <c r="Q244" i="19" s="1"/>
  <c r="Q245" i="19" s="1"/>
  <c r="Q246" i="19" s="1"/>
  <c r="Q247" i="19" s="1"/>
  <c r="Q248" i="19" s="1"/>
  <c r="Q249" i="19" s="1"/>
  <c r="Q250" i="19" s="1"/>
  <c r="Q251" i="19" s="1"/>
  <c r="Q252" i="19" s="1"/>
  <c r="Q253" i="19" s="1"/>
  <c r="Q254" i="19" s="1"/>
  <c r="Q255" i="19" s="1"/>
  <c r="Q256" i="19" s="1"/>
  <c r="Q257" i="19" s="1"/>
  <c r="Q258" i="19" s="1"/>
  <c r="Q259" i="19" s="1"/>
  <c r="Q260" i="19" s="1"/>
  <c r="Q261" i="19" s="1"/>
  <c r="Q262" i="19" s="1"/>
  <c r="Q263" i="19" s="1"/>
  <c r="Q264" i="19" s="1"/>
  <c r="Q265" i="19" s="1"/>
  <c r="Q266" i="19" s="1"/>
  <c r="Q267" i="19" s="1"/>
  <c r="Q268" i="19" s="1"/>
  <c r="Q269" i="19" s="1"/>
  <c r="Q270" i="19" s="1"/>
  <c r="Q271" i="19" s="1"/>
  <c r="Q272" i="19" s="1"/>
  <c r="Q273" i="19" s="1"/>
  <c r="Q274" i="19" s="1"/>
  <c r="Q275" i="19" s="1"/>
  <c r="U228" i="19"/>
  <c r="J8" i="20"/>
  <c r="G8" i="20"/>
  <c r="K8" i="20"/>
  <c r="L8" i="20"/>
  <c r="U228" i="25"/>
  <c r="Q235" i="25"/>
  <c r="Q236" i="25" s="1"/>
  <c r="Q237" i="25" s="1"/>
  <c r="Q238" i="25" s="1"/>
  <c r="Q239" i="25" s="1"/>
  <c r="Q240" i="25" s="1"/>
  <c r="Q241" i="25" s="1"/>
  <c r="Q242" i="25" s="1"/>
  <c r="Q243" i="25" s="1"/>
  <c r="Q244" i="25" s="1"/>
  <c r="Q245" i="25" s="1"/>
  <c r="Q246" i="25" s="1"/>
  <c r="Q247" i="25" s="1"/>
  <c r="Q248" i="25" s="1"/>
  <c r="Q249" i="25" s="1"/>
  <c r="Q250" i="25" s="1"/>
  <c r="Q251" i="25" s="1"/>
  <c r="Q252" i="25" s="1"/>
  <c r="Q253" i="25" s="1"/>
  <c r="Q254" i="25" s="1"/>
  <c r="Q255" i="25" s="1"/>
  <c r="Q256" i="25" s="1"/>
  <c r="Q257" i="25" s="1"/>
  <c r="Q258" i="25" s="1"/>
  <c r="Q259" i="25" s="1"/>
  <c r="Q260" i="25" s="1"/>
  <c r="Q261" i="25" s="1"/>
  <c r="Q262" i="25" s="1"/>
  <c r="Q263" i="25" s="1"/>
  <c r="Q264" i="25" s="1"/>
  <c r="Q265" i="25" s="1"/>
  <c r="Q266" i="25" s="1"/>
  <c r="Q267" i="25" s="1"/>
  <c r="Q268" i="25" s="1"/>
  <c r="Q269" i="25" s="1"/>
  <c r="Q270" i="25" s="1"/>
  <c r="Q271" i="25" s="1"/>
  <c r="Q272" i="25" s="1"/>
  <c r="Q273" i="25" s="1"/>
  <c r="Q274" i="25" s="1"/>
  <c r="Q275" i="25" s="1"/>
  <c r="AI12" i="16"/>
  <c r="AI13" i="16" s="1"/>
  <c r="AI14" i="16" s="1"/>
  <c r="AI1" i="16" s="1"/>
  <c r="AT16" i="16"/>
  <c r="Q235" i="16"/>
  <c r="Q236" i="16" s="1"/>
  <c r="Q237" i="16" s="1"/>
  <c r="Q238" i="16" s="1"/>
  <c r="Q239" i="16" s="1"/>
  <c r="Q240" i="16" s="1"/>
  <c r="Q241" i="16" s="1"/>
  <c r="Q242" i="16" s="1"/>
  <c r="Q243" i="16" s="1"/>
  <c r="Q244" i="16" s="1"/>
  <c r="Q245" i="16" s="1"/>
  <c r="Q246" i="16" s="1"/>
  <c r="Q247" i="16" s="1"/>
  <c r="Q248" i="16" s="1"/>
  <c r="Q249" i="16" s="1"/>
  <c r="Q250" i="16" s="1"/>
  <c r="Q251" i="16" s="1"/>
  <c r="Q252" i="16" s="1"/>
  <c r="Q253" i="16" s="1"/>
  <c r="Q254" i="16" s="1"/>
  <c r="Q255" i="16" s="1"/>
  <c r="Q256" i="16" s="1"/>
  <c r="Q257" i="16" s="1"/>
  <c r="Q258" i="16" s="1"/>
  <c r="Q259" i="16" s="1"/>
  <c r="Q260" i="16" s="1"/>
  <c r="Q261" i="16" s="1"/>
  <c r="Q262" i="16" s="1"/>
  <c r="Q263" i="16" s="1"/>
  <c r="Q264" i="16" s="1"/>
  <c r="Q265" i="16" s="1"/>
  <c r="Q266" i="16" s="1"/>
  <c r="Q267" i="16" s="1"/>
  <c r="Q268" i="16" s="1"/>
  <c r="Q269" i="16" s="1"/>
  <c r="Q270" i="16" s="1"/>
  <c r="Q271" i="16" s="1"/>
  <c r="Q272" i="16" s="1"/>
  <c r="Q273" i="16" s="1"/>
  <c r="Q274" i="16" s="1"/>
  <c r="Q275" i="16" s="1"/>
  <c r="U228" i="16"/>
  <c r="C10" i="19"/>
  <c r="H9" i="19"/>
  <c r="I10" i="19" s="1"/>
  <c r="D9" i="19"/>
  <c r="F10" i="19" s="1"/>
  <c r="R9" i="20"/>
  <c r="Q10" i="20"/>
  <c r="L9" i="24"/>
  <c r="J9" i="24"/>
  <c r="K9" i="24"/>
  <c r="G9" i="24"/>
  <c r="W8" i="20"/>
  <c r="Q12" i="28"/>
  <c r="R11" i="28"/>
  <c r="T12" i="28" s="1"/>
  <c r="C11" i="21"/>
  <c r="H10" i="21"/>
  <c r="I11" i="21" s="1"/>
  <c r="D10" i="21"/>
  <c r="F11" i="21" s="1"/>
  <c r="J11" i="27"/>
  <c r="K11" i="27"/>
  <c r="G11" i="27"/>
  <c r="L11" i="27"/>
  <c r="R10" i="19"/>
  <c r="T11" i="19" s="1"/>
  <c r="Q11" i="19"/>
  <c r="G9" i="19"/>
  <c r="K9" i="19"/>
  <c r="L9" i="19"/>
  <c r="J9" i="19"/>
  <c r="T9" i="20"/>
  <c r="D9" i="24"/>
  <c r="F10" i="24" s="1"/>
  <c r="C10" i="24"/>
  <c r="H9" i="24"/>
  <c r="I10" i="24" s="1"/>
  <c r="U12" i="27"/>
  <c r="AJ13" i="18"/>
  <c r="AJ14" i="18" s="1"/>
  <c r="AJ1" i="18" s="1"/>
  <c r="W11" i="28"/>
  <c r="AI13" i="19"/>
  <c r="AI14" i="19" s="1"/>
  <c r="AI1" i="19" s="1"/>
  <c r="AI11" i="19"/>
  <c r="AI10" i="19" s="1"/>
  <c r="AI9" i="19" s="1"/>
  <c r="AI5" i="19"/>
  <c r="AI4" i="19" s="1"/>
  <c r="AX12" i="21"/>
  <c r="AX13" i="21" s="1"/>
  <c r="AW13" i="21"/>
  <c r="AV12" i="25"/>
  <c r="AU13" i="25"/>
  <c r="C9" i="20"/>
  <c r="H8" i="20"/>
  <c r="I9" i="20" s="1"/>
  <c r="D8" i="20"/>
  <c r="F9" i="20" s="1"/>
  <c r="J10" i="21"/>
  <c r="L10" i="21"/>
  <c r="G10" i="21"/>
  <c r="K10" i="21"/>
  <c r="K34" i="8"/>
  <c r="L31" i="8"/>
  <c r="U11" i="16"/>
  <c r="I11" i="5"/>
  <c r="I12" i="13"/>
  <c r="J25" i="5"/>
  <c r="J78" i="5" s="1"/>
  <c r="J13" i="13"/>
  <c r="J6" i="5"/>
  <c r="K11" i="13"/>
  <c r="K8" i="5"/>
  <c r="Z10" i="29" l="1"/>
  <c r="AJ12" i="24"/>
  <c r="AJ13" i="24" s="1"/>
  <c r="AJ14" i="24" s="1"/>
  <c r="AJ1" i="24" s="1"/>
  <c r="AU16" i="24"/>
  <c r="AW16" i="22"/>
  <c r="AL12" i="22"/>
  <c r="AL13" i="22" s="1"/>
  <c r="AL14" i="22" s="1"/>
  <c r="AL1" i="22" s="1"/>
  <c r="X10" i="16"/>
  <c r="V7" i="26"/>
  <c r="Y8" i="26" s="1"/>
  <c r="Z8" i="26" s="1"/>
  <c r="V7" i="27"/>
  <c r="Y11" i="29"/>
  <c r="Z11" i="29" s="1"/>
  <c r="BA8" i="29" s="1"/>
  <c r="V11" i="29"/>
  <c r="J10" i="18"/>
  <c r="L10" i="18"/>
  <c r="K10" i="18"/>
  <c r="G10" i="18"/>
  <c r="Q11" i="18"/>
  <c r="R10" i="18"/>
  <c r="T11" i="18" s="1"/>
  <c r="W11" i="18" s="1"/>
  <c r="H10" i="18"/>
  <c r="I11" i="18" s="1"/>
  <c r="C11" i="18"/>
  <c r="D10" i="18"/>
  <c r="F11" i="18" s="1"/>
  <c r="V8" i="19"/>
  <c r="BB9" i="19" s="1"/>
  <c r="Q11" i="27"/>
  <c r="R10" i="27"/>
  <c r="T11" i="27" s="1"/>
  <c r="V11" i="25"/>
  <c r="Y12" i="25" s="1"/>
  <c r="Z12" i="25" s="1"/>
  <c r="Y10" i="28"/>
  <c r="Z10" i="28" s="1"/>
  <c r="V10" i="28"/>
  <c r="W10" i="27"/>
  <c r="L10" i="25"/>
  <c r="K10" i="25"/>
  <c r="G10" i="25"/>
  <c r="J10" i="25"/>
  <c r="V8" i="26"/>
  <c r="X9" i="27"/>
  <c r="C11" i="25"/>
  <c r="D10" i="25"/>
  <c r="F11" i="25" s="1"/>
  <c r="H10" i="25"/>
  <c r="I11" i="25" s="1"/>
  <c r="T11" i="21"/>
  <c r="W11" i="21" s="1"/>
  <c r="X11" i="21" s="1"/>
  <c r="Y9" i="16"/>
  <c r="Z9" i="16" s="1"/>
  <c r="X10" i="22"/>
  <c r="V7" i="20"/>
  <c r="Y8" i="20" s="1"/>
  <c r="Z8" i="20" s="1"/>
  <c r="Z8" i="19"/>
  <c r="BA9" i="19" s="1"/>
  <c r="X11" i="28"/>
  <c r="X8" i="20"/>
  <c r="L11" i="28"/>
  <c r="K11" i="28"/>
  <c r="G11" i="28"/>
  <c r="J11" i="28"/>
  <c r="D11" i="28"/>
  <c r="F12" i="28" s="1"/>
  <c r="C12" i="28"/>
  <c r="H11" i="28"/>
  <c r="I12" i="28" s="1"/>
  <c r="M7" i="13"/>
  <c r="N114" i="5" s="1"/>
  <c r="M5" i="5"/>
  <c r="M112" i="5"/>
  <c r="M111" i="5" s="1"/>
  <c r="M66" i="5" s="1"/>
  <c r="L111" i="5"/>
  <c r="L66" i="5" s="1"/>
  <c r="V10" i="18"/>
  <c r="Y11" i="18" s="1"/>
  <c r="V9" i="16"/>
  <c r="Y10" i="16" s="1"/>
  <c r="BB8" i="18"/>
  <c r="Y9" i="18"/>
  <c r="Z9" i="18" s="1"/>
  <c r="Z10" i="18" s="1"/>
  <c r="Q11" i="16"/>
  <c r="R10" i="16"/>
  <c r="T11" i="16" s="1"/>
  <c r="AW13" i="26"/>
  <c r="AX12" i="26"/>
  <c r="AX13" i="26" s="1"/>
  <c r="T12" i="23"/>
  <c r="W12" i="23" s="1"/>
  <c r="X12" i="23" s="1"/>
  <c r="X9" i="26"/>
  <c r="P3" i="5"/>
  <c r="P36" i="8"/>
  <c r="P29" i="8" s="1"/>
  <c r="H10" i="26"/>
  <c r="I11" i="26" s="1"/>
  <c r="D10" i="26"/>
  <c r="F11" i="26" s="1"/>
  <c r="C11" i="26"/>
  <c r="AU16" i="20"/>
  <c r="AJ12" i="20"/>
  <c r="AK12" i="26"/>
  <c r="AK13" i="26" s="1"/>
  <c r="AK14" i="26" s="1"/>
  <c r="AK1" i="26" s="1"/>
  <c r="AV16" i="26"/>
  <c r="W10" i="26"/>
  <c r="AJ13" i="27"/>
  <c r="AJ14" i="27" s="1"/>
  <c r="AJ1" i="27" s="1"/>
  <c r="L14" i="13"/>
  <c r="L26" i="5"/>
  <c r="L79" i="5" s="1"/>
  <c r="AJ5" i="21"/>
  <c r="AJ4" i="21" s="1"/>
  <c r="AJ11" i="21"/>
  <c r="AJ10" i="21" s="1"/>
  <c r="AJ9" i="21" s="1"/>
  <c r="AJ13" i="21"/>
  <c r="AJ14" i="21" s="1"/>
  <c r="AJ1" i="21" s="1"/>
  <c r="V9" i="19"/>
  <c r="O49" i="8"/>
  <c r="O55" i="8" s="1"/>
  <c r="O43" i="8"/>
  <c r="AK12" i="23"/>
  <c r="AK13" i="23" s="1"/>
  <c r="AK14" i="23" s="1"/>
  <c r="AK1" i="23" s="1"/>
  <c r="AV16" i="23"/>
  <c r="H10" i="16"/>
  <c r="I11" i="16" s="1"/>
  <c r="C11" i="16"/>
  <c r="D10" i="16"/>
  <c r="F11" i="16" s="1"/>
  <c r="AV16" i="27"/>
  <c r="AK12" i="27"/>
  <c r="AK13" i="27" s="1"/>
  <c r="AK14" i="27" s="1"/>
  <c r="AK1" i="27" s="1"/>
  <c r="AW13" i="28"/>
  <c r="AX12" i="28"/>
  <c r="AX13" i="28" s="1"/>
  <c r="M10" i="13"/>
  <c r="M25" i="13"/>
  <c r="W12" i="25"/>
  <c r="X12" i="25" s="1"/>
  <c r="AV13" i="19"/>
  <c r="AW12" i="19"/>
  <c r="Q13" i="25"/>
  <c r="R12" i="25"/>
  <c r="T13" i="25" s="1"/>
  <c r="O15" i="5"/>
  <c r="N3" i="13"/>
  <c r="O31" i="5"/>
  <c r="O59" i="5" s="1"/>
  <c r="O92" i="5" s="1"/>
  <c r="K10" i="26"/>
  <c r="L10" i="26"/>
  <c r="J10" i="26"/>
  <c r="G10" i="26"/>
  <c r="AX12" i="24"/>
  <c r="AX13" i="24" s="1"/>
  <c r="AW13" i="24"/>
  <c r="AI11" i="20"/>
  <c r="AI10" i="20" s="1"/>
  <c r="AI9" i="20" s="1"/>
  <c r="AI5" i="20"/>
  <c r="AI4" i="20" s="1"/>
  <c r="AI13" i="20"/>
  <c r="AI14" i="20" s="1"/>
  <c r="AI1" i="20" s="1"/>
  <c r="AW12" i="20"/>
  <c r="AV13" i="20"/>
  <c r="G10" i="16"/>
  <c r="L10" i="16"/>
  <c r="J10" i="16"/>
  <c r="K10" i="16"/>
  <c r="Q11" i="26"/>
  <c r="R10" i="26"/>
  <c r="T11" i="26" s="1"/>
  <c r="AV16" i="21"/>
  <c r="AK12" i="21"/>
  <c r="AK13" i="21" s="1"/>
  <c r="AK14" i="21" s="1"/>
  <c r="AK1" i="21" s="1"/>
  <c r="X10" i="18"/>
  <c r="X9" i="24"/>
  <c r="X10" i="24" s="1"/>
  <c r="T12" i="21"/>
  <c r="W12" i="21" s="1"/>
  <c r="R11" i="22"/>
  <c r="T12" i="22" s="1"/>
  <c r="Q12" i="22"/>
  <c r="W11" i="24"/>
  <c r="Y10" i="23"/>
  <c r="Z10" i="23" s="1"/>
  <c r="V10" i="23"/>
  <c r="Y8" i="22"/>
  <c r="Z8" i="22" s="1"/>
  <c r="V8" i="22"/>
  <c r="Y8" i="24"/>
  <c r="Z8" i="24" s="1"/>
  <c r="V8" i="24"/>
  <c r="G11" i="22"/>
  <c r="J11" i="22"/>
  <c r="K11" i="22"/>
  <c r="L11" i="22"/>
  <c r="Q12" i="24"/>
  <c r="R11" i="24"/>
  <c r="T12" i="24" s="1"/>
  <c r="D11" i="23"/>
  <c r="F12" i="23" s="1"/>
  <c r="H11" i="23"/>
  <c r="I12" i="23" s="1"/>
  <c r="C12" i="23"/>
  <c r="Y9" i="21"/>
  <c r="Z9" i="21" s="1"/>
  <c r="V9" i="21"/>
  <c r="D11" i="22"/>
  <c r="F12" i="22" s="1"/>
  <c r="C12" i="22"/>
  <c r="H11" i="22"/>
  <c r="I12" i="22" s="1"/>
  <c r="K11" i="23"/>
  <c r="J11" i="23"/>
  <c r="G11" i="23"/>
  <c r="L11" i="23"/>
  <c r="W11" i="22"/>
  <c r="K4" i="5"/>
  <c r="K71" i="5" s="1"/>
  <c r="K70" i="5" s="1"/>
  <c r="L15" i="13"/>
  <c r="L20" i="5"/>
  <c r="L77" i="5" s="1"/>
  <c r="U13" i="27"/>
  <c r="W9" i="20"/>
  <c r="W11" i="19"/>
  <c r="G11" i="21"/>
  <c r="K11" i="21"/>
  <c r="L11" i="21"/>
  <c r="J11" i="21"/>
  <c r="W11" i="16"/>
  <c r="X11" i="16" s="1"/>
  <c r="W12" i="28"/>
  <c r="Q11" i="20"/>
  <c r="R10" i="20"/>
  <c r="C11" i="19"/>
  <c r="H10" i="19"/>
  <c r="I11" i="19" s="1"/>
  <c r="D10" i="19"/>
  <c r="F11" i="19" s="1"/>
  <c r="AU16" i="16"/>
  <c r="AJ12" i="16"/>
  <c r="Q13" i="21"/>
  <c r="R12" i="21"/>
  <c r="C13" i="27"/>
  <c r="H12" i="27"/>
  <c r="I13" i="27" s="1"/>
  <c r="D12" i="27"/>
  <c r="F13" i="27" s="1"/>
  <c r="U14" i="22"/>
  <c r="AI11" i="25"/>
  <c r="AI10" i="25" s="1"/>
  <c r="AI9" i="25" s="1"/>
  <c r="AI13" i="25"/>
  <c r="AI14" i="25" s="1"/>
  <c r="AI1" i="25" s="1"/>
  <c r="AI5" i="25"/>
  <c r="AI4" i="25" s="1"/>
  <c r="C10" i="20"/>
  <c r="D9" i="20"/>
  <c r="F10" i="20" s="1"/>
  <c r="H9" i="20"/>
  <c r="I10" i="20" s="1"/>
  <c r="R11" i="19"/>
  <c r="T12" i="19" s="1"/>
  <c r="Q12" i="19"/>
  <c r="U20" i="28"/>
  <c r="J9" i="20"/>
  <c r="K9" i="20"/>
  <c r="G9" i="20"/>
  <c r="L9" i="20"/>
  <c r="Q13" i="28"/>
  <c r="R12" i="28"/>
  <c r="T13" i="28" s="1"/>
  <c r="T10" i="20"/>
  <c r="AL12" i="18"/>
  <c r="AW16" i="18"/>
  <c r="U12" i="26"/>
  <c r="J12" i="27"/>
  <c r="G12" i="27"/>
  <c r="L12" i="27"/>
  <c r="K12" i="27"/>
  <c r="U13" i="23"/>
  <c r="U12" i="24"/>
  <c r="AU16" i="25"/>
  <c r="AJ12" i="25"/>
  <c r="AJ13" i="19"/>
  <c r="AJ14" i="19" s="1"/>
  <c r="AJ1" i="19" s="1"/>
  <c r="AJ5" i="19"/>
  <c r="AJ4" i="19" s="1"/>
  <c r="AV13" i="25"/>
  <c r="AW12" i="25"/>
  <c r="K10" i="24"/>
  <c r="J10" i="24"/>
  <c r="L10" i="24"/>
  <c r="G10" i="24"/>
  <c r="D10" i="24"/>
  <c r="F11" i="24" s="1"/>
  <c r="H10" i="24"/>
  <c r="I11" i="24" s="1"/>
  <c r="C11" i="24"/>
  <c r="D11" i="21"/>
  <c r="F12" i="21" s="1"/>
  <c r="H11" i="21"/>
  <c r="I12" i="21" s="1"/>
  <c r="C12" i="21"/>
  <c r="J10" i="19"/>
  <c r="K10" i="19"/>
  <c r="G10" i="19"/>
  <c r="L10" i="19"/>
  <c r="AK13" i="18"/>
  <c r="AK14" i="18" s="1"/>
  <c r="AK1" i="18" s="1"/>
  <c r="R12" i="23"/>
  <c r="Q13" i="23"/>
  <c r="AV16" i="19"/>
  <c r="AK12" i="19"/>
  <c r="X10" i="19"/>
  <c r="M31" i="8"/>
  <c r="L34" i="8"/>
  <c r="U12" i="16"/>
  <c r="J11" i="5"/>
  <c r="J12" i="5" s="1"/>
  <c r="J12" i="13"/>
  <c r="I12" i="5"/>
  <c r="I68" i="5"/>
  <c r="K25" i="5"/>
  <c r="K78" i="5" s="1"/>
  <c r="K13" i="13"/>
  <c r="K6" i="5"/>
  <c r="L11" i="13"/>
  <c r="L8" i="5"/>
  <c r="K67" i="5"/>
  <c r="X11" i="18" l="1"/>
  <c r="AJ5" i="18" s="1"/>
  <c r="AJ4" i="18" s="1"/>
  <c r="AK12" i="24"/>
  <c r="AK13" i="24" s="1"/>
  <c r="AK14" i="24" s="1"/>
  <c r="AK1" i="24" s="1"/>
  <c r="AV16" i="24"/>
  <c r="AX16" i="22"/>
  <c r="AM12" i="22"/>
  <c r="AM13" i="22" s="1"/>
  <c r="AM14" i="22" s="1"/>
  <c r="AM1" i="22" s="1"/>
  <c r="Z11" i="18"/>
  <c r="Z10" i="16"/>
  <c r="BB8" i="25"/>
  <c r="Y8" i="27"/>
  <c r="Z8" i="27" s="1"/>
  <c r="V8" i="27"/>
  <c r="Y9" i="19"/>
  <c r="Z9" i="19" s="1"/>
  <c r="Y12" i="29"/>
  <c r="Z12" i="29" s="1"/>
  <c r="V12" i="29"/>
  <c r="BB8" i="29"/>
  <c r="H11" i="18"/>
  <c r="I12" i="18" s="1"/>
  <c r="C12" i="18"/>
  <c r="D11" i="18"/>
  <c r="F12" i="18" s="1"/>
  <c r="L11" i="18"/>
  <c r="J11" i="18"/>
  <c r="K11" i="18"/>
  <c r="G11" i="18"/>
  <c r="R11" i="18"/>
  <c r="T12" i="18" s="1"/>
  <c r="W12" i="18" s="1"/>
  <c r="X12" i="18" s="1"/>
  <c r="Q12" i="18"/>
  <c r="X9" i="20"/>
  <c r="D11" i="25"/>
  <c r="F12" i="25" s="1"/>
  <c r="H11" i="25"/>
  <c r="I12" i="25" s="1"/>
  <c r="C12" i="25"/>
  <c r="V12" i="25"/>
  <c r="Y13" i="25" s="1"/>
  <c r="Z13" i="25" s="1"/>
  <c r="V9" i="26"/>
  <c r="Y9" i="26"/>
  <c r="Z9" i="26" s="1"/>
  <c r="Y11" i="28"/>
  <c r="Z11" i="28" s="1"/>
  <c r="V11" i="28"/>
  <c r="W11" i="27"/>
  <c r="X12" i="28"/>
  <c r="L11" i="25"/>
  <c r="J11" i="25"/>
  <c r="G11" i="25"/>
  <c r="K11" i="25"/>
  <c r="X10" i="27"/>
  <c r="R11" i="27"/>
  <c r="T12" i="27" s="1"/>
  <c r="Q12" i="27"/>
  <c r="X11" i="22"/>
  <c r="T13" i="23"/>
  <c r="V8" i="20"/>
  <c r="Y9" i="20" s="1"/>
  <c r="Z9" i="20" s="1"/>
  <c r="V10" i="16"/>
  <c r="Y11" i="16" s="1"/>
  <c r="Z11" i="16" s="1"/>
  <c r="AJ11" i="19"/>
  <c r="AJ10" i="19" s="1"/>
  <c r="AJ9" i="19" s="1"/>
  <c r="X10" i="26"/>
  <c r="L12" i="28"/>
  <c r="J12" i="28"/>
  <c r="G12" i="28"/>
  <c r="K12" i="28"/>
  <c r="L4" i="5"/>
  <c r="L71" i="5" s="1"/>
  <c r="L70" i="5" s="1"/>
  <c r="C13" i="28"/>
  <c r="D12" i="28"/>
  <c r="F13" i="28" s="1"/>
  <c r="H12" i="28"/>
  <c r="I13" i="28" s="1"/>
  <c r="N7" i="13"/>
  <c r="O114" i="5" s="1"/>
  <c r="N5" i="5"/>
  <c r="N112" i="5"/>
  <c r="N111" i="5" s="1"/>
  <c r="N66" i="5" s="1"/>
  <c r="V11" i="18"/>
  <c r="Y12" i="18" s="1"/>
  <c r="K11" i="16"/>
  <c r="G11" i="16"/>
  <c r="L11" i="16"/>
  <c r="J11" i="16"/>
  <c r="Y10" i="19"/>
  <c r="V10" i="19"/>
  <c r="Y11" i="19" s="1"/>
  <c r="AJ11" i="20"/>
  <c r="AJ10" i="20" s="1"/>
  <c r="AJ9" i="20" s="1"/>
  <c r="AJ5" i="20"/>
  <c r="AJ4" i="20" s="1"/>
  <c r="AJ13" i="20"/>
  <c r="AJ14" i="20" s="1"/>
  <c r="AJ1" i="20" s="1"/>
  <c r="C12" i="26"/>
  <c r="H11" i="26"/>
  <c r="I12" i="26" s="1"/>
  <c r="D11" i="26"/>
  <c r="F12" i="26" s="1"/>
  <c r="P15" i="5"/>
  <c r="O3" i="13"/>
  <c r="P31" i="5"/>
  <c r="P59" i="5" s="1"/>
  <c r="P92" i="5" s="1"/>
  <c r="N10" i="13"/>
  <c r="N25" i="13"/>
  <c r="AX12" i="19"/>
  <c r="AX13" i="19" s="1"/>
  <c r="AW13" i="19"/>
  <c r="M26" i="5"/>
  <c r="M79" i="5" s="1"/>
  <c r="M14" i="13"/>
  <c r="AL12" i="26"/>
  <c r="AL13" i="26" s="1"/>
  <c r="AL14" i="26" s="1"/>
  <c r="AL1" i="26" s="1"/>
  <c r="AW16" i="26"/>
  <c r="W11" i="26"/>
  <c r="X11" i="26" s="1"/>
  <c r="W13" i="25"/>
  <c r="X13" i="25" s="1"/>
  <c r="T13" i="21"/>
  <c r="AW16" i="21"/>
  <c r="AL12" i="21"/>
  <c r="AL13" i="21" s="1"/>
  <c r="AL14" i="21" s="1"/>
  <c r="AL1" i="21" s="1"/>
  <c r="AX12" i="20"/>
  <c r="AX13" i="20" s="1"/>
  <c r="AW13" i="20"/>
  <c r="AW16" i="23"/>
  <c r="AL12" i="23"/>
  <c r="AL13" i="23" s="1"/>
  <c r="AL14" i="23" s="1"/>
  <c r="AL1" i="23" s="1"/>
  <c r="BA9" i="18"/>
  <c r="AJ11" i="18"/>
  <c r="AJ10" i="18" s="1"/>
  <c r="AJ9" i="18" s="1"/>
  <c r="P49" i="8"/>
  <c r="P55" i="8" s="1"/>
  <c r="P43" i="8"/>
  <c r="R11" i="16"/>
  <c r="T12" i="16" s="1"/>
  <c r="W12" i="16" s="1"/>
  <c r="X12" i="16" s="1"/>
  <c r="Q12" i="16"/>
  <c r="R11" i="26"/>
  <c r="T12" i="26" s="1"/>
  <c r="Q12" i="26"/>
  <c r="R13" i="25"/>
  <c r="T14" i="25" s="1"/>
  <c r="Q14" i="25"/>
  <c r="AW16" i="27"/>
  <c r="AL12" i="27"/>
  <c r="AL13" i="27" s="1"/>
  <c r="AL14" i="27" s="1"/>
  <c r="AL1" i="27" s="1"/>
  <c r="D11" i="16"/>
  <c r="F12" i="16" s="1"/>
  <c r="C12" i="16"/>
  <c r="H11" i="16"/>
  <c r="I12" i="16" s="1"/>
  <c r="AK12" i="20"/>
  <c r="AK13" i="20" s="1"/>
  <c r="AK14" i="20" s="1"/>
  <c r="AK1" i="20" s="1"/>
  <c r="AV16" i="20"/>
  <c r="G11" i="26"/>
  <c r="K11" i="26"/>
  <c r="L11" i="26"/>
  <c r="J11" i="26"/>
  <c r="X11" i="24"/>
  <c r="Y10" i="21"/>
  <c r="Z10" i="21" s="1"/>
  <c r="V10" i="21"/>
  <c r="Y9" i="24"/>
  <c r="Z9" i="24" s="1"/>
  <c r="V9" i="24"/>
  <c r="Y11" i="23"/>
  <c r="Z11" i="23" s="1"/>
  <c r="V11" i="23"/>
  <c r="R12" i="22"/>
  <c r="T13" i="22" s="1"/>
  <c r="Q13" i="22"/>
  <c r="H12" i="22"/>
  <c r="I13" i="22" s="1"/>
  <c r="C13" i="22"/>
  <c r="D12" i="22"/>
  <c r="F13" i="22" s="1"/>
  <c r="K12" i="23"/>
  <c r="L12" i="23"/>
  <c r="J12" i="23"/>
  <c r="G12" i="23"/>
  <c r="W12" i="22"/>
  <c r="D12" i="23"/>
  <c r="F13" i="23" s="1"/>
  <c r="H12" i="23"/>
  <c r="I13" i="23" s="1"/>
  <c r="C13" i="23"/>
  <c r="Q13" i="24"/>
  <c r="R12" i="24"/>
  <c r="T13" i="24" s="1"/>
  <c r="X12" i="21"/>
  <c r="L12" i="22"/>
  <c r="J12" i="22"/>
  <c r="K12" i="22"/>
  <c r="G12" i="22"/>
  <c r="W12" i="24"/>
  <c r="Y9" i="22"/>
  <c r="Z9" i="22" s="1"/>
  <c r="V9" i="22"/>
  <c r="J68" i="5"/>
  <c r="L12" i="21"/>
  <c r="J12" i="21"/>
  <c r="K12" i="21"/>
  <c r="G12" i="21"/>
  <c r="L11" i="24"/>
  <c r="J11" i="24"/>
  <c r="G11" i="24"/>
  <c r="K11" i="24"/>
  <c r="U14" i="23"/>
  <c r="U13" i="26"/>
  <c r="W10" i="20"/>
  <c r="W12" i="19"/>
  <c r="C11" i="20"/>
  <c r="H10" i="20"/>
  <c r="I11" i="20" s="1"/>
  <c r="D10" i="20"/>
  <c r="F11" i="20" s="1"/>
  <c r="H13" i="27"/>
  <c r="I14" i="27" s="1"/>
  <c r="D13" i="27"/>
  <c r="F14" i="27" s="1"/>
  <c r="C14" i="27"/>
  <c r="W13" i="21"/>
  <c r="AV16" i="16"/>
  <c r="AK12" i="16"/>
  <c r="AK13" i="16" s="1"/>
  <c r="T11" i="20"/>
  <c r="X11" i="19"/>
  <c r="AK13" i="19"/>
  <c r="AK14" i="19" s="1"/>
  <c r="AK1" i="19" s="1"/>
  <c r="R13" i="23"/>
  <c r="T14" i="23" s="1"/>
  <c r="Q14" i="23"/>
  <c r="AJ13" i="25"/>
  <c r="AJ14" i="25" s="1"/>
  <c r="AJ1" i="25" s="1"/>
  <c r="AM12" i="18"/>
  <c r="AX16" i="18"/>
  <c r="W13" i="28"/>
  <c r="U15" i="22"/>
  <c r="Q14" i="21"/>
  <c r="R13" i="21"/>
  <c r="G11" i="19"/>
  <c r="K11" i="19"/>
  <c r="L11" i="19"/>
  <c r="J11" i="19"/>
  <c r="R11" i="20"/>
  <c r="Q12" i="20"/>
  <c r="M20" i="5"/>
  <c r="M77" i="5" s="1"/>
  <c r="M15" i="13"/>
  <c r="AW16" i="19"/>
  <c r="AL12" i="19"/>
  <c r="W13" i="23"/>
  <c r="X13" i="23" s="1"/>
  <c r="D12" i="21"/>
  <c r="F13" i="21" s="1"/>
  <c r="C13" i="21"/>
  <c r="H12" i="21"/>
  <c r="I13" i="21" s="1"/>
  <c r="D11" i="24"/>
  <c r="F12" i="24" s="1"/>
  <c r="C12" i="24"/>
  <c r="H11" i="24"/>
  <c r="I12" i="24" s="1"/>
  <c r="AV16" i="25"/>
  <c r="AK12" i="25"/>
  <c r="U13" i="24"/>
  <c r="AL13" i="18"/>
  <c r="AL14" i="18" s="1"/>
  <c r="AL1" i="18" s="1"/>
  <c r="R13" i="28"/>
  <c r="T14" i="28" s="1"/>
  <c r="Q14" i="28"/>
  <c r="J13" i="27"/>
  <c r="G13" i="27"/>
  <c r="K13" i="27"/>
  <c r="L13" i="27"/>
  <c r="U14" i="27"/>
  <c r="AX12" i="25"/>
  <c r="AX13" i="25" s="1"/>
  <c r="AW13" i="25"/>
  <c r="U21" i="28"/>
  <c r="Q13" i="19"/>
  <c r="R12" i="19"/>
  <c r="T13" i="19" s="1"/>
  <c r="K10" i="20"/>
  <c r="G10" i="20"/>
  <c r="J10" i="20"/>
  <c r="L10" i="20"/>
  <c r="AJ13" i="16"/>
  <c r="AJ14" i="16" s="1"/>
  <c r="AJ1" i="16" s="1"/>
  <c r="C12" i="19"/>
  <c r="H11" i="19"/>
  <c r="I12" i="19" s="1"/>
  <c r="D11" i="19"/>
  <c r="F12" i="19" s="1"/>
  <c r="N31" i="8"/>
  <c r="M34" i="8"/>
  <c r="U13" i="16"/>
  <c r="K12" i="13"/>
  <c r="K11" i="5"/>
  <c r="K12" i="5" s="1"/>
  <c r="L13" i="13"/>
  <c r="L25" i="5"/>
  <c r="L78" i="5" s="1"/>
  <c r="L6" i="5"/>
  <c r="M11" i="13"/>
  <c r="M8" i="5"/>
  <c r="M67" i="5" s="1"/>
  <c r="L67" i="5"/>
  <c r="M4" i="5" l="1"/>
  <c r="M71" i="5" s="1"/>
  <c r="M70" i="5" s="1"/>
  <c r="Z12" i="18"/>
  <c r="AL12" i="24"/>
  <c r="AL13" i="24" s="1"/>
  <c r="AL14" i="24" s="1"/>
  <c r="AL1" i="24" s="1"/>
  <c r="AW16" i="24"/>
  <c r="Y9" i="27"/>
  <c r="Z9" i="27" s="1"/>
  <c r="V9" i="27"/>
  <c r="X10" i="20"/>
  <c r="Z10" i="19"/>
  <c r="Y13" i="29"/>
  <c r="Z13" i="29" s="1"/>
  <c r="V13" i="29"/>
  <c r="V9" i="20"/>
  <c r="Y10" i="20" s="1"/>
  <c r="Z10" i="20" s="1"/>
  <c r="V11" i="16"/>
  <c r="Y12" i="16" s="1"/>
  <c r="Z12" i="16" s="1"/>
  <c r="G12" i="18"/>
  <c r="L12" i="18"/>
  <c r="J12" i="18"/>
  <c r="K12" i="18"/>
  <c r="H12" i="18"/>
  <c r="I13" i="18" s="1"/>
  <c r="D12" i="18"/>
  <c r="F13" i="18" s="1"/>
  <c r="C13" i="18"/>
  <c r="Q13" i="18"/>
  <c r="R12" i="18"/>
  <c r="T13" i="18" s="1"/>
  <c r="W13" i="18" s="1"/>
  <c r="X13" i="18" s="1"/>
  <c r="T12" i="20"/>
  <c r="W12" i="20" s="1"/>
  <c r="W12" i="27"/>
  <c r="D12" i="25"/>
  <c r="F13" i="25" s="1"/>
  <c r="C13" i="25"/>
  <c r="H12" i="25"/>
  <c r="I13" i="25" s="1"/>
  <c r="V13" i="25"/>
  <c r="Y14" i="25" s="1"/>
  <c r="Z14" i="25" s="1"/>
  <c r="BA9" i="25" s="1"/>
  <c r="X11" i="27"/>
  <c r="Y12" i="28"/>
  <c r="Z12" i="28" s="1"/>
  <c r="V12" i="28"/>
  <c r="Y10" i="26"/>
  <c r="Z10" i="26" s="1"/>
  <c r="V10" i="26"/>
  <c r="Q13" i="27"/>
  <c r="R12" i="27"/>
  <c r="T13" i="27" s="1"/>
  <c r="X13" i="28"/>
  <c r="K12" i="25"/>
  <c r="J12" i="25"/>
  <c r="L12" i="25"/>
  <c r="G12" i="25"/>
  <c r="X12" i="22"/>
  <c r="T14" i="21"/>
  <c r="W14" i="21" s="1"/>
  <c r="V12" i="18"/>
  <c r="Y13" i="18" s="1"/>
  <c r="Z13" i="18" s="1"/>
  <c r="H13" i="28"/>
  <c r="I14" i="28" s="1"/>
  <c r="D13" i="28"/>
  <c r="F14" i="28" s="1"/>
  <c r="C14" i="28"/>
  <c r="J13" i="28"/>
  <c r="K13" i="28"/>
  <c r="L13" i="28"/>
  <c r="G13" i="28"/>
  <c r="O7" i="13"/>
  <c r="P114" i="5" s="1"/>
  <c r="O5" i="5"/>
  <c r="O112" i="5"/>
  <c r="O111" i="5" s="1"/>
  <c r="O66" i="5" s="1"/>
  <c r="BB9" i="18"/>
  <c r="V11" i="19"/>
  <c r="Y12" i="19" s="1"/>
  <c r="R14" i="25"/>
  <c r="T15" i="25" s="1"/>
  <c r="Q15" i="25"/>
  <c r="AW16" i="20"/>
  <c r="AL12" i="20"/>
  <c r="AL13" i="20" s="1"/>
  <c r="AL14" i="20" s="1"/>
  <c r="AL1" i="20" s="1"/>
  <c r="R12" i="26"/>
  <c r="T13" i="26" s="1"/>
  <c r="Q13" i="26"/>
  <c r="N26" i="5"/>
  <c r="N79" i="5" s="1"/>
  <c r="N14" i="13"/>
  <c r="O25" i="13"/>
  <c r="O10" i="13"/>
  <c r="D12" i="26"/>
  <c r="F13" i="26" s="1"/>
  <c r="C13" i="26"/>
  <c r="H12" i="26"/>
  <c r="I13" i="26" s="1"/>
  <c r="C13" i="16"/>
  <c r="H12" i="16"/>
  <c r="I13" i="16" s="1"/>
  <c r="D12" i="16"/>
  <c r="F13" i="16" s="1"/>
  <c r="Q13" i="16"/>
  <c r="R12" i="16"/>
  <c r="T13" i="16" s="1"/>
  <c r="W13" i="16" s="1"/>
  <c r="X13" i="16" s="1"/>
  <c r="AX16" i="27"/>
  <c r="AM12" i="27"/>
  <c r="AM13" i="27" s="1"/>
  <c r="AM14" i="27" s="1"/>
  <c r="AM1" i="27" s="1"/>
  <c r="W12" i="26"/>
  <c r="X12" i="26" s="1"/>
  <c r="Z11" i="19"/>
  <c r="AM12" i="26"/>
  <c r="AM13" i="26" s="1"/>
  <c r="AM14" i="26" s="1"/>
  <c r="AM1" i="26" s="1"/>
  <c r="AX16" i="26"/>
  <c r="J12" i="26"/>
  <c r="K12" i="26"/>
  <c r="L12" i="26"/>
  <c r="G12" i="26"/>
  <c r="G12" i="16"/>
  <c r="L12" i="16"/>
  <c r="K12" i="16"/>
  <c r="J12" i="16"/>
  <c r="W14" i="25"/>
  <c r="X14" i="25" s="1"/>
  <c r="AJ5" i="25" s="1"/>
  <c r="AJ4" i="25" s="1"/>
  <c r="AM12" i="23"/>
  <c r="AM13" i="23" s="1"/>
  <c r="AM14" i="23" s="1"/>
  <c r="AM1" i="23" s="1"/>
  <c r="AX16" i="23"/>
  <c r="AX16" i="21"/>
  <c r="AM12" i="21"/>
  <c r="AM13" i="21" s="1"/>
  <c r="AM14" i="21" s="1"/>
  <c r="AM1" i="21" s="1"/>
  <c r="X12" i="24"/>
  <c r="W13" i="24"/>
  <c r="J13" i="23"/>
  <c r="L13" i="23"/>
  <c r="G13" i="23"/>
  <c r="K13" i="23"/>
  <c r="R13" i="22"/>
  <c r="T14" i="22" s="1"/>
  <c r="Q14" i="22"/>
  <c r="Y11" i="21"/>
  <c r="Z11" i="21" s="1"/>
  <c r="V11" i="21"/>
  <c r="X13" i="21"/>
  <c r="Q14" i="24"/>
  <c r="R13" i="24"/>
  <c r="T14" i="24" s="1"/>
  <c r="G13" i="22"/>
  <c r="L13" i="22"/>
  <c r="K13" i="22"/>
  <c r="J13" i="22"/>
  <c r="W13" i="22"/>
  <c r="Y10" i="24"/>
  <c r="Z10" i="24" s="1"/>
  <c r="V10" i="24"/>
  <c r="Y10" i="22"/>
  <c r="Z10" i="22" s="1"/>
  <c r="V10" i="22"/>
  <c r="D13" i="23"/>
  <c r="F14" i="23" s="1"/>
  <c r="H13" i="23"/>
  <c r="I14" i="23" s="1"/>
  <c r="C14" i="23"/>
  <c r="H13" i="22"/>
  <c r="I14" i="22" s="1"/>
  <c r="D13" i="22"/>
  <c r="F14" i="22" s="1"/>
  <c r="C14" i="22"/>
  <c r="Y12" i="23"/>
  <c r="Z12" i="23" s="1"/>
  <c r="V12" i="23"/>
  <c r="U22" i="28"/>
  <c r="U23" i="28" s="1"/>
  <c r="U24" i="28" s="1"/>
  <c r="U25" i="28" s="1"/>
  <c r="U26" i="28" s="1"/>
  <c r="U27" i="28" s="1"/>
  <c r="U28" i="28" s="1"/>
  <c r="U29" i="28" s="1"/>
  <c r="U30" i="28" s="1"/>
  <c r="U31" i="28" s="1"/>
  <c r="U32" i="28" s="1"/>
  <c r="U33" i="28" s="1"/>
  <c r="U34" i="28" s="1"/>
  <c r="U35" i="28" s="1"/>
  <c r="U36" i="28" s="1"/>
  <c r="U37" i="28" s="1"/>
  <c r="U38" i="28" s="1"/>
  <c r="U39" i="28" s="1"/>
  <c r="U40" i="28" s="1"/>
  <c r="U41" i="28" s="1"/>
  <c r="U42" i="28" s="1"/>
  <c r="U43" i="28" s="1"/>
  <c r="U44" i="28" s="1"/>
  <c r="U45" i="28" s="1"/>
  <c r="U46" i="28" s="1"/>
  <c r="U47" i="28" s="1"/>
  <c r="U48" i="28" s="1"/>
  <c r="U49" i="28" s="1"/>
  <c r="U50" i="28" s="1"/>
  <c r="U51" i="28" s="1"/>
  <c r="U52" i="28" s="1"/>
  <c r="U53" i="28" s="1"/>
  <c r="U54" i="28" s="1"/>
  <c r="U55" i="28" s="1"/>
  <c r="U56" i="28" s="1"/>
  <c r="U57" i="28" s="1"/>
  <c r="U58" i="28" s="1"/>
  <c r="U59" i="28" s="1"/>
  <c r="U60" i="28" s="1"/>
  <c r="U61" i="28" s="1"/>
  <c r="U62" i="28" s="1"/>
  <c r="U63" i="28" s="1"/>
  <c r="U64" i="28" s="1"/>
  <c r="U65" i="28" s="1"/>
  <c r="U66" i="28" s="1"/>
  <c r="U67" i="28" s="1"/>
  <c r="U68" i="28" s="1"/>
  <c r="U69" i="28" s="1"/>
  <c r="U70" i="28" s="1"/>
  <c r="U71" i="28" s="1"/>
  <c r="U72" i="28" s="1"/>
  <c r="U73" i="28" s="1"/>
  <c r="U74" i="28" s="1"/>
  <c r="U75" i="28" s="1"/>
  <c r="U76" i="28" s="1"/>
  <c r="U77" i="28" s="1"/>
  <c r="V12" i="16"/>
  <c r="W14" i="23"/>
  <c r="X14" i="23" s="1"/>
  <c r="W11" i="20"/>
  <c r="H11" i="20"/>
  <c r="I12" i="20" s="1"/>
  <c r="D11" i="20"/>
  <c r="F12" i="20" s="1"/>
  <c r="C12" i="20"/>
  <c r="C13" i="19"/>
  <c r="H12" i="19"/>
  <c r="I13" i="19" s="1"/>
  <c r="D12" i="19"/>
  <c r="F13" i="19" s="1"/>
  <c r="W13" i="19"/>
  <c r="U14" i="24"/>
  <c r="D13" i="21"/>
  <c r="F14" i="21" s="1"/>
  <c r="C14" i="21"/>
  <c r="H13" i="21"/>
  <c r="I14" i="21" s="1"/>
  <c r="N20" i="5"/>
  <c r="N77" i="5" s="1"/>
  <c r="N15" i="13"/>
  <c r="Q13" i="20"/>
  <c r="R12" i="20"/>
  <c r="U16" i="22"/>
  <c r="AK14" i="16"/>
  <c r="AK1" i="16" s="1"/>
  <c r="H14" i="27"/>
  <c r="I15" i="27" s="1"/>
  <c r="C15" i="27"/>
  <c r="D14" i="27"/>
  <c r="F15" i="27" s="1"/>
  <c r="X12" i="19"/>
  <c r="V10" i="20"/>
  <c r="Y11" i="20" s="1"/>
  <c r="Z11" i="20" s="1"/>
  <c r="U14" i="26"/>
  <c r="U15" i="23"/>
  <c r="Q14" i="19"/>
  <c r="R13" i="19"/>
  <c r="T14" i="19" s="1"/>
  <c r="Q15" i="28"/>
  <c r="R14" i="28"/>
  <c r="T15" i="28" s="1"/>
  <c r="AK13" i="25"/>
  <c r="AK14" i="25" s="1"/>
  <c r="AK1" i="25" s="1"/>
  <c r="H12" i="24"/>
  <c r="I13" i="24" s="1"/>
  <c r="D12" i="24"/>
  <c r="F13" i="24" s="1"/>
  <c r="C13" i="24"/>
  <c r="L13" i="21"/>
  <c r="K13" i="21"/>
  <c r="G13" i="21"/>
  <c r="J13" i="21"/>
  <c r="AL13" i="19"/>
  <c r="AL14" i="19" s="1"/>
  <c r="AL1" i="19" s="1"/>
  <c r="AW16" i="16"/>
  <c r="AL12" i="16"/>
  <c r="AL13" i="16" s="1"/>
  <c r="AL14" i="16" s="1"/>
  <c r="AL1" i="16" s="1"/>
  <c r="J14" i="27"/>
  <c r="K14" i="27"/>
  <c r="G14" i="27"/>
  <c r="L14" i="27"/>
  <c r="K11" i="20"/>
  <c r="G11" i="20"/>
  <c r="J11" i="20"/>
  <c r="L11" i="20"/>
  <c r="J12" i="19"/>
  <c r="K12" i="19"/>
  <c r="G12" i="19"/>
  <c r="L12" i="19"/>
  <c r="U15" i="27"/>
  <c r="W14" i="28"/>
  <c r="AL12" i="25"/>
  <c r="AW16" i="25"/>
  <c r="L12" i="24"/>
  <c r="K12" i="24"/>
  <c r="J12" i="24"/>
  <c r="G12" i="24"/>
  <c r="AM12" i="19"/>
  <c r="AX16" i="19"/>
  <c r="Q15" i="21"/>
  <c r="R14" i="21"/>
  <c r="AM13" i="18"/>
  <c r="AM14" i="18" s="1"/>
  <c r="AM1" i="18" s="1"/>
  <c r="Q15" i="23"/>
  <c r="R14" i="23"/>
  <c r="T15" i="23" s="1"/>
  <c r="N34" i="8"/>
  <c r="O31" i="8"/>
  <c r="U14" i="16"/>
  <c r="K68" i="5"/>
  <c r="L11" i="5"/>
  <c r="L68" i="5" s="1"/>
  <c r="L12" i="13"/>
  <c r="M13" i="13"/>
  <c r="M25" i="5"/>
  <c r="M78" i="5" s="1"/>
  <c r="N11" i="13"/>
  <c r="N8" i="5"/>
  <c r="M6" i="5"/>
  <c r="N4" i="5" l="1"/>
  <c r="N71" i="5" s="1"/>
  <c r="N70" i="5" s="1"/>
  <c r="U78" i="28"/>
  <c r="U79" i="28" s="1"/>
  <c r="U80" i="28" s="1"/>
  <c r="U81" i="28" s="1"/>
  <c r="U82" i="28" s="1"/>
  <c r="U83" i="28" s="1"/>
  <c r="U84" i="28" s="1"/>
  <c r="U85" i="28" s="1"/>
  <c r="U86" i="28" s="1"/>
  <c r="U87" i="28" s="1"/>
  <c r="U88" i="28" s="1"/>
  <c r="U89" i="28" s="1"/>
  <c r="U90" i="28" s="1"/>
  <c r="U91" i="28" s="1"/>
  <c r="U92" i="28" s="1"/>
  <c r="U93" i="28" s="1"/>
  <c r="U94" i="28" s="1"/>
  <c r="U95" i="28" s="1"/>
  <c r="U96" i="28" s="1"/>
  <c r="U97" i="28" s="1"/>
  <c r="U98" i="28" s="1"/>
  <c r="U99" i="28" s="1"/>
  <c r="U100" i="28" s="1"/>
  <c r="U101" i="28" s="1"/>
  <c r="U102" i="28" s="1"/>
  <c r="U103" i="28" s="1"/>
  <c r="U104" i="28" s="1"/>
  <c r="U105" i="28" s="1"/>
  <c r="U106" i="28" s="1"/>
  <c r="U107" i="28" s="1"/>
  <c r="U108" i="28" s="1"/>
  <c r="U109" i="28" s="1"/>
  <c r="U110" i="28" s="1"/>
  <c r="U111" i="28" s="1"/>
  <c r="U112" i="28" s="1"/>
  <c r="U113" i="28" s="1"/>
  <c r="U114" i="28" s="1"/>
  <c r="U115" i="28" s="1"/>
  <c r="U116" i="28" s="1"/>
  <c r="U117" i="28" s="1"/>
  <c r="U118" i="28" s="1"/>
  <c r="U119" i="28" s="1"/>
  <c r="U120" i="28" s="1"/>
  <c r="U121" i="28" s="1"/>
  <c r="U122" i="28" s="1"/>
  <c r="U123" i="28" s="1"/>
  <c r="U124" i="28" s="1"/>
  <c r="U125" i="28" s="1"/>
  <c r="U126" i="28" s="1"/>
  <c r="U127" i="28" s="1"/>
  <c r="U128" i="28" s="1"/>
  <c r="U129" i="28" s="1"/>
  <c r="U130" i="28" s="1"/>
  <c r="U131" i="28" s="1"/>
  <c r="U132" i="28" s="1"/>
  <c r="U133" i="28" s="1"/>
  <c r="U134" i="28" s="1"/>
  <c r="U135" i="28" s="1"/>
  <c r="U136" i="28" s="1"/>
  <c r="U137" i="28" s="1"/>
  <c r="U138" i="28" s="1"/>
  <c r="U139" i="28" s="1"/>
  <c r="U140" i="28" s="1"/>
  <c r="AJ11" i="28"/>
  <c r="AJ10" i="28" s="1"/>
  <c r="AJ5" i="28"/>
  <c r="AX16" i="24"/>
  <c r="AM12" i="24"/>
  <c r="AM13" i="24" s="1"/>
  <c r="AM14" i="24" s="1"/>
  <c r="AM1" i="24" s="1"/>
  <c r="X11" i="20"/>
  <c r="X12" i="20" s="1"/>
  <c r="Y10" i="27"/>
  <c r="Z10" i="27" s="1"/>
  <c r="V10" i="27"/>
  <c r="X14" i="28"/>
  <c r="Y14" i="29"/>
  <c r="Z14" i="29" s="1"/>
  <c r="V14" i="29"/>
  <c r="R13" i="18"/>
  <c r="T14" i="18" s="1"/>
  <c r="W14" i="18" s="1"/>
  <c r="X14" i="18" s="1"/>
  <c r="Q14" i="18"/>
  <c r="D13" i="18"/>
  <c r="F14" i="18" s="1"/>
  <c r="H13" i="18"/>
  <c r="I14" i="18" s="1"/>
  <c r="C14" i="18"/>
  <c r="G13" i="18"/>
  <c r="J13" i="18"/>
  <c r="K13" i="18"/>
  <c r="L13" i="18"/>
  <c r="T13" i="20"/>
  <c r="W13" i="20" s="1"/>
  <c r="Y11" i="26"/>
  <c r="Z11" i="26" s="1"/>
  <c r="V11" i="26"/>
  <c r="L13" i="25"/>
  <c r="K13" i="25"/>
  <c r="J13" i="25"/>
  <c r="G13" i="25"/>
  <c r="V14" i="25"/>
  <c r="Y15" i="25" s="1"/>
  <c r="Z15" i="25" s="1"/>
  <c r="AJ11" i="25"/>
  <c r="AJ10" i="25" s="1"/>
  <c r="AJ9" i="25" s="1"/>
  <c r="W13" i="27"/>
  <c r="Y13" i="28"/>
  <c r="Z13" i="28" s="1"/>
  <c r="V13" i="28"/>
  <c r="R13" i="27"/>
  <c r="T14" i="27" s="1"/>
  <c r="Q14" i="27"/>
  <c r="C14" i="25"/>
  <c r="D13" i="25"/>
  <c r="F14" i="25" s="1"/>
  <c r="H13" i="25"/>
  <c r="I14" i="25" s="1"/>
  <c r="X12" i="27"/>
  <c r="X13" i="22"/>
  <c r="X14" i="21"/>
  <c r="V13" i="18"/>
  <c r="Y14" i="18" s="1"/>
  <c r="Z14" i="18" s="1"/>
  <c r="V12" i="19"/>
  <c r="Y13" i="19" s="1"/>
  <c r="X13" i="24"/>
  <c r="T15" i="21"/>
  <c r="W15" i="21" s="1"/>
  <c r="C15" i="28"/>
  <c r="H14" i="28"/>
  <c r="I15" i="28" s="1"/>
  <c r="D14" i="28"/>
  <c r="F15" i="28" s="1"/>
  <c r="L14" i="28"/>
  <c r="J14" i="28"/>
  <c r="G14" i="28"/>
  <c r="K14" i="28"/>
  <c r="P5" i="5"/>
  <c r="P112" i="5"/>
  <c r="P111" i="5" s="1"/>
  <c r="P66" i="5" s="1"/>
  <c r="Z12" i="19"/>
  <c r="D13" i="26"/>
  <c r="F14" i="26" s="1"/>
  <c r="C14" i="26"/>
  <c r="H13" i="26"/>
  <c r="I14" i="26" s="1"/>
  <c r="Q16" i="25"/>
  <c r="R15" i="25"/>
  <c r="T16" i="25" s="1"/>
  <c r="AH11" i="28"/>
  <c r="AH10" i="28" s="1"/>
  <c r="C14" i="16"/>
  <c r="D13" i="16"/>
  <c r="F14" i="16" s="1"/>
  <c r="H13" i="16"/>
  <c r="I14" i="16" s="1"/>
  <c r="AX16" i="20"/>
  <c r="AM12" i="20"/>
  <c r="AM13" i="20" s="1"/>
  <c r="AM14" i="20" s="1"/>
  <c r="AM1" i="20" s="1"/>
  <c r="BB9" i="25"/>
  <c r="W13" i="26"/>
  <c r="X13" i="26" s="1"/>
  <c r="AG5" i="28"/>
  <c r="R13" i="16"/>
  <c r="T14" i="16" s="1"/>
  <c r="W14" i="16" s="1"/>
  <c r="X14" i="16" s="1"/>
  <c r="Q14" i="16"/>
  <c r="R13" i="26"/>
  <c r="T14" i="26" s="1"/>
  <c r="Q14" i="26"/>
  <c r="L13" i="16"/>
  <c r="K13" i="16"/>
  <c r="G13" i="16"/>
  <c r="J13" i="16"/>
  <c r="O14" i="13"/>
  <c r="O26" i="5"/>
  <c r="O79" i="5" s="1"/>
  <c r="V11" i="20"/>
  <c r="Y12" i="20" s="1"/>
  <c r="Z12" i="20" s="1"/>
  <c r="L13" i="26"/>
  <c r="K13" i="26"/>
  <c r="G13" i="26"/>
  <c r="J13" i="26"/>
  <c r="W15" i="25"/>
  <c r="X15" i="25" s="1"/>
  <c r="Y13" i="23"/>
  <c r="Z13" i="23" s="1"/>
  <c r="V13" i="23"/>
  <c r="Y11" i="22"/>
  <c r="Z11" i="22" s="1"/>
  <c r="V11" i="22"/>
  <c r="W14" i="24"/>
  <c r="D14" i="23"/>
  <c r="F15" i="23" s="1"/>
  <c r="H14" i="23"/>
  <c r="I15" i="23" s="1"/>
  <c r="C15" i="23"/>
  <c r="Q15" i="24"/>
  <c r="R14" i="24"/>
  <c r="T15" i="24" s="1"/>
  <c r="R14" i="22"/>
  <c r="T15" i="22" s="1"/>
  <c r="Q15" i="22"/>
  <c r="C15" i="22"/>
  <c r="D14" i="22"/>
  <c r="F15" i="22" s="1"/>
  <c r="H14" i="22"/>
  <c r="I15" i="22" s="1"/>
  <c r="Y11" i="24"/>
  <c r="Z11" i="24" s="1"/>
  <c r="V11" i="24"/>
  <c r="W14" i="22"/>
  <c r="F19" i="5"/>
  <c r="K14" i="22"/>
  <c r="L14" i="22"/>
  <c r="J14" i="22"/>
  <c r="G14" i="22"/>
  <c r="L14" i="23"/>
  <c r="G14" i="23"/>
  <c r="J14" i="23"/>
  <c r="K14" i="23"/>
  <c r="Y12" i="21"/>
  <c r="Z12" i="21" s="1"/>
  <c r="V12" i="21"/>
  <c r="J13" i="19"/>
  <c r="G13" i="19"/>
  <c r="K13" i="19"/>
  <c r="L13" i="19"/>
  <c r="Q16" i="21"/>
  <c r="R15" i="21"/>
  <c r="AM12" i="25"/>
  <c r="AX16" i="25"/>
  <c r="K13" i="24"/>
  <c r="L13" i="24"/>
  <c r="J13" i="24"/>
  <c r="G13" i="24"/>
  <c r="L15" i="27"/>
  <c r="J15" i="27"/>
  <c r="G15" i="27"/>
  <c r="K15" i="27"/>
  <c r="X13" i="19"/>
  <c r="W15" i="23"/>
  <c r="X15" i="23" s="1"/>
  <c r="W14" i="19"/>
  <c r="Q14" i="20"/>
  <c r="R13" i="20"/>
  <c r="T14" i="20" s="1"/>
  <c r="R15" i="23"/>
  <c r="T16" i="23" s="1"/>
  <c r="Q16" i="23"/>
  <c r="AM13" i="19"/>
  <c r="AM14" i="19" s="1"/>
  <c r="AM1" i="19" s="1"/>
  <c r="AX16" i="16"/>
  <c r="AM12" i="16"/>
  <c r="AM13" i="16" s="1"/>
  <c r="AM14" i="16" s="1"/>
  <c r="AM1" i="16" s="1"/>
  <c r="W15" i="28"/>
  <c r="R14" i="19"/>
  <c r="T15" i="19" s="1"/>
  <c r="Q15" i="19"/>
  <c r="U15" i="26"/>
  <c r="O20" i="5"/>
  <c r="O77" i="5" s="1"/>
  <c r="O15" i="13"/>
  <c r="L14" i="21"/>
  <c r="K14" i="21"/>
  <c r="G14" i="21"/>
  <c r="J14" i="21"/>
  <c r="C13" i="20"/>
  <c r="D12" i="20"/>
  <c r="F13" i="20" s="1"/>
  <c r="H12" i="20"/>
  <c r="I13" i="20" s="1"/>
  <c r="Y13" i="16"/>
  <c r="Z13" i="16" s="1"/>
  <c r="V13" i="16"/>
  <c r="AL13" i="25"/>
  <c r="AL14" i="25" s="1"/>
  <c r="AL1" i="25" s="1"/>
  <c r="U16" i="23"/>
  <c r="U17" i="23" s="1"/>
  <c r="U18" i="23" s="1"/>
  <c r="U19" i="23" s="1"/>
  <c r="U20" i="23" s="1"/>
  <c r="U21" i="23" s="1"/>
  <c r="U22" i="23" s="1"/>
  <c r="U23" i="23" s="1"/>
  <c r="U24" i="23" s="1"/>
  <c r="U25" i="23" s="1"/>
  <c r="U26" i="23" s="1"/>
  <c r="U27" i="23" s="1"/>
  <c r="U28" i="23" s="1"/>
  <c r="U29" i="23" s="1"/>
  <c r="U30" i="23" s="1"/>
  <c r="U31" i="23" s="1"/>
  <c r="U32" i="23" s="1"/>
  <c r="U33" i="23" s="1"/>
  <c r="U34" i="23" s="1"/>
  <c r="U35" i="23" s="1"/>
  <c r="U36" i="23" s="1"/>
  <c r="U37" i="23" s="1"/>
  <c r="U38" i="23" s="1"/>
  <c r="U39" i="23" s="1"/>
  <c r="U40" i="23" s="1"/>
  <c r="U41" i="23" s="1"/>
  <c r="U42" i="23" s="1"/>
  <c r="U43" i="23" s="1"/>
  <c r="U44" i="23" s="1"/>
  <c r="U45" i="23" s="1"/>
  <c r="U46" i="23" s="1"/>
  <c r="U47" i="23" s="1"/>
  <c r="U48" i="23" s="1"/>
  <c r="U49" i="23" s="1"/>
  <c r="U50" i="23" s="1"/>
  <c r="U51" i="23" s="1"/>
  <c r="U52" i="23" s="1"/>
  <c r="U53" i="23" s="1"/>
  <c r="U54" i="23" s="1"/>
  <c r="U55" i="23" s="1"/>
  <c r="U56" i="23" s="1"/>
  <c r="U57" i="23" s="1"/>
  <c r="U58" i="23" s="1"/>
  <c r="U59" i="23" s="1"/>
  <c r="U60" i="23" s="1"/>
  <c r="U61" i="23" s="1"/>
  <c r="U62" i="23" s="1"/>
  <c r="U63" i="23" s="1"/>
  <c r="U64" i="23" s="1"/>
  <c r="U65" i="23" s="1"/>
  <c r="U66" i="23" s="1"/>
  <c r="U67" i="23" s="1"/>
  <c r="U68" i="23" s="1"/>
  <c r="U69" i="23" s="1"/>
  <c r="U70" i="23" s="1"/>
  <c r="U71" i="23" s="1"/>
  <c r="U72" i="23" s="1"/>
  <c r="U73" i="23" s="1"/>
  <c r="U74" i="23" s="1"/>
  <c r="U75" i="23" s="1"/>
  <c r="U76" i="23" s="1"/>
  <c r="U77" i="23" s="1"/>
  <c r="D15" i="27"/>
  <c r="F16" i="27" s="1"/>
  <c r="H15" i="27"/>
  <c r="I16" i="27" s="1"/>
  <c r="C16" i="27"/>
  <c r="C15" i="21"/>
  <c r="H14" i="21"/>
  <c r="I15" i="21" s="1"/>
  <c r="D14" i="21"/>
  <c r="F15" i="21" s="1"/>
  <c r="U16" i="27"/>
  <c r="H13" i="24"/>
  <c r="I14" i="24" s="1"/>
  <c r="C14" i="24"/>
  <c r="D13" i="24"/>
  <c r="F14" i="24" s="1"/>
  <c r="R15" i="28"/>
  <c r="T16" i="28" s="1"/>
  <c r="Q16" i="28"/>
  <c r="U17" i="22"/>
  <c r="U15" i="24"/>
  <c r="C14" i="19"/>
  <c r="D13" i="19"/>
  <c r="F14" i="19" s="1"/>
  <c r="H13" i="19"/>
  <c r="I14" i="19" s="1"/>
  <c r="G12" i="20"/>
  <c r="J12" i="20"/>
  <c r="K12" i="20"/>
  <c r="L12" i="20"/>
  <c r="O34" i="8"/>
  <c r="P31" i="8"/>
  <c r="P34" i="8" s="1"/>
  <c r="U15" i="16"/>
  <c r="M11" i="5"/>
  <c r="M12" i="13"/>
  <c r="L12" i="5"/>
  <c r="N13" i="13"/>
  <c r="N25" i="5"/>
  <c r="N78" i="5" s="1"/>
  <c r="N6" i="5"/>
  <c r="N67" i="5"/>
  <c r="O8" i="5"/>
  <c r="O67" i="5" s="1"/>
  <c r="O11" i="13"/>
  <c r="O4" i="5" l="1"/>
  <c r="O71" i="5" s="1"/>
  <c r="O70" i="5" s="1"/>
  <c r="U78" i="23"/>
  <c r="U79" i="23" s="1"/>
  <c r="U80" i="23" s="1"/>
  <c r="U81" i="23" s="1"/>
  <c r="U82" i="23" s="1"/>
  <c r="U83" i="23" s="1"/>
  <c r="U84" i="23" s="1"/>
  <c r="U85" i="23" s="1"/>
  <c r="U86" i="23" s="1"/>
  <c r="U87" i="23" s="1"/>
  <c r="U88" i="23" s="1"/>
  <c r="U89" i="23" s="1"/>
  <c r="U90" i="23" s="1"/>
  <c r="U91" i="23" s="1"/>
  <c r="U92" i="23" s="1"/>
  <c r="U93" i="23" s="1"/>
  <c r="U94" i="23" s="1"/>
  <c r="U95" i="23" s="1"/>
  <c r="U96" i="23" s="1"/>
  <c r="U97" i="23" s="1"/>
  <c r="U98" i="23" s="1"/>
  <c r="U99" i="23" s="1"/>
  <c r="U100" i="23" s="1"/>
  <c r="U101" i="23" s="1"/>
  <c r="U102" i="23" s="1"/>
  <c r="U103" i="23" s="1"/>
  <c r="U104" i="23" s="1"/>
  <c r="U105" i="23" s="1"/>
  <c r="U106" i="23" s="1"/>
  <c r="U107" i="23" s="1"/>
  <c r="U108" i="23" s="1"/>
  <c r="U109" i="23" s="1"/>
  <c r="U110" i="23" s="1"/>
  <c r="U111" i="23" s="1"/>
  <c r="U112" i="23" s="1"/>
  <c r="U113" i="23" s="1"/>
  <c r="U114" i="23" s="1"/>
  <c r="U115" i="23" s="1"/>
  <c r="U116" i="23" s="1"/>
  <c r="U117" i="23" s="1"/>
  <c r="U118" i="23" s="1"/>
  <c r="U119" i="23" s="1"/>
  <c r="U120" i="23" s="1"/>
  <c r="U121" i="23" s="1"/>
  <c r="U122" i="23" s="1"/>
  <c r="U123" i="23" s="1"/>
  <c r="U124" i="23" s="1"/>
  <c r="U125" i="23" s="1"/>
  <c r="U126" i="23" s="1"/>
  <c r="U127" i="23" s="1"/>
  <c r="U128" i="23" s="1"/>
  <c r="U129" i="23" s="1"/>
  <c r="U130" i="23" s="1"/>
  <c r="U131" i="23" s="1"/>
  <c r="U132" i="23" s="1"/>
  <c r="U133" i="23" s="1"/>
  <c r="U134" i="23" s="1"/>
  <c r="U135" i="23" s="1"/>
  <c r="U136" i="23" s="1"/>
  <c r="U137" i="23" s="1"/>
  <c r="U138" i="23" s="1"/>
  <c r="U139" i="23" s="1"/>
  <c r="U140" i="23" s="1"/>
  <c r="BA8" i="23"/>
  <c r="AJ11" i="23"/>
  <c r="AJ10" i="23" s="1"/>
  <c r="BA9" i="23"/>
  <c r="AJ5" i="23"/>
  <c r="BB8" i="23"/>
  <c r="G14" i="16"/>
  <c r="Y11" i="27"/>
  <c r="Z11" i="27" s="1"/>
  <c r="V11" i="27"/>
  <c r="X15" i="28"/>
  <c r="V15" i="25"/>
  <c r="Y16" i="25" s="1"/>
  <c r="Z16" i="25" s="1"/>
  <c r="V13" i="19"/>
  <c r="Y14" i="19" s="1"/>
  <c r="AK11" i="29"/>
  <c r="AK10" i="29" s="1"/>
  <c r="AK9" i="29" s="1"/>
  <c r="BA9" i="29"/>
  <c r="Y15" i="29"/>
  <c r="Z15" i="29" s="1"/>
  <c r="V15" i="29"/>
  <c r="BB9" i="29"/>
  <c r="Z13" i="19"/>
  <c r="L14" i="18"/>
  <c r="J14" i="18"/>
  <c r="G14" i="18"/>
  <c r="K14" i="18"/>
  <c r="Q15" i="18"/>
  <c r="R14" i="18"/>
  <c r="T15" i="18" s="1"/>
  <c r="W15" i="18" s="1"/>
  <c r="X15" i="18" s="1"/>
  <c r="D14" i="18"/>
  <c r="F15" i="18" s="1"/>
  <c r="C15" i="18"/>
  <c r="H14" i="18"/>
  <c r="I15" i="18" s="1"/>
  <c r="X13" i="20"/>
  <c r="V12" i="20"/>
  <c r="Y13" i="20" s="1"/>
  <c r="Z13" i="20" s="1"/>
  <c r="J14" i="25"/>
  <c r="K14" i="25"/>
  <c r="G14" i="25"/>
  <c r="L14" i="25"/>
  <c r="Y14" i="28"/>
  <c r="Z14" i="28" s="1"/>
  <c r="V14" i="28"/>
  <c r="C15" i="25"/>
  <c r="H14" i="25"/>
  <c r="I15" i="25" s="1"/>
  <c r="D14" i="25"/>
  <c r="F15" i="25" s="1"/>
  <c r="Q15" i="27"/>
  <c r="R14" i="27"/>
  <c r="T15" i="27" s="1"/>
  <c r="W14" i="27"/>
  <c r="X13" i="27"/>
  <c r="V12" i="26"/>
  <c r="Y12" i="26"/>
  <c r="Z12" i="26" s="1"/>
  <c r="X14" i="22"/>
  <c r="X15" i="21"/>
  <c r="V14" i="18"/>
  <c r="Y15" i="18" s="1"/>
  <c r="Z15" i="18" s="1"/>
  <c r="X14" i="24"/>
  <c r="T16" i="21"/>
  <c r="P8" i="5"/>
  <c r="P6" i="5" s="1"/>
  <c r="P20" i="5"/>
  <c r="P77" i="5" s="1"/>
  <c r="C16" i="28"/>
  <c r="H15" i="28"/>
  <c r="I16" i="28" s="1"/>
  <c r="D15" i="28"/>
  <c r="F16" i="28" s="1"/>
  <c r="P26" i="5"/>
  <c r="P79" i="5" s="1"/>
  <c r="K15" i="28"/>
  <c r="L15" i="28"/>
  <c r="G15" i="28"/>
  <c r="J15" i="28"/>
  <c r="X14" i="19"/>
  <c r="L14" i="16"/>
  <c r="K14" i="16"/>
  <c r="J14" i="16"/>
  <c r="Q17" i="25"/>
  <c r="R16" i="25"/>
  <c r="T17" i="25" s="1"/>
  <c r="W14" i="26"/>
  <c r="X14" i="26" s="1"/>
  <c r="D14" i="26"/>
  <c r="F15" i="26" s="1"/>
  <c r="H14" i="26"/>
  <c r="I15" i="26" s="1"/>
  <c r="C15" i="26"/>
  <c r="R14" i="26"/>
  <c r="T15" i="26" s="1"/>
  <c r="Q15" i="26"/>
  <c r="H14" i="16"/>
  <c r="I15" i="16" s="1"/>
  <c r="D14" i="16"/>
  <c r="F15" i="16" s="1"/>
  <c r="C15" i="16"/>
  <c r="Q15" i="16"/>
  <c r="R14" i="16"/>
  <c r="T15" i="16" s="1"/>
  <c r="W15" i="16" s="1"/>
  <c r="X15" i="16" s="1"/>
  <c r="W16" i="25"/>
  <c r="X16" i="25" s="1"/>
  <c r="L14" i="26"/>
  <c r="K14" i="26"/>
  <c r="G14" i="26"/>
  <c r="J14" i="26"/>
  <c r="W15" i="22"/>
  <c r="F76" i="5"/>
  <c r="F97" i="5"/>
  <c r="F129" i="5"/>
  <c r="F130" i="5" s="1"/>
  <c r="J15" i="22"/>
  <c r="L15" i="22"/>
  <c r="K15" i="22"/>
  <c r="G15" i="22"/>
  <c r="W15" i="24"/>
  <c r="G15" i="23"/>
  <c r="K15" i="23"/>
  <c r="L15" i="23"/>
  <c r="J15" i="23"/>
  <c r="Y12" i="22"/>
  <c r="V12" i="22"/>
  <c r="F24" i="5"/>
  <c r="F28" i="5" s="1"/>
  <c r="E66" i="8"/>
  <c r="E67" i="8" s="1"/>
  <c r="Y12" i="24"/>
  <c r="Z12" i="24" s="1"/>
  <c r="V12" i="24"/>
  <c r="C16" i="22"/>
  <c r="H15" i="22"/>
  <c r="I16" i="22" s="1"/>
  <c r="D15" i="22"/>
  <c r="F16" i="22" s="1"/>
  <c r="Q16" i="24"/>
  <c r="R15" i="24"/>
  <c r="T16" i="24" s="1"/>
  <c r="Z12" i="22"/>
  <c r="Y13" i="21"/>
  <c r="Z13" i="21" s="1"/>
  <c r="V13" i="21"/>
  <c r="Q16" i="22"/>
  <c r="R15" i="22"/>
  <c r="T16" i="22" s="1"/>
  <c r="C16" i="23"/>
  <c r="H15" i="23"/>
  <c r="I16" i="23" s="1"/>
  <c r="D15" i="23"/>
  <c r="F16" i="23" s="1"/>
  <c r="Y14" i="23"/>
  <c r="Z14" i="23" s="1"/>
  <c r="V14" i="23"/>
  <c r="U16" i="24"/>
  <c r="U17" i="24" s="1"/>
  <c r="U18" i="24" s="1"/>
  <c r="U19" i="24" s="1"/>
  <c r="U20" i="24" s="1"/>
  <c r="U21" i="24" s="1"/>
  <c r="U22" i="24" s="1"/>
  <c r="U23" i="24" s="1"/>
  <c r="U24" i="24" s="1"/>
  <c r="U25" i="24" s="1"/>
  <c r="U26" i="24" s="1"/>
  <c r="U27" i="24" s="1"/>
  <c r="U28" i="24" s="1"/>
  <c r="U29" i="24" s="1"/>
  <c r="U30" i="24" s="1"/>
  <c r="U31" i="24" s="1"/>
  <c r="U32" i="24" s="1"/>
  <c r="U33" i="24" s="1"/>
  <c r="U34" i="24" s="1"/>
  <c r="U35" i="24" s="1"/>
  <c r="U36" i="24" s="1"/>
  <c r="U37" i="24" s="1"/>
  <c r="U38" i="24" s="1"/>
  <c r="U39" i="24" s="1"/>
  <c r="U40" i="24" s="1"/>
  <c r="U41" i="24" s="1"/>
  <c r="U42" i="24" s="1"/>
  <c r="U43" i="24" s="1"/>
  <c r="U44" i="24" s="1"/>
  <c r="U45" i="24" s="1"/>
  <c r="U46" i="24" s="1"/>
  <c r="U47" i="24" s="1"/>
  <c r="U48" i="24" s="1"/>
  <c r="U49" i="24" s="1"/>
  <c r="U50" i="24" s="1"/>
  <c r="U51" i="24" s="1"/>
  <c r="U52" i="24" s="1"/>
  <c r="U53" i="24" s="1"/>
  <c r="U54" i="24" s="1"/>
  <c r="U55" i="24" s="1"/>
  <c r="U56" i="24" s="1"/>
  <c r="U57" i="24" s="1"/>
  <c r="U58" i="24" s="1"/>
  <c r="U59" i="24" s="1"/>
  <c r="U60" i="24" s="1"/>
  <c r="U61" i="24" s="1"/>
  <c r="U62" i="24" s="1"/>
  <c r="U63" i="24" s="1"/>
  <c r="U64" i="24" s="1"/>
  <c r="U65" i="24" s="1"/>
  <c r="U66" i="24" s="1"/>
  <c r="U67" i="24" s="1"/>
  <c r="U68" i="24" s="1"/>
  <c r="U69" i="24" s="1"/>
  <c r="U70" i="24" s="1"/>
  <c r="U71" i="24" s="1"/>
  <c r="U72" i="24" s="1"/>
  <c r="U73" i="24" s="1"/>
  <c r="U74" i="24" s="1"/>
  <c r="U75" i="24" s="1"/>
  <c r="U76" i="24" s="1"/>
  <c r="U77" i="24" s="1"/>
  <c r="U78" i="24" s="1"/>
  <c r="U79" i="24" s="1"/>
  <c r="U80" i="24" s="1"/>
  <c r="U81" i="24" s="1"/>
  <c r="U82" i="24" s="1"/>
  <c r="U83" i="24" s="1"/>
  <c r="U84" i="24" s="1"/>
  <c r="U85" i="24" s="1"/>
  <c r="U86" i="24" s="1"/>
  <c r="U87" i="24" s="1"/>
  <c r="U88" i="24" s="1"/>
  <c r="U89" i="24" s="1"/>
  <c r="U90" i="24" s="1"/>
  <c r="U91" i="24" s="1"/>
  <c r="U92" i="24" s="1"/>
  <c r="U93" i="24" s="1"/>
  <c r="U94" i="24" s="1"/>
  <c r="U95" i="24" s="1"/>
  <c r="U96" i="24" s="1"/>
  <c r="U97" i="24" s="1"/>
  <c r="U98" i="24" s="1"/>
  <c r="U99" i="24" s="1"/>
  <c r="U100" i="24" s="1"/>
  <c r="U101" i="24" s="1"/>
  <c r="U102" i="24" s="1"/>
  <c r="U103" i="24" s="1"/>
  <c r="U104" i="24" s="1"/>
  <c r="U105" i="24" s="1"/>
  <c r="U106" i="24" s="1"/>
  <c r="U107" i="24" s="1"/>
  <c r="U108" i="24" s="1"/>
  <c r="U109" i="24" s="1"/>
  <c r="U110" i="24" s="1"/>
  <c r="U111" i="24" s="1"/>
  <c r="U112" i="24" s="1"/>
  <c r="U113" i="24" s="1"/>
  <c r="U114" i="24" s="1"/>
  <c r="U115" i="24" s="1"/>
  <c r="U116" i="24" s="1"/>
  <c r="U117" i="24" s="1"/>
  <c r="U118" i="24" s="1"/>
  <c r="U119" i="24" s="1"/>
  <c r="U120" i="24" s="1"/>
  <c r="U121" i="24" s="1"/>
  <c r="U122" i="24" s="1"/>
  <c r="U123" i="24" s="1"/>
  <c r="U124" i="24" s="1"/>
  <c r="U125" i="24" s="1"/>
  <c r="U126" i="24" s="1"/>
  <c r="U127" i="24" s="1"/>
  <c r="U128" i="24" s="1"/>
  <c r="U129" i="24" s="1"/>
  <c r="U130" i="24" s="1"/>
  <c r="U131" i="24" s="1"/>
  <c r="U132" i="24" s="1"/>
  <c r="U133" i="24" s="1"/>
  <c r="U134" i="24" s="1"/>
  <c r="U135" i="24" s="1"/>
  <c r="U136" i="24" s="1"/>
  <c r="U137" i="24" s="1"/>
  <c r="U138" i="24" s="1"/>
  <c r="U139" i="24" s="1"/>
  <c r="U140" i="24" s="1"/>
  <c r="W16" i="28"/>
  <c r="X16" i="28" s="1"/>
  <c r="U18" i="22"/>
  <c r="Q17" i="28"/>
  <c r="R16" i="28"/>
  <c r="T17" i="28" s="1"/>
  <c r="U17" i="27"/>
  <c r="H15" i="21"/>
  <c r="I16" i="21" s="1"/>
  <c r="C16" i="21"/>
  <c r="D15" i="21"/>
  <c r="F16" i="21" s="1"/>
  <c r="C14" i="20"/>
  <c r="H13" i="20"/>
  <c r="I14" i="20" s="1"/>
  <c r="D13" i="20"/>
  <c r="F14" i="20" s="1"/>
  <c r="R15" i="19"/>
  <c r="T16" i="19" s="1"/>
  <c r="Q16" i="19"/>
  <c r="Q17" i="23"/>
  <c r="R16" i="23"/>
  <c r="T17" i="23" s="1"/>
  <c r="AM13" i="25"/>
  <c r="AM14" i="25" s="1"/>
  <c r="AM1" i="25" s="1"/>
  <c r="W15" i="19"/>
  <c r="W16" i="23"/>
  <c r="X16" i="23" s="1"/>
  <c r="W14" i="20"/>
  <c r="W16" i="21"/>
  <c r="X16" i="21" s="1"/>
  <c r="D16" i="27"/>
  <c r="F17" i="27" s="1"/>
  <c r="H16" i="27"/>
  <c r="I17" i="27" s="1"/>
  <c r="C17" i="27"/>
  <c r="G14" i="19"/>
  <c r="K14" i="19"/>
  <c r="J14" i="19"/>
  <c r="L14" i="19"/>
  <c r="G14" i="24"/>
  <c r="J14" i="24"/>
  <c r="K14" i="24"/>
  <c r="L14" i="24"/>
  <c r="G15" i="21"/>
  <c r="L15" i="21"/>
  <c r="J15" i="21"/>
  <c r="K15" i="21"/>
  <c r="Y14" i="16"/>
  <c r="Z14" i="16" s="1"/>
  <c r="V14" i="16"/>
  <c r="R14" i="20"/>
  <c r="T15" i="20" s="1"/>
  <c r="Q15" i="20"/>
  <c r="Q17" i="21"/>
  <c r="R16" i="21"/>
  <c r="C15" i="19"/>
  <c r="H14" i="19"/>
  <c r="I15" i="19" s="1"/>
  <c r="D14" i="19"/>
  <c r="F15" i="19" s="1"/>
  <c r="C15" i="24"/>
  <c r="H14" i="24"/>
  <c r="I15" i="24" s="1"/>
  <c r="D14" i="24"/>
  <c r="F15" i="24" s="1"/>
  <c r="K16" i="27"/>
  <c r="J16" i="27"/>
  <c r="G16" i="27"/>
  <c r="L16" i="27"/>
  <c r="K13" i="20"/>
  <c r="G13" i="20"/>
  <c r="J13" i="20"/>
  <c r="L13" i="20"/>
  <c r="U16" i="26"/>
  <c r="V14" i="19"/>
  <c r="Y15" i="19" s="1"/>
  <c r="U16" i="16"/>
  <c r="M12" i="5"/>
  <c r="M68" i="5"/>
  <c r="N12" i="13"/>
  <c r="N11" i="5"/>
  <c r="N68" i="5" s="1"/>
  <c r="O25" i="5"/>
  <c r="O78" i="5" s="1"/>
  <c r="O13" i="13"/>
  <c r="O6" i="5"/>
  <c r="P4" i="5"/>
  <c r="P71" i="5" s="1"/>
  <c r="P70" i="5" s="1"/>
  <c r="BB9" i="24" l="1"/>
  <c r="BA9" i="24"/>
  <c r="AJ11" i="24"/>
  <c r="AJ10" i="24" s="1"/>
  <c r="AJ5" i="24"/>
  <c r="P67" i="5"/>
  <c r="Z14" i="19"/>
  <c r="Z15" i="19" s="1"/>
  <c r="Y12" i="27"/>
  <c r="Z12" i="27" s="1"/>
  <c r="V12" i="27"/>
  <c r="V13" i="20"/>
  <c r="Y14" i="20" s="1"/>
  <c r="Z14" i="20" s="1"/>
  <c r="Y16" i="29"/>
  <c r="Z16" i="29" s="1"/>
  <c r="V16" i="29"/>
  <c r="X14" i="20"/>
  <c r="J15" i="18"/>
  <c r="K15" i="18"/>
  <c r="L15" i="18"/>
  <c r="G15" i="18"/>
  <c r="R15" i="18"/>
  <c r="T16" i="18" s="1"/>
  <c r="W16" i="18" s="1"/>
  <c r="X16" i="18" s="1"/>
  <c r="Q16" i="18"/>
  <c r="V15" i="18"/>
  <c r="Y16" i="18" s="1"/>
  <c r="Z16" i="18" s="1"/>
  <c r="H15" i="18"/>
  <c r="I16" i="18" s="1"/>
  <c r="D15" i="18"/>
  <c r="F16" i="18" s="1"/>
  <c r="C16" i="18"/>
  <c r="W15" i="27"/>
  <c r="D15" i="25"/>
  <c r="F16" i="25" s="1"/>
  <c r="H15" i="25"/>
  <c r="I16" i="25" s="1"/>
  <c r="C16" i="25"/>
  <c r="Y13" i="26"/>
  <c r="Z13" i="26" s="1"/>
  <c r="V13" i="26"/>
  <c r="X14" i="27"/>
  <c r="R15" i="27"/>
  <c r="T16" i="27" s="1"/>
  <c r="Q16" i="27"/>
  <c r="Y15" i="28"/>
  <c r="Z15" i="28" s="1"/>
  <c r="V15" i="28"/>
  <c r="V16" i="25"/>
  <c r="Y17" i="25" s="1"/>
  <c r="Z17" i="25" s="1"/>
  <c r="K15" i="25"/>
  <c r="G15" i="25"/>
  <c r="J15" i="25"/>
  <c r="L15" i="25"/>
  <c r="X15" i="22"/>
  <c r="X15" i="24"/>
  <c r="T17" i="21"/>
  <c r="P25" i="5"/>
  <c r="P78" i="5" s="1"/>
  <c r="H16" i="28"/>
  <c r="I17" i="28" s="1"/>
  <c r="D16" i="28"/>
  <c r="F17" i="28" s="1"/>
  <c r="C17" i="28"/>
  <c r="L16" i="28"/>
  <c r="G16" i="28"/>
  <c r="J16" i="28"/>
  <c r="K16" i="28"/>
  <c r="F10" i="5"/>
  <c r="F23" i="5" s="1"/>
  <c r="F9" i="5"/>
  <c r="X15" i="19"/>
  <c r="V15" i="19"/>
  <c r="Y16" i="19" s="1"/>
  <c r="C16" i="26"/>
  <c r="D15" i="26"/>
  <c r="F16" i="26" s="1"/>
  <c r="H15" i="26"/>
  <c r="I16" i="26" s="1"/>
  <c r="G15" i="16"/>
  <c r="K15" i="16"/>
  <c r="L15" i="16"/>
  <c r="J15" i="16"/>
  <c r="W15" i="26"/>
  <c r="X15" i="26" s="1"/>
  <c r="K15" i="26"/>
  <c r="L15" i="26"/>
  <c r="J15" i="26"/>
  <c r="G15" i="26"/>
  <c r="R17" i="25"/>
  <c r="T18" i="25" s="1"/>
  <c r="Q18" i="25"/>
  <c r="R15" i="16"/>
  <c r="T16" i="16" s="1"/>
  <c r="W16" i="16" s="1"/>
  <c r="X16" i="16" s="1"/>
  <c r="Q16" i="16"/>
  <c r="D15" i="16"/>
  <c r="F16" i="16" s="1"/>
  <c r="C16" i="16"/>
  <c r="H15" i="16"/>
  <c r="I16" i="16" s="1"/>
  <c r="R15" i="26"/>
  <c r="T16" i="26" s="1"/>
  <c r="Q16" i="26"/>
  <c r="W17" i="25"/>
  <c r="X17" i="25" s="1"/>
  <c r="K16" i="23"/>
  <c r="G16" i="23"/>
  <c r="L16" i="23"/>
  <c r="J16" i="23"/>
  <c r="R16" i="22"/>
  <c r="T17" i="22" s="1"/>
  <c r="Q17" i="22"/>
  <c r="Y14" i="21"/>
  <c r="Z14" i="21" s="1"/>
  <c r="V14" i="21"/>
  <c r="W16" i="24"/>
  <c r="D16" i="22"/>
  <c r="F17" i="22" s="1"/>
  <c r="C17" i="22"/>
  <c r="H16" i="22"/>
  <c r="I17" i="22" s="1"/>
  <c r="Y15" i="23"/>
  <c r="Z15" i="23" s="1"/>
  <c r="V15" i="23"/>
  <c r="D16" i="23"/>
  <c r="F17" i="23" s="1"/>
  <c r="H16" i="23"/>
  <c r="I17" i="23" s="1"/>
  <c r="C17" i="23"/>
  <c r="R16" i="24"/>
  <c r="T17" i="24" s="1"/>
  <c r="Q17" i="24"/>
  <c r="Y13" i="24"/>
  <c r="Z13" i="24" s="1"/>
  <c r="V13" i="24"/>
  <c r="Y13" i="22"/>
  <c r="Z13" i="22" s="1"/>
  <c r="V13" i="22"/>
  <c r="W16" i="22"/>
  <c r="J16" i="22"/>
  <c r="K16" i="22"/>
  <c r="G16" i="22"/>
  <c r="L16" i="22"/>
  <c r="W15" i="20"/>
  <c r="D17" i="27"/>
  <c r="F18" i="27" s="1"/>
  <c r="H17" i="27"/>
  <c r="I18" i="27" s="1"/>
  <c r="C18" i="27"/>
  <c r="J16" i="21"/>
  <c r="G16" i="21"/>
  <c r="K16" i="21"/>
  <c r="L16" i="21"/>
  <c r="C16" i="19"/>
  <c r="D15" i="19"/>
  <c r="F16" i="19" s="1"/>
  <c r="H15" i="19"/>
  <c r="I16" i="19" s="1"/>
  <c r="Q16" i="20"/>
  <c r="R15" i="20"/>
  <c r="T16" i="20" s="1"/>
  <c r="Y15" i="16"/>
  <c r="Z15" i="16" s="1"/>
  <c r="V15" i="16"/>
  <c r="V14" i="20"/>
  <c r="Y15" i="20" s="1"/>
  <c r="W17" i="23"/>
  <c r="X17" i="23" s="1"/>
  <c r="G15" i="19"/>
  <c r="K15" i="19"/>
  <c r="J15" i="19"/>
  <c r="L15" i="19"/>
  <c r="W17" i="21"/>
  <c r="X17" i="21" s="1"/>
  <c r="AK5" i="21" s="1"/>
  <c r="AK4" i="21" s="1"/>
  <c r="R16" i="19"/>
  <c r="T17" i="19" s="1"/>
  <c r="Q17" i="19"/>
  <c r="C17" i="21"/>
  <c r="D16" i="21"/>
  <c r="F17" i="21" s="1"/>
  <c r="H16" i="21"/>
  <c r="I17" i="21" s="1"/>
  <c r="W17" i="28"/>
  <c r="X17" i="28" s="1"/>
  <c r="AK5" i="28" s="1"/>
  <c r="AK4" i="28" s="1"/>
  <c r="G15" i="24"/>
  <c r="J15" i="24"/>
  <c r="K15" i="24"/>
  <c r="L15" i="24"/>
  <c r="R17" i="23"/>
  <c r="T18" i="23" s="1"/>
  <c r="Q18" i="23"/>
  <c r="C15" i="20"/>
  <c r="H14" i="20"/>
  <c r="I15" i="20" s="1"/>
  <c r="D14" i="20"/>
  <c r="F15" i="20" s="1"/>
  <c r="U17" i="26"/>
  <c r="H15" i="24"/>
  <c r="I16" i="24" s="1"/>
  <c r="D15" i="24"/>
  <c r="F16" i="24" s="1"/>
  <c r="C16" i="24"/>
  <c r="Q18" i="21"/>
  <c r="R17" i="21"/>
  <c r="L17" i="27"/>
  <c r="J17" i="27"/>
  <c r="K17" i="27"/>
  <c r="G17" i="27"/>
  <c r="W16" i="19"/>
  <c r="G14" i="20"/>
  <c r="K14" i="20"/>
  <c r="J14" i="20"/>
  <c r="L14" i="20"/>
  <c r="U18" i="27"/>
  <c r="Q18" i="28"/>
  <c r="R17" i="28"/>
  <c r="T18" i="28" s="1"/>
  <c r="U19" i="22"/>
  <c r="N12" i="5"/>
  <c r="U17" i="16"/>
  <c r="U18" i="16" s="1"/>
  <c r="U19" i="16" s="1"/>
  <c r="U20" i="16" s="1"/>
  <c r="U21" i="16" s="1"/>
  <c r="U22" i="16" s="1"/>
  <c r="U23" i="16" s="1"/>
  <c r="U24" i="16" s="1"/>
  <c r="U25" i="16" s="1"/>
  <c r="U26" i="16" s="1"/>
  <c r="U27" i="16" s="1"/>
  <c r="U28" i="16" s="1"/>
  <c r="U29" i="16" s="1"/>
  <c r="U30" i="16" s="1"/>
  <c r="U31" i="16" s="1"/>
  <c r="U32" i="16" s="1"/>
  <c r="U33" i="16" s="1"/>
  <c r="U34" i="16" s="1"/>
  <c r="U35" i="16" s="1"/>
  <c r="U36" i="16" s="1"/>
  <c r="U37" i="16" s="1"/>
  <c r="U38" i="16" s="1"/>
  <c r="U39" i="16" s="1"/>
  <c r="U40" i="16" s="1"/>
  <c r="U41" i="16" s="1"/>
  <c r="U42" i="16" s="1"/>
  <c r="U43" i="16" s="1"/>
  <c r="U44" i="16" s="1"/>
  <c r="U45" i="16" s="1"/>
  <c r="U46" i="16" s="1"/>
  <c r="U47" i="16" s="1"/>
  <c r="U48" i="16" s="1"/>
  <c r="U49" i="16" s="1"/>
  <c r="U50" i="16" s="1"/>
  <c r="U51" i="16" s="1"/>
  <c r="U52" i="16" s="1"/>
  <c r="U53" i="16" s="1"/>
  <c r="U54" i="16" s="1"/>
  <c r="U55" i="16" s="1"/>
  <c r="U56" i="16" s="1"/>
  <c r="U57" i="16" s="1"/>
  <c r="U58" i="16" s="1"/>
  <c r="U59" i="16" s="1"/>
  <c r="U60" i="16" s="1"/>
  <c r="U61" i="16" s="1"/>
  <c r="U62" i="16" s="1"/>
  <c r="U63" i="16" s="1"/>
  <c r="U64" i="16" s="1"/>
  <c r="U65" i="16" s="1"/>
  <c r="U66" i="16" s="1"/>
  <c r="U67" i="16" s="1"/>
  <c r="U68" i="16" s="1"/>
  <c r="U69" i="16" s="1"/>
  <c r="U70" i="16" s="1"/>
  <c r="U71" i="16" s="1"/>
  <c r="U72" i="16" s="1"/>
  <c r="U73" i="16" s="1"/>
  <c r="U74" i="16" s="1"/>
  <c r="U75" i="16" s="1"/>
  <c r="U76" i="16" s="1"/>
  <c r="O12" i="13"/>
  <c r="O11" i="5"/>
  <c r="U18" i="26" l="1"/>
  <c r="U19" i="26" s="1"/>
  <c r="U20" i="26" s="1"/>
  <c r="U21" i="26" s="1"/>
  <c r="U22" i="26" s="1"/>
  <c r="U23" i="26" s="1"/>
  <c r="U24" i="26" s="1"/>
  <c r="U25" i="26" s="1"/>
  <c r="U26" i="26" s="1"/>
  <c r="U27" i="26" s="1"/>
  <c r="U28" i="26" s="1"/>
  <c r="U29" i="26" s="1"/>
  <c r="U30" i="26" s="1"/>
  <c r="U31" i="26" s="1"/>
  <c r="U32" i="26" s="1"/>
  <c r="U33" i="26" s="1"/>
  <c r="U34" i="26" s="1"/>
  <c r="U35" i="26" s="1"/>
  <c r="U36" i="26" s="1"/>
  <c r="U37" i="26" s="1"/>
  <c r="U38" i="26" s="1"/>
  <c r="U39" i="26" s="1"/>
  <c r="U40" i="26" s="1"/>
  <c r="U41" i="26" s="1"/>
  <c r="U42" i="26" s="1"/>
  <c r="U43" i="26" s="1"/>
  <c r="U44" i="26" s="1"/>
  <c r="U45" i="26" s="1"/>
  <c r="U46" i="26" s="1"/>
  <c r="U47" i="26" s="1"/>
  <c r="U48" i="26" s="1"/>
  <c r="U49" i="26" s="1"/>
  <c r="U50" i="26" s="1"/>
  <c r="U51" i="26" s="1"/>
  <c r="U52" i="26" s="1"/>
  <c r="U53" i="26" s="1"/>
  <c r="U54" i="26" s="1"/>
  <c r="U55" i="26" s="1"/>
  <c r="U56" i="26" s="1"/>
  <c r="U57" i="26" s="1"/>
  <c r="U58" i="26" s="1"/>
  <c r="U59" i="26" s="1"/>
  <c r="U60" i="26" s="1"/>
  <c r="U61" i="26" s="1"/>
  <c r="U62" i="26" s="1"/>
  <c r="U63" i="26" s="1"/>
  <c r="U64" i="26" s="1"/>
  <c r="U65" i="26" s="1"/>
  <c r="U66" i="26" s="1"/>
  <c r="U67" i="26" s="1"/>
  <c r="U68" i="26" s="1"/>
  <c r="U69" i="26" s="1"/>
  <c r="U70" i="26" s="1"/>
  <c r="U71" i="26" s="1"/>
  <c r="U72" i="26" s="1"/>
  <c r="U73" i="26" s="1"/>
  <c r="U74" i="26" s="1"/>
  <c r="U75" i="26" s="1"/>
  <c r="U76" i="26" s="1"/>
  <c r="U77" i="26" s="1"/>
  <c r="X15" i="20"/>
  <c r="Y13" i="27"/>
  <c r="Z13" i="27" s="1"/>
  <c r="V13" i="27"/>
  <c r="X16" i="24"/>
  <c r="Z15" i="20"/>
  <c r="Y17" i="29"/>
  <c r="Z17" i="29" s="1"/>
  <c r="V17" i="29"/>
  <c r="V16" i="18"/>
  <c r="Y17" i="18" s="1"/>
  <c r="Z17" i="18" s="1"/>
  <c r="H16" i="18"/>
  <c r="I17" i="18" s="1"/>
  <c r="D16" i="18"/>
  <c r="F17" i="18" s="1"/>
  <c r="C17" i="18"/>
  <c r="R16" i="18"/>
  <c r="T17" i="18" s="1"/>
  <c r="W17" i="18" s="1"/>
  <c r="X17" i="18" s="1"/>
  <c r="Q17" i="18"/>
  <c r="K16" i="18"/>
  <c r="L16" i="18"/>
  <c r="J16" i="18"/>
  <c r="G16" i="18"/>
  <c r="X15" i="27"/>
  <c r="Y16" i="28"/>
  <c r="Z16" i="28" s="1"/>
  <c r="V16" i="28"/>
  <c r="Y14" i="26"/>
  <c r="Z14" i="26" s="1"/>
  <c r="V14" i="26"/>
  <c r="G16" i="25"/>
  <c r="K16" i="25"/>
  <c r="J16" i="25"/>
  <c r="L16" i="25"/>
  <c r="Q17" i="27"/>
  <c r="R16" i="27"/>
  <c r="T17" i="27" s="1"/>
  <c r="V17" i="25"/>
  <c r="Y18" i="25" s="1"/>
  <c r="Z18" i="25" s="1"/>
  <c r="W16" i="27"/>
  <c r="X16" i="27" s="1"/>
  <c r="C17" i="25"/>
  <c r="H16" i="25"/>
  <c r="I17" i="25" s="1"/>
  <c r="D16" i="25"/>
  <c r="F17" i="25" s="1"/>
  <c r="X16" i="22"/>
  <c r="Z16" i="19"/>
  <c r="T18" i="21"/>
  <c r="W18" i="21" s="1"/>
  <c r="X18" i="21" s="1"/>
  <c r="K17" i="28"/>
  <c r="G17" i="28"/>
  <c r="J17" i="28"/>
  <c r="L17" i="28"/>
  <c r="H17" i="28"/>
  <c r="I18" i="28" s="1"/>
  <c r="C18" i="28"/>
  <c r="D17" i="28"/>
  <c r="F18" i="28" s="1"/>
  <c r="P11" i="5"/>
  <c r="P12" i="5" s="1"/>
  <c r="F21" i="5"/>
  <c r="F27" i="5" s="1"/>
  <c r="F95" i="5" s="1"/>
  <c r="F80" i="5"/>
  <c r="F74" i="5" s="1"/>
  <c r="F83" i="5" s="1"/>
  <c r="F85" i="5" s="1"/>
  <c r="G84" i="5" s="1"/>
  <c r="F88" i="5"/>
  <c r="X16" i="19"/>
  <c r="V16" i="19"/>
  <c r="Y17" i="19" s="1"/>
  <c r="W16" i="26"/>
  <c r="X16" i="26" s="1"/>
  <c r="Q17" i="16"/>
  <c r="R16" i="16"/>
  <c r="T17" i="16" s="1"/>
  <c r="W17" i="16" s="1"/>
  <c r="X17" i="16" s="1"/>
  <c r="W18" i="25"/>
  <c r="X18" i="25" s="1"/>
  <c r="C17" i="26"/>
  <c r="H16" i="26"/>
  <c r="I17" i="26" s="1"/>
  <c r="D16" i="26"/>
  <c r="F17" i="26" s="1"/>
  <c r="D16" i="16"/>
  <c r="F17" i="16" s="1"/>
  <c r="C17" i="16"/>
  <c r="H16" i="16"/>
  <c r="I17" i="16" s="1"/>
  <c r="Q17" i="26"/>
  <c r="R16" i="26"/>
  <c r="T17" i="26" s="1"/>
  <c r="J16" i="16"/>
  <c r="L16" i="16"/>
  <c r="K16" i="16"/>
  <c r="G16" i="16"/>
  <c r="Q19" i="25"/>
  <c r="R18" i="25"/>
  <c r="T19" i="25" s="1"/>
  <c r="G16" i="26"/>
  <c r="K16" i="26"/>
  <c r="L16" i="26"/>
  <c r="J16" i="26"/>
  <c r="H17" i="22"/>
  <c r="I18" i="22" s="1"/>
  <c r="C18" i="22"/>
  <c r="D17" i="22"/>
  <c r="F18" i="22" s="1"/>
  <c r="Y15" i="21"/>
  <c r="Z15" i="21" s="1"/>
  <c r="V15" i="21"/>
  <c r="W17" i="22"/>
  <c r="Y14" i="22"/>
  <c r="Z14" i="22" s="1"/>
  <c r="V14" i="22"/>
  <c r="Q18" i="24"/>
  <c r="R17" i="24"/>
  <c r="T18" i="24" s="1"/>
  <c r="L17" i="22"/>
  <c r="G17" i="22"/>
  <c r="J17" i="22"/>
  <c r="K17" i="22"/>
  <c r="W17" i="24"/>
  <c r="Y16" i="23"/>
  <c r="Z16" i="23" s="1"/>
  <c r="V16" i="23"/>
  <c r="K17" i="23"/>
  <c r="J17" i="23"/>
  <c r="L17" i="23"/>
  <c r="G17" i="23"/>
  <c r="Y14" i="24"/>
  <c r="Z14" i="24" s="1"/>
  <c r="V14" i="24"/>
  <c r="D17" i="23"/>
  <c r="F18" i="23" s="1"/>
  <c r="C18" i="23"/>
  <c r="H17" i="23"/>
  <c r="I18" i="23" s="1"/>
  <c r="Q18" i="22"/>
  <c r="R17" i="22"/>
  <c r="T18" i="22" s="1"/>
  <c r="Q19" i="28"/>
  <c r="R18" i="28"/>
  <c r="T19" i="28" s="1"/>
  <c r="K16" i="24"/>
  <c r="L16" i="24"/>
  <c r="J16" i="24"/>
  <c r="G16" i="24"/>
  <c r="J15" i="20"/>
  <c r="G15" i="20"/>
  <c r="K15" i="20"/>
  <c r="L15" i="20"/>
  <c r="W18" i="23"/>
  <c r="X18" i="23" s="1"/>
  <c r="D17" i="21"/>
  <c r="F18" i="21" s="1"/>
  <c r="C18" i="21"/>
  <c r="H17" i="21"/>
  <c r="I18" i="21" s="1"/>
  <c r="C17" i="19"/>
  <c r="H16" i="19"/>
  <c r="I17" i="19" s="1"/>
  <c r="D16" i="19"/>
  <c r="F17" i="19" s="1"/>
  <c r="U19" i="27"/>
  <c r="U20" i="27" s="1"/>
  <c r="U21" i="27" s="1"/>
  <c r="U22" i="27" s="1"/>
  <c r="U23" i="27" s="1"/>
  <c r="U24" i="27" s="1"/>
  <c r="U25" i="27" s="1"/>
  <c r="U26" i="27" s="1"/>
  <c r="U27" i="27" s="1"/>
  <c r="U28" i="27" s="1"/>
  <c r="U29" i="27" s="1"/>
  <c r="U30" i="27" s="1"/>
  <c r="U31" i="27" s="1"/>
  <c r="U32" i="27" s="1"/>
  <c r="U33" i="27" s="1"/>
  <c r="U34" i="27" s="1"/>
  <c r="U35" i="27" s="1"/>
  <c r="U36" i="27" s="1"/>
  <c r="U37" i="27" s="1"/>
  <c r="U38" i="27" s="1"/>
  <c r="U39" i="27" s="1"/>
  <c r="U40" i="27" s="1"/>
  <c r="U41" i="27" s="1"/>
  <c r="U42" i="27" s="1"/>
  <c r="U43" i="27" s="1"/>
  <c r="U44" i="27" s="1"/>
  <c r="U45" i="27" s="1"/>
  <c r="U46" i="27" s="1"/>
  <c r="U47" i="27" s="1"/>
  <c r="U48" i="27" s="1"/>
  <c r="U49" i="27" s="1"/>
  <c r="U50" i="27" s="1"/>
  <c r="U51" i="27" s="1"/>
  <c r="U52" i="27" s="1"/>
  <c r="U53" i="27" s="1"/>
  <c r="U54" i="27" s="1"/>
  <c r="U55" i="27" s="1"/>
  <c r="U56" i="27" s="1"/>
  <c r="U57" i="27" s="1"/>
  <c r="U58" i="27" s="1"/>
  <c r="U59" i="27" s="1"/>
  <c r="U60" i="27" s="1"/>
  <c r="U61" i="27" s="1"/>
  <c r="U62" i="27" s="1"/>
  <c r="U63" i="27" s="1"/>
  <c r="U64" i="27" s="1"/>
  <c r="U65" i="27" s="1"/>
  <c r="U66" i="27" s="1"/>
  <c r="U67" i="27" s="1"/>
  <c r="U68" i="27" s="1"/>
  <c r="U69" i="27" s="1"/>
  <c r="U70" i="27" s="1"/>
  <c r="U71" i="27" s="1"/>
  <c r="U72" i="27" s="1"/>
  <c r="U73" i="27" s="1"/>
  <c r="U74" i="27" s="1"/>
  <c r="U75" i="27" s="1"/>
  <c r="U76" i="27" s="1"/>
  <c r="U77" i="27" s="1"/>
  <c r="H16" i="24"/>
  <c r="I17" i="24" s="1"/>
  <c r="C17" i="24"/>
  <c r="D16" i="24"/>
  <c r="F17" i="24" s="1"/>
  <c r="W16" i="20"/>
  <c r="X16" i="20" s="1"/>
  <c r="G18" i="27"/>
  <c r="K18" i="27"/>
  <c r="J18" i="27"/>
  <c r="L18" i="27"/>
  <c r="W18" i="28"/>
  <c r="X18" i="28" s="1"/>
  <c r="U20" i="22"/>
  <c r="Q19" i="21"/>
  <c r="R18" i="21"/>
  <c r="H15" i="20"/>
  <c r="I16" i="20" s="1"/>
  <c r="C16" i="20"/>
  <c r="D15" i="20"/>
  <c r="F16" i="20" s="1"/>
  <c r="Q18" i="19"/>
  <c r="R17" i="19"/>
  <c r="T18" i="19" s="1"/>
  <c r="Q17" i="20"/>
  <c r="R16" i="20"/>
  <c r="T17" i="20" s="1"/>
  <c r="Q19" i="23"/>
  <c r="R18" i="23"/>
  <c r="T19" i="23" s="1"/>
  <c r="L17" i="21"/>
  <c r="J17" i="21"/>
  <c r="G17" i="21"/>
  <c r="K17" i="21"/>
  <c r="W17" i="19"/>
  <c r="Y16" i="16"/>
  <c r="Z16" i="16" s="1"/>
  <c r="V16" i="16"/>
  <c r="G16" i="19"/>
  <c r="K16" i="19"/>
  <c r="J16" i="19"/>
  <c r="L16" i="19"/>
  <c r="D18" i="27"/>
  <c r="F19" i="27" s="1"/>
  <c r="H18" i="27"/>
  <c r="I19" i="27" s="1"/>
  <c r="C19" i="27"/>
  <c r="V15" i="20"/>
  <c r="Y16" i="20" s="1"/>
  <c r="Z16" i="20" s="1"/>
  <c r="U77" i="16"/>
  <c r="BA8" i="16" s="1"/>
  <c r="BB8" i="16"/>
  <c r="O68" i="5"/>
  <c r="O12" i="5"/>
  <c r="BB8" i="26" l="1"/>
  <c r="G53" i="8" s="1"/>
  <c r="G59" i="8" s="1"/>
  <c r="BB9" i="26"/>
  <c r="AJ11" i="26"/>
  <c r="AJ10" i="26" s="1"/>
  <c r="BA9" i="26"/>
  <c r="U78" i="26"/>
  <c r="U79" i="26" s="1"/>
  <c r="U80" i="26" s="1"/>
  <c r="U81" i="26" s="1"/>
  <c r="U82" i="26" s="1"/>
  <c r="U83" i="26" s="1"/>
  <c r="U84" i="26" s="1"/>
  <c r="U85" i="26" s="1"/>
  <c r="U86" i="26" s="1"/>
  <c r="U87" i="26" s="1"/>
  <c r="U88" i="26" s="1"/>
  <c r="U89" i="26" s="1"/>
  <c r="U90" i="26" s="1"/>
  <c r="U91" i="26" s="1"/>
  <c r="U92" i="26" s="1"/>
  <c r="U93" i="26" s="1"/>
  <c r="U94" i="26" s="1"/>
  <c r="U95" i="26" s="1"/>
  <c r="U96" i="26" s="1"/>
  <c r="U97" i="26" s="1"/>
  <c r="U98" i="26" s="1"/>
  <c r="U99" i="26" s="1"/>
  <c r="U100" i="26" s="1"/>
  <c r="U101" i="26" s="1"/>
  <c r="U102" i="26" s="1"/>
  <c r="U103" i="26" s="1"/>
  <c r="U104" i="26" s="1"/>
  <c r="U105" i="26" s="1"/>
  <c r="U106" i="26" s="1"/>
  <c r="U107" i="26" s="1"/>
  <c r="U108" i="26" s="1"/>
  <c r="U109" i="26" s="1"/>
  <c r="U110" i="26" s="1"/>
  <c r="U111" i="26" s="1"/>
  <c r="U112" i="26" s="1"/>
  <c r="U113" i="26" s="1"/>
  <c r="U114" i="26" s="1"/>
  <c r="U115" i="26" s="1"/>
  <c r="U116" i="26" s="1"/>
  <c r="U117" i="26" s="1"/>
  <c r="U118" i="26" s="1"/>
  <c r="U119" i="26" s="1"/>
  <c r="U120" i="26" s="1"/>
  <c r="U121" i="26" s="1"/>
  <c r="U122" i="26" s="1"/>
  <c r="U123" i="26" s="1"/>
  <c r="U124" i="26" s="1"/>
  <c r="U125" i="26" s="1"/>
  <c r="U126" i="26" s="1"/>
  <c r="U127" i="26" s="1"/>
  <c r="U128" i="26" s="1"/>
  <c r="U129" i="26" s="1"/>
  <c r="U130" i="26" s="1"/>
  <c r="U131" i="26" s="1"/>
  <c r="U132" i="26" s="1"/>
  <c r="U133" i="26" s="1"/>
  <c r="U134" i="26" s="1"/>
  <c r="U135" i="26" s="1"/>
  <c r="U136" i="26" s="1"/>
  <c r="U137" i="26" s="1"/>
  <c r="U138" i="26" s="1"/>
  <c r="U139" i="26" s="1"/>
  <c r="U140" i="26" s="1"/>
  <c r="BA8" i="26"/>
  <c r="AJ5" i="26"/>
  <c r="U78" i="27"/>
  <c r="U79" i="27" s="1"/>
  <c r="U80" i="27" s="1"/>
  <c r="U81" i="27" s="1"/>
  <c r="U82" i="27" s="1"/>
  <c r="U83" i="27" s="1"/>
  <c r="U84" i="27" s="1"/>
  <c r="U85" i="27" s="1"/>
  <c r="U86" i="27" s="1"/>
  <c r="U87" i="27" s="1"/>
  <c r="U88" i="27" s="1"/>
  <c r="U89" i="27" s="1"/>
  <c r="U90" i="27" s="1"/>
  <c r="U91" i="27" s="1"/>
  <c r="U92" i="27" s="1"/>
  <c r="U93" i="27" s="1"/>
  <c r="U94" i="27" s="1"/>
  <c r="U95" i="27" s="1"/>
  <c r="U96" i="27" s="1"/>
  <c r="U97" i="27" s="1"/>
  <c r="U98" i="27" s="1"/>
  <c r="U99" i="27" s="1"/>
  <c r="U100" i="27" s="1"/>
  <c r="U101" i="27" s="1"/>
  <c r="U102" i="27" s="1"/>
  <c r="U103" i="27" s="1"/>
  <c r="U104" i="27" s="1"/>
  <c r="U105" i="27" s="1"/>
  <c r="U106" i="27" s="1"/>
  <c r="U107" i="27" s="1"/>
  <c r="U108" i="27" s="1"/>
  <c r="U109" i="27" s="1"/>
  <c r="U110" i="27" s="1"/>
  <c r="U111" i="27" s="1"/>
  <c r="U112" i="27" s="1"/>
  <c r="U113" i="27" s="1"/>
  <c r="U114" i="27" s="1"/>
  <c r="U115" i="27" s="1"/>
  <c r="U116" i="27" s="1"/>
  <c r="U117" i="27" s="1"/>
  <c r="U118" i="27" s="1"/>
  <c r="U119" i="27" s="1"/>
  <c r="U120" i="27" s="1"/>
  <c r="U121" i="27" s="1"/>
  <c r="U122" i="27" s="1"/>
  <c r="U123" i="27" s="1"/>
  <c r="U124" i="27" s="1"/>
  <c r="U125" i="27" s="1"/>
  <c r="U126" i="27" s="1"/>
  <c r="U127" i="27" s="1"/>
  <c r="U128" i="27" s="1"/>
  <c r="U129" i="27" s="1"/>
  <c r="U130" i="27" s="1"/>
  <c r="U131" i="27" s="1"/>
  <c r="U132" i="27" s="1"/>
  <c r="U133" i="27" s="1"/>
  <c r="U134" i="27" s="1"/>
  <c r="U135" i="27" s="1"/>
  <c r="U136" i="27" s="1"/>
  <c r="U137" i="27" s="1"/>
  <c r="U138" i="27" s="1"/>
  <c r="U139" i="27" s="1"/>
  <c r="U140" i="27" s="1"/>
  <c r="AJ5" i="27"/>
  <c r="AJ11" i="27"/>
  <c r="AJ10" i="27" s="1"/>
  <c r="BB9" i="27"/>
  <c r="H53" i="8" s="1"/>
  <c r="BA9" i="27"/>
  <c r="BB9" i="16"/>
  <c r="AI11" i="16"/>
  <c r="AI10" i="16" s="1"/>
  <c r="AJ5" i="16"/>
  <c r="BA9" i="16"/>
  <c r="AJ11" i="16"/>
  <c r="AJ10" i="16" s="1"/>
  <c r="X17" i="24"/>
  <c r="P68" i="5"/>
  <c r="Y14" i="27"/>
  <c r="Z14" i="27" s="1"/>
  <c r="V14" i="27"/>
  <c r="F89" i="5"/>
  <c r="F131" i="5" s="1"/>
  <c r="T19" i="21"/>
  <c r="Y18" i="29"/>
  <c r="Z18" i="29" s="1"/>
  <c r="V18" i="29"/>
  <c r="H17" i="18"/>
  <c r="I18" i="18" s="1"/>
  <c r="D17" i="18"/>
  <c r="F18" i="18" s="1"/>
  <c r="C18" i="18"/>
  <c r="V17" i="18"/>
  <c r="Y18" i="18" s="1"/>
  <c r="Z18" i="18" s="1"/>
  <c r="J17" i="18"/>
  <c r="K17" i="18"/>
  <c r="G17" i="18"/>
  <c r="L17" i="18"/>
  <c r="Q18" i="18"/>
  <c r="R17" i="18"/>
  <c r="T18" i="18" s="1"/>
  <c r="W18" i="18" s="1"/>
  <c r="X18" i="18" s="1"/>
  <c r="Z17" i="19"/>
  <c r="V18" i="25"/>
  <c r="Y19" i="25" s="1"/>
  <c r="Z19" i="25" s="1"/>
  <c r="Q18" i="27"/>
  <c r="R17" i="27"/>
  <c r="T18" i="27" s="1"/>
  <c r="K17" i="25"/>
  <c r="G17" i="25"/>
  <c r="J17" i="25"/>
  <c r="L17" i="25"/>
  <c r="Y15" i="26"/>
  <c r="Z15" i="26" s="1"/>
  <c r="V15" i="26"/>
  <c r="C18" i="25"/>
  <c r="H17" i="25"/>
  <c r="I18" i="25" s="1"/>
  <c r="D17" i="25"/>
  <c r="F18" i="25" s="1"/>
  <c r="W17" i="27"/>
  <c r="X17" i="27" s="1"/>
  <c r="Y17" i="28"/>
  <c r="Z17" i="28" s="1"/>
  <c r="BA10" i="28" s="1"/>
  <c r="V17" i="28"/>
  <c r="X17" i="22"/>
  <c r="X17" i="19"/>
  <c r="F124" i="5"/>
  <c r="J18" i="28"/>
  <c r="K18" i="28"/>
  <c r="L18" i="28"/>
  <c r="G18" i="28"/>
  <c r="H18" i="28"/>
  <c r="I19" i="28" s="1"/>
  <c r="C19" i="28"/>
  <c r="D18" i="28"/>
  <c r="F19" i="28" s="1"/>
  <c r="AF11" i="16"/>
  <c r="AF10" i="16" s="1"/>
  <c r="AF9" i="16" s="1"/>
  <c r="G17" i="16"/>
  <c r="W17" i="26"/>
  <c r="X17" i="26" s="1"/>
  <c r="W19" i="25"/>
  <c r="X19" i="25" s="1"/>
  <c r="AG11" i="16"/>
  <c r="AG10" i="16" s="1"/>
  <c r="V17" i="19"/>
  <c r="Y18" i="19" s="1"/>
  <c r="Q18" i="26"/>
  <c r="R17" i="26"/>
  <c r="T18" i="26" s="1"/>
  <c r="D17" i="16"/>
  <c r="F18" i="16" s="1"/>
  <c r="H17" i="16"/>
  <c r="I18" i="16" s="1"/>
  <c r="C18" i="16"/>
  <c r="D17" i="26"/>
  <c r="F18" i="26" s="1"/>
  <c r="H17" i="26"/>
  <c r="I18" i="26" s="1"/>
  <c r="C18" i="26"/>
  <c r="R17" i="16"/>
  <c r="T18" i="16" s="1"/>
  <c r="W18" i="16" s="1"/>
  <c r="X18" i="16" s="1"/>
  <c r="Q18" i="16"/>
  <c r="K17" i="16"/>
  <c r="J17" i="16"/>
  <c r="L17" i="16"/>
  <c r="V16" i="20"/>
  <c r="Y17" i="20" s="1"/>
  <c r="Z17" i="20" s="1"/>
  <c r="Q20" i="25"/>
  <c r="R19" i="25"/>
  <c r="T20" i="25" s="1"/>
  <c r="L17" i="26"/>
  <c r="K17" i="26"/>
  <c r="G17" i="26"/>
  <c r="J17" i="26"/>
  <c r="D18" i="23"/>
  <c r="F19" i="23" s="1"/>
  <c r="H18" i="23"/>
  <c r="I19" i="23" s="1"/>
  <c r="C19" i="23"/>
  <c r="J18" i="22"/>
  <c r="K18" i="22"/>
  <c r="L18" i="22"/>
  <c r="G18" i="22"/>
  <c r="L18" i="23"/>
  <c r="G18" i="23"/>
  <c r="K18" i="23"/>
  <c r="J18" i="23"/>
  <c r="D18" i="22"/>
  <c r="F19" i="22" s="1"/>
  <c r="C19" i="22"/>
  <c r="H18" i="22"/>
  <c r="I19" i="22" s="1"/>
  <c r="F100" i="5"/>
  <c r="F123" i="5"/>
  <c r="F13" i="5"/>
  <c r="Y16" i="21"/>
  <c r="Z16" i="21" s="1"/>
  <c r="V16" i="21"/>
  <c r="W18" i="24"/>
  <c r="X18" i="24" s="1"/>
  <c r="W18" i="22"/>
  <c r="Q19" i="24"/>
  <c r="R18" i="24"/>
  <c r="T19" i="24" s="1"/>
  <c r="Q19" i="22"/>
  <c r="R18" i="22"/>
  <c r="T19" i="22" s="1"/>
  <c r="Y15" i="24"/>
  <c r="Z15" i="24" s="1"/>
  <c r="V15" i="24"/>
  <c r="Y17" i="23"/>
  <c r="Z17" i="23" s="1"/>
  <c r="V17" i="23"/>
  <c r="Y15" i="22"/>
  <c r="Z15" i="22" s="1"/>
  <c r="V15" i="22"/>
  <c r="D19" i="27"/>
  <c r="F20" i="27" s="1"/>
  <c r="C20" i="27"/>
  <c r="H19" i="27"/>
  <c r="I20" i="27" s="1"/>
  <c r="R18" i="19"/>
  <c r="T19" i="19" s="1"/>
  <c r="Q19" i="19"/>
  <c r="R19" i="23"/>
  <c r="T20" i="23" s="1"/>
  <c r="Q20" i="23"/>
  <c r="W18" i="19"/>
  <c r="G17" i="19"/>
  <c r="K17" i="19"/>
  <c r="J17" i="19"/>
  <c r="L17" i="19"/>
  <c r="Y17" i="16"/>
  <c r="Z17" i="16" s="1"/>
  <c r="V17" i="16"/>
  <c r="W17" i="20"/>
  <c r="X17" i="20" s="1"/>
  <c r="AK5" i="20" s="1"/>
  <c r="AK4" i="20" s="1"/>
  <c r="K16" i="20"/>
  <c r="G16" i="20"/>
  <c r="J16" i="20"/>
  <c r="L16" i="20"/>
  <c r="W19" i="21"/>
  <c r="X19" i="21" s="1"/>
  <c r="U21" i="22"/>
  <c r="C18" i="24"/>
  <c r="D17" i="24"/>
  <c r="F18" i="24" s="1"/>
  <c r="H17" i="24"/>
  <c r="I18" i="24" s="1"/>
  <c r="C19" i="21"/>
  <c r="H18" i="21"/>
  <c r="I19" i="21" s="1"/>
  <c r="D18" i="21"/>
  <c r="F19" i="21" s="1"/>
  <c r="W19" i="28"/>
  <c r="X19" i="28" s="1"/>
  <c r="L17" i="24"/>
  <c r="J17" i="24"/>
  <c r="G17" i="24"/>
  <c r="K17" i="24"/>
  <c r="G19" i="27"/>
  <c r="J19" i="27"/>
  <c r="K19" i="27"/>
  <c r="L19" i="27"/>
  <c r="W19" i="23"/>
  <c r="X19" i="23" s="1"/>
  <c r="Q18" i="20"/>
  <c r="R17" i="20"/>
  <c r="T18" i="20" s="1"/>
  <c r="C17" i="20"/>
  <c r="H16" i="20"/>
  <c r="I17" i="20" s="1"/>
  <c r="D16" i="20"/>
  <c r="F17" i="20" s="1"/>
  <c r="Q20" i="21"/>
  <c r="R19" i="21"/>
  <c r="T20" i="21" s="1"/>
  <c r="C18" i="19"/>
  <c r="D17" i="19"/>
  <c r="F18" i="19" s="1"/>
  <c r="H17" i="19"/>
  <c r="I18" i="19" s="1"/>
  <c r="L18" i="21"/>
  <c r="K18" i="21"/>
  <c r="G18" i="21"/>
  <c r="J18" i="21"/>
  <c r="Q20" i="28"/>
  <c r="R19" i="28"/>
  <c r="T20" i="28" s="1"/>
  <c r="AH5" i="16"/>
  <c r="AI5" i="16"/>
  <c r="AJ4" i="16" s="1"/>
  <c r="AG5" i="16"/>
  <c r="U78" i="16"/>
  <c r="U79" i="16" s="1"/>
  <c r="U80" i="16" s="1"/>
  <c r="U81" i="16" s="1"/>
  <c r="U82" i="16" s="1"/>
  <c r="U83" i="16" s="1"/>
  <c r="U84" i="16" s="1"/>
  <c r="U85" i="16" s="1"/>
  <c r="U86" i="16" s="1"/>
  <c r="U87" i="16" s="1"/>
  <c r="U88" i="16" s="1"/>
  <c r="U89" i="16" s="1"/>
  <c r="U90" i="16" s="1"/>
  <c r="U91" i="16" s="1"/>
  <c r="U92" i="16" s="1"/>
  <c r="U93" i="16" s="1"/>
  <c r="U94" i="16" s="1"/>
  <c r="U95" i="16" s="1"/>
  <c r="U96" i="16" s="1"/>
  <c r="U97" i="16" s="1"/>
  <c r="U98" i="16" s="1"/>
  <c r="U99" i="16" s="1"/>
  <c r="U100" i="16" s="1"/>
  <c r="U101" i="16" s="1"/>
  <c r="U102" i="16" s="1"/>
  <c r="U103" i="16" s="1"/>
  <c r="U104" i="16" s="1"/>
  <c r="U105" i="16" s="1"/>
  <c r="U106" i="16" s="1"/>
  <c r="U107" i="16" s="1"/>
  <c r="U108" i="16" s="1"/>
  <c r="U109" i="16" s="1"/>
  <c r="U110" i="16" s="1"/>
  <c r="U111" i="16" s="1"/>
  <c r="U112" i="16" s="1"/>
  <c r="U113" i="16" s="1"/>
  <c r="U114" i="16" s="1"/>
  <c r="U115" i="16" s="1"/>
  <c r="U116" i="16" s="1"/>
  <c r="U117" i="16" s="1"/>
  <c r="U118" i="16" s="1"/>
  <c r="U119" i="16" s="1"/>
  <c r="U120" i="16" s="1"/>
  <c r="U121" i="16" s="1"/>
  <c r="U122" i="16" s="1"/>
  <c r="U123" i="16" s="1"/>
  <c r="U124" i="16" s="1"/>
  <c r="U125" i="16" s="1"/>
  <c r="U126" i="16" s="1"/>
  <c r="U127" i="16" s="1"/>
  <c r="U128" i="16" s="1"/>
  <c r="U129" i="16" s="1"/>
  <c r="U130" i="16" s="1"/>
  <c r="U131" i="16" s="1"/>
  <c r="U132" i="16" s="1"/>
  <c r="U133" i="16" s="1"/>
  <c r="U134" i="16" s="1"/>
  <c r="U135" i="16" s="1"/>
  <c r="U136" i="16" s="1"/>
  <c r="AH11" i="16"/>
  <c r="AH10" i="16" s="1"/>
  <c r="AF5" i="16"/>
  <c r="AF4" i="16" s="1"/>
  <c r="G51" i="8"/>
  <c r="H51" i="8"/>
  <c r="AJ9" i="16"/>
  <c r="I53" i="8" l="1"/>
  <c r="H59" i="8"/>
  <c r="I59" i="8" s="1"/>
  <c r="Y15" i="27"/>
  <c r="Z15" i="27" s="1"/>
  <c r="V15" i="27"/>
  <c r="F93" i="5"/>
  <c r="X18" i="19"/>
  <c r="Y19" i="29"/>
  <c r="Z19" i="29" s="1"/>
  <c r="V19" i="29"/>
  <c r="AH9" i="16"/>
  <c r="V18" i="18"/>
  <c r="C19" i="18"/>
  <c r="H18" i="18"/>
  <c r="I19" i="18" s="1"/>
  <c r="D18" i="18"/>
  <c r="F19" i="18" s="1"/>
  <c r="G18" i="18"/>
  <c r="L18" i="18"/>
  <c r="J18" i="18"/>
  <c r="K18" i="18"/>
  <c r="Q19" i="18"/>
  <c r="R18" i="18"/>
  <c r="T19" i="18" s="1"/>
  <c r="W19" i="18" s="1"/>
  <c r="X19" i="18" s="1"/>
  <c r="Z18" i="19"/>
  <c r="Y16" i="26"/>
  <c r="Z16" i="26" s="1"/>
  <c r="V16" i="26"/>
  <c r="V19" i="25"/>
  <c r="Y20" i="25" s="1"/>
  <c r="Z20" i="25" s="1"/>
  <c r="V18" i="28"/>
  <c r="Y18" i="28"/>
  <c r="Z18" i="28" s="1"/>
  <c r="BB10" i="28"/>
  <c r="BC9" i="28"/>
  <c r="BD9" i="28" s="1"/>
  <c r="G18" i="25"/>
  <c r="K18" i="25"/>
  <c r="L18" i="25"/>
  <c r="J18" i="25"/>
  <c r="D18" i="25"/>
  <c r="F19" i="25" s="1"/>
  <c r="H18" i="25"/>
  <c r="I19" i="25" s="1"/>
  <c r="C19" i="25"/>
  <c r="W18" i="27"/>
  <c r="X18" i="27" s="1"/>
  <c r="Q19" i="27"/>
  <c r="R18" i="27"/>
  <c r="T19" i="27" s="1"/>
  <c r="X18" i="22"/>
  <c r="F125" i="5"/>
  <c r="L19" i="28"/>
  <c r="J19" i="28"/>
  <c r="G19" i="28"/>
  <c r="K19" i="28"/>
  <c r="H19" i="28"/>
  <c r="I20" i="28" s="1"/>
  <c r="C20" i="28"/>
  <c r="D19" i="28"/>
  <c r="F20" i="28" s="1"/>
  <c r="AG9" i="16"/>
  <c r="BA10" i="20"/>
  <c r="AK11" i="20"/>
  <c r="AK10" i="20" s="1"/>
  <c r="AK9" i="20" s="1"/>
  <c r="H18" i="26"/>
  <c r="I19" i="26" s="1"/>
  <c r="C19" i="26"/>
  <c r="D18" i="26"/>
  <c r="F19" i="26" s="1"/>
  <c r="W20" i="25"/>
  <c r="X20" i="25" s="1"/>
  <c r="Q19" i="16"/>
  <c r="R18" i="16"/>
  <c r="T19" i="16" s="1"/>
  <c r="W19" i="16" s="1"/>
  <c r="X19" i="16" s="1"/>
  <c r="L18" i="26"/>
  <c r="J18" i="26"/>
  <c r="G18" i="26"/>
  <c r="K18" i="26"/>
  <c r="W18" i="26"/>
  <c r="X18" i="26" s="1"/>
  <c r="V18" i="19"/>
  <c r="Y19" i="19" s="1"/>
  <c r="R20" i="25"/>
  <c r="T21" i="25" s="1"/>
  <c r="Q21" i="25"/>
  <c r="H18" i="16"/>
  <c r="I19" i="16" s="1"/>
  <c r="D18" i="16"/>
  <c r="F19" i="16" s="1"/>
  <c r="C19" i="16"/>
  <c r="Q19" i="26"/>
  <c r="R18" i="26"/>
  <c r="T19" i="26" s="1"/>
  <c r="V17" i="20"/>
  <c r="BC9" i="20" s="1"/>
  <c r="BD9" i="20" s="1"/>
  <c r="L18" i="16"/>
  <c r="G18" i="16"/>
  <c r="J18" i="16"/>
  <c r="K18" i="16"/>
  <c r="AI9" i="16"/>
  <c r="Y16" i="24"/>
  <c r="Z16" i="24" s="1"/>
  <c r="V16" i="24"/>
  <c r="J19" i="22"/>
  <c r="K19" i="22"/>
  <c r="L19" i="22"/>
  <c r="G19" i="22"/>
  <c r="W19" i="22"/>
  <c r="H19" i="23"/>
  <c r="I20" i="23" s="1"/>
  <c r="C20" i="23"/>
  <c r="D19" i="23"/>
  <c r="F20" i="23" s="1"/>
  <c r="W19" i="24"/>
  <c r="X19" i="24" s="1"/>
  <c r="F98" i="5"/>
  <c r="F29" i="5"/>
  <c r="H19" i="22"/>
  <c r="I20" i="22" s="1"/>
  <c r="D19" i="22"/>
  <c r="F20" i="22" s="1"/>
  <c r="C20" i="22"/>
  <c r="G19" i="23"/>
  <c r="L19" i="23"/>
  <c r="J19" i="23"/>
  <c r="K19" i="23"/>
  <c r="Q20" i="24"/>
  <c r="R19" i="24"/>
  <c r="T20" i="24" s="1"/>
  <c r="Y18" i="23"/>
  <c r="Z18" i="23" s="1"/>
  <c r="V18" i="23"/>
  <c r="Y17" i="21"/>
  <c r="Z17" i="21" s="1"/>
  <c r="V17" i="21"/>
  <c r="Y16" i="22"/>
  <c r="Z16" i="22" s="1"/>
  <c r="V16" i="22"/>
  <c r="Q20" i="22"/>
  <c r="R19" i="22"/>
  <c r="T20" i="22" s="1"/>
  <c r="AH4" i="16"/>
  <c r="W20" i="21"/>
  <c r="X20" i="21" s="1"/>
  <c r="D17" i="20"/>
  <c r="F18" i="20" s="1"/>
  <c r="C18" i="20"/>
  <c r="H17" i="20"/>
  <c r="I18" i="20" s="1"/>
  <c r="W20" i="23"/>
  <c r="X20" i="23" s="1"/>
  <c r="W20" i="28"/>
  <c r="X20" i="28" s="1"/>
  <c r="J18" i="19"/>
  <c r="G18" i="19"/>
  <c r="K18" i="19"/>
  <c r="L18" i="19"/>
  <c r="R20" i="21"/>
  <c r="T21" i="21" s="1"/>
  <c r="Q21" i="21"/>
  <c r="W18" i="20"/>
  <c r="X18" i="20" s="1"/>
  <c r="H19" i="21"/>
  <c r="I20" i="21" s="1"/>
  <c r="D19" i="21"/>
  <c r="F20" i="21" s="1"/>
  <c r="C20" i="21"/>
  <c r="AG4" i="16"/>
  <c r="Q21" i="28"/>
  <c r="R20" i="28"/>
  <c r="T21" i="28" s="1"/>
  <c r="C19" i="19"/>
  <c r="H18" i="19"/>
  <c r="I19" i="19" s="1"/>
  <c r="D18" i="19"/>
  <c r="F19" i="19" s="1"/>
  <c r="K17" i="20"/>
  <c r="G17" i="20"/>
  <c r="J17" i="20"/>
  <c r="L17" i="20"/>
  <c r="Q19" i="20"/>
  <c r="R18" i="20"/>
  <c r="T19" i="20" s="1"/>
  <c r="G18" i="24"/>
  <c r="J18" i="24"/>
  <c r="L18" i="24"/>
  <c r="K18" i="24"/>
  <c r="U22" i="22"/>
  <c r="U23" i="22" s="1"/>
  <c r="U24" i="22" s="1"/>
  <c r="U25" i="22" s="1"/>
  <c r="U26" i="22" s="1"/>
  <c r="U27" i="22" s="1"/>
  <c r="U28" i="22" s="1"/>
  <c r="U29" i="22" s="1"/>
  <c r="U30" i="22" s="1"/>
  <c r="U31" i="22" s="1"/>
  <c r="U32" i="22" s="1"/>
  <c r="U33" i="22" s="1"/>
  <c r="U34" i="22" s="1"/>
  <c r="U35" i="22" s="1"/>
  <c r="U36" i="22" s="1"/>
  <c r="U37" i="22" s="1"/>
  <c r="U38" i="22" s="1"/>
  <c r="U39" i="22" s="1"/>
  <c r="U40" i="22" s="1"/>
  <c r="U41" i="22" s="1"/>
  <c r="U42" i="22" s="1"/>
  <c r="U43" i="22" s="1"/>
  <c r="U44" i="22" s="1"/>
  <c r="U45" i="22" s="1"/>
  <c r="U46" i="22" s="1"/>
  <c r="U47" i="22" s="1"/>
  <c r="U48" i="22" s="1"/>
  <c r="U49" i="22" s="1"/>
  <c r="U50" i="22" s="1"/>
  <c r="U51" i="22" s="1"/>
  <c r="U52" i="22" s="1"/>
  <c r="U53" i="22" s="1"/>
  <c r="U54" i="22" s="1"/>
  <c r="U55" i="22" s="1"/>
  <c r="U56" i="22" s="1"/>
  <c r="U57" i="22" s="1"/>
  <c r="U58" i="22" s="1"/>
  <c r="U59" i="22" s="1"/>
  <c r="U60" i="22" s="1"/>
  <c r="U61" i="22" s="1"/>
  <c r="U62" i="22" s="1"/>
  <c r="U63" i="22" s="1"/>
  <c r="U64" i="22" s="1"/>
  <c r="U65" i="22" s="1"/>
  <c r="U66" i="22" s="1"/>
  <c r="U67" i="22" s="1"/>
  <c r="U68" i="22" s="1"/>
  <c r="U69" i="22" s="1"/>
  <c r="U70" i="22" s="1"/>
  <c r="U71" i="22" s="1"/>
  <c r="U72" i="22" s="1"/>
  <c r="U73" i="22" s="1"/>
  <c r="U74" i="22" s="1"/>
  <c r="U75" i="22" s="1"/>
  <c r="R19" i="19"/>
  <c r="T20" i="19" s="1"/>
  <c r="Q20" i="19"/>
  <c r="D20" i="27"/>
  <c r="F21" i="27" s="1"/>
  <c r="C21" i="27"/>
  <c r="H20" i="27"/>
  <c r="I21" i="27" s="1"/>
  <c r="J19" i="21"/>
  <c r="K19" i="21"/>
  <c r="G19" i="21"/>
  <c r="L19" i="21"/>
  <c r="C19" i="24"/>
  <c r="H18" i="24"/>
  <c r="I19" i="24" s="1"/>
  <c r="D18" i="24"/>
  <c r="F19" i="24" s="1"/>
  <c r="Y18" i="16"/>
  <c r="Z18" i="16" s="1"/>
  <c r="V18" i="16"/>
  <c r="Q21" i="23"/>
  <c r="R20" i="23"/>
  <c r="T21" i="23" s="1"/>
  <c r="W19" i="19"/>
  <c r="G20" i="27"/>
  <c r="L20" i="27"/>
  <c r="K20" i="27"/>
  <c r="J20" i="27"/>
  <c r="AI4" i="16"/>
  <c r="G57" i="8"/>
  <c r="I51" i="8"/>
  <c r="U137" i="16"/>
  <c r="U138" i="16" s="1"/>
  <c r="U139" i="16" s="1"/>
  <c r="U140" i="16" s="1"/>
  <c r="U76" i="22" l="1"/>
  <c r="BB7" i="22"/>
  <c r="F52" i="8" s="1"/>
  <c r="X19" i="19"/>
  <c r="G19" i="16"/>
  <c r="Y16" i="27"/>
  <c r="Z16" i="27" s="1"/>
  <c r="V16" i="27"/>
  <c r="Y18" i="20"/>
  <c r="Z18" i="20" s="1"/>
  <c r="V19" i="18"/>
  <c r="Y20" i="18" s="1"/>
  <c r="Y19" i="18"/>
  <c r="Z19" i="18" s="1"/>
  <c r="Y20" i="29"/>
  <c r="Z20" i="29" s="1"/>
  <c r="V20" i="29"/>
  <c r="G19" i="18"/>
  <c r="J19" i="18"/>
  <c r="L19" i="18"/>
  <c r="K19" i="18"/>
  <c r="Q20" i="18"/>
  <c r="R19" i="18"/>
  <c r="T20" i="18" s="1"/>
  <c r="W20" i="18" s="1"/>
  <c r="X20" i="18" s="1"/>
  <c r="H19" i="18"/>
  <c r="I20" i="18" s="1"/>
  <c r="D19" i="18"/>
  <c r="F20" i="18" s="1"/>
  <c r="C20" i="18"/>
  <c r="Z19" i="19"/>
  <c r="K19" i="25"/>
  <c r="G19" i="25"/>
  <c r="J19" i="25"/>
  <c r="L19" i="25"/>
  <c r="V20" i="25"/>
  <c r="Y21" i="25" s="1"/>
  <c r="Z21" i="25" s="1"/>
  <c r="Y19" i="28"/>
  <c r="Z19" i="28" s="1"/>
  <c r="V19" i="28"/>
  <c r="W19" i="27"/>
  <c r="X19" i="27" s="1"/>
  <c r="H19" i="25"/>
  <c r="I20" i="25" s="1"/>
  <c r="D19" i="25"/>
  <c r="F20" i="25" s="1"/>
  <c r="C20" i="25"/>
  <c r="R19" i="27"/>
  <c r="T20" i="27" s="1"/>
  <c r="Q20" i="27"/>
  <c r="Y17" i="26"/>
  <c r="Z17" i="26" s="1"/>
  <c r="V17" i="26"/>
  <c r="X19" i="22"/>
  <c r="D20" i="28"/>
  <c r="F21" i="28" s="1"/>
  <c r="C21" i="28"/>
  <c r="H20" i="28"/>
  <c r="I21" i="28" s="1"/>
  <c r="G20" i="28"/>
  <c r="L20" i="28"/>
  <c r="K20" i="28"/>
  <c r="J20" i="28"/>
  <c r="BB10" i="20"/>
  <c r="V19" i="19"/>
  <c r="Y20" i="19" s="1"/>
  <c r="H19" i="16"/>
  <c r="I20" i="16" s="1"/>
  <c r="C20" i="16"/>
  <c r="D19" i="16"/>
  <c r="F20" i="16" s="1"/>
  <c r="W19" i="26"/>
  <c r="X19" i="26" s="1"/>
  <c r="R19" i="16"/>
  <c r="T20" i="16" s="1"/>
  <c r="W20" i="16" s="1"/>
  <c r="X20" i="16" s="1"/>
  <c r="Q20" i="16"/>
  <c r="H19" i="26"/>
  <c r="I20" i="26" s="1"/>
  <c r="D19" i="26"/>
  <c r="F20" i="26" s="1"/>
  <c r="C20" i="26"/>
  <c r="W21" i="25"/>
  <c r="X21" i="25" s="1"/>
  <c r="R19" i="26"/>
  <c r="T20" i="26" s="1"/>
  <c r="Q20" i="26"/>
  <c r="R21" i="25"/>
  <c r="T22" i="25" s="1"/>
  <c r="Q22" i="25"/>
  <c r="K19" i="16"/>
  <c r="L19" i="16"/>
  <c r="J19" i="16"/>
  <c r="J19" i="26"/>
  <c r="G19" i="26"/>
  <c r="L19" i="26"/>
  <c r="K19" i="26"/>
  <c r="J20" i="22"/>
  <c r="G20" i="22"/>
  <c r="L20" i="22"/>
  <c r="K20" i="22"/>
  <c r="W20" i="22"/>
  <c r="W20" i="24"/>
  <c r="X20" i="24" s="1"/>
  <c r="Q21" i="22"/>
  <c r="R20" i="22"/>
  <c r="T21" i="22" s="1"/>
  <c r="AK11" i="21"/>
  <c r="AK10" i="21" s="1"/>
  <c r="AK9" i="21" s="1"/>
  <c r="BA10" i="21"/>
  <c r="Q21" i="24"/>
  <c r="R20" i="24"/>
  <c r="T21" i="24" s="1"/>
  <c r="G20" i="23"/>
  <c r="L20" i="23"/>
  <c r="J20" i="23"/>
  <c r="K20" i="23"/>
  <c r="V18" i="21"/>
  <c r="BB10" i="21"/>
  <c r="BC9" i="21"/>
  <c r="BD9" i="21" s="1"/>
  <c r="Y18" i="21"/>
  <c r="Z18" i="21" s="1"/>
  <c r="Y17" i="22"/>
  <c r="Z17" i="22" s="1"/>
  <c r="V17" i="22"/>
  <c r="Y19" i="23"/>
  <c r="Z19" i="23" s="1"/>
  <c r="V19" i="23"/>
  <c r="D20" i="22"/>
  <c r="F21" i="22" s="1"/>
  <c r="C21" i="22"/>
  <c r="H20" i="22"/>
  <c r="I21" i="22" s="1"/>
  <c r="H20" i="23"/>
  <c r="I21" i="23" s="1"/>
  <c r="C21" i="23"/>
  <c r="D20" i="23"/>
  <c r="F21" i="23" s="1"/>
  <c r="Y17" i="24"/>
  <c r="Z17" i="24" s="1"/>
  <c r="V17" i="24"/>
  <c r="R19" i="20"/>
  <c r="T20" i="20" s="1"/>
  <c r="Q20" i="20"/>
  <c r="W21" i="28"/>
  <c r="X21" i="28" s="1"/>
  <c r="J20" i="21"/>
  <c r="L20" i="21"/>
  <c r="G20" i="21"/>
  <c r="K20" i="21"/>
  <c r="W21" i="21"/>
  <c r="X21" i="21" s="1"/>
  <c r="J18" i="20"/>
  <c r="G18" i="20"/>
  <c r="K18" i="20"/>
  <c r="L18" i="20"/>
  <c r="L21" i="27"/>
  <c r="G21" i="27"/>
  <c r="J21" i="27"/>
  <c r="K21" i="27"/>
  <c r="C20" i="24"/>
  <c r="H19" i="24"/>
  <c r="I20" i="24" s="1"/>
  <c r="D19" i="24"/>
  <c r="F20" i="24" s="1"/>
  <c r="R20" i="19"/>
  <c r="T21" i="19" s="1"/>
  <c r="Q21" i="19"/>
  <c r="K19" i="19"/>
  <c r="J19" i="19"/>
  <c r="L19" i="19"/>
  <c r="G19" i="19"/>
  <c r="R21" i="28"/>
  <c r="T22" i="28" s="1"/>
  <c r="Q22" i="28"/>
  <c r="V18" i="20"/>
  <c r="Y19" i="20" s="1"/>
  <c r="Z19" i="20" s="1"/>
  <c r="Q22" i="23"/>
  <c r="R21" i="23"/>
  <c r="T22" i="23" s="1"/>
  <c r="Y19" i="16"/>
  <c r="Z19" i="16" s="1"/>
  <c r="V19" i="16"/>
  <c r="W20" i="19"/>
  <c r="W21" i="23"/>
  <c r="X21" i="23" s="1"/>
  <c r="J19" i="24"/>
  <c r="K19" i="24"/>
  <c r="G19" i="24"/>
  <c r="L19" i="24"/>
  <c r="C22" i="27"/>
  <c r="D21" i="27"/>
  <c r="F22" i="27" s="1"/>
  <c r="H21" i="27"/>
  <c r="I22" i="27" s="1"/>
  <c r="W19" i="20"/>
  <c r="X19" i="20" s="1"/>
  <c r="C20" i="19"/>
  <c r="D19" i="19"/>
  <c r="F20" i="19" s="1"/>
  <c r="H19" i="19"/>
  <c r="I20" i="19" s="1"/>
  <c r="C21" i="21"/>
  <c r="D20" i="21"/>
  <c r="F21" i="21" s="1"/>
  <c r="H20" i="21"/>
  <c r="I21" i="21" s="1"/>
  <c r="R21" i="21"/>
  <c r="T22" i="21" s="1"/>
  <c r="Q22" i="21"/>
  <c r="D18" i="20"/>
  <c r="F19" i="20" s="1"/>
  <c r="H18" i="20"/>
  <c r="I19" i="20" s="1"/>
  <c r="C19" i="20"/>
  <c r="H57" i="8"/>
  <c r="I57" i="8" s="1"/>
  <c r="X20" i="19" l="1"/>
  <c r="AK5" i="19" s="1"/>
  <c r="AK4" i="19" s="1"/>
  <c r="F50" i="8"/>
  <c r="F63" i="8" s="1"/>
  <c r="F58" i="8"/>
  <c r="F56" i="8" s="1"/>
  <c r="F62" i="8" s="1"/>
  <c r="U77" i="22"/>
  <c r="BB8" i="22"/>
  <c r="G52" i="8" s="1"/>
  <c r="Z20" i="18"/>
  <c r="Y17" i="27"/>
  <c r="Z17" i="27" s="1"/>
  <c r="V17" i="27"/>
  <c r="V20" i="18"/>
  <c r="Y21" i="18" s="1"/>
  <c r="Y21" i="29"/>
  <c r="Z21" i="29" s="1"/>
  <c r="V21" i="29"/>
  <c r="Z20" i="19"/>
  <c r="BA10" i="19" s="1"/>
  <c r="J20" i="18"/>
  <c r="L20" i="18"/>
  <c r="G20" i="18"/>
  <c r="K20" i="18"/>
  <c r="C21" i="18"/>
  <c r="H20" i="18"/>
  <c r="I21" i="18" s="1"/>
  <c r="D20" i="18"/>
  <c r="F21" i="18" s="1"/>
  <c r="R20" i="18"/>
  <c r="T21" i="18" s="1"/>
  <c r="W21" i="18" s="1"/>
  <c r="X21" i="18" s="1"/>
  <c r="Q21" i="18"/>
  <c r="Y18" i="26"/>
  <c r="Z18" i="26" s="1"/>
  <c r="V18" i="26"/>
  <c r="C21" i="25"/>
  <c r="D20" i="25"/>
  <c r="F21" i="25" s="1"/>
  <c r="H20" i="25"/>
  <c r="I21" i="25" s="1"/>
  <c r="V21" i="25"/>
  <c r="Y22" i="25" s="1"/>
  <c r="Z22" i="25" s="1"/>
  <c r="G20" i="25"/>
  <c r="L20" i="25"/>
  <c r="K20" i="25"/>
  <c r="J20" i="25"/>
  <c r="Y20" i="28"/>
  <c r="Z20" i="28" s="1"/>
  <c r="V20" i="28"/>
  <c r="R20" i="27"/>
  <c r="T21" i="27" s="1"/>
  <c r="Q21" i="27"/>
  <c r="W20" i="27"/>
  <c r="X20" i="27" s="1"/>
  <c r="X20" i="22"/>
  <c r="C22" i="28"/>
  <c r="H21" i="28"/>
  <c r="I22" i="28" s="1"/>
  <c r="D21" i="28"/>
  <c r="F22" i="28" s="1"/>
  <c r="G21" i="28"/>
  <c r="J21" i="28"/>
  <c r="K21" i="28"/>
  <c r="L21" i="28"/>
  <c r="W22" i="25"/>
  <c r="X22" i="25" s="1"/>
  <c r="W20" i="26"/>
  <c r="X20" i="26" s="1"/>
  <c r="L20" i="26"/>
  <c r="G20" i="26"/>
  <c r="J20" i="26"/>
  <c r="K20" i="26"/>
  <c r="R22" i="25"/>
  <c r="T23" i="25" s="1"/>
  <c r="Q23" i="25"/>
  <c r="K20" i="16"/>
  <c r="G20" i="16"/>
  <c r="J20" i="16"/>
  <c r="L20" i="16"/>
  <c r="R20" i="16"/>
  <c r="T21" i="16" s="1"/>
  <c r="W21" i="16" s="1"/>
  <c r="X21" i="16" s="1"/>
  <c r="Q21" i="16"/>
  <c r="H20" i="16"/>
  <c r="I21" i="16" s="1"/>
  <c r="C21" i="16"/>
  <c r="D20" i="16"/>
  <c r="F21" i="16" s="1"/>
  <c r="V20" i="19"/>
  <c r="BB10" i="19" s="1"/>
  <c r="R20" i="26"/>
  <c r="T21" i="26" s="1"/>
  <c r="Q21" i="26"/>
  <c r="D20" i="26"/>
  <c r="F21" i="26" s="1"/>
  <c r="H20" i="26"/>
  <c r="I21" i="26" s="1"/>
  <c r="C21" i="26"/>
  <c r="Q22" i="24"/>
  <c r="R21" i="24"/>
  <c r="T22" i="24" s="1"/>
  <c r="D21" i="22"/>
  <c r="F22" i="22" s="1"/>
  <c r="C22" i="22"/>
  <c r="H21" i="22"/>
  <c r="I22" i="22" s="1"/>
  <c r="Y18" i="22"/>
  <c r="Z18" i="22" s="1"/>
  <c r="V18" i="22"/>
  <c r="D21" i="23"/>
  <c r="F22" i="23" s="1"/>
  <c r="C22" i="23"/>
  <c r="H21" i="23"/>
  <c r="I22" i="23" s="1"/>
  <c r="K21" i="22"/>
  <c r="L21" i="22"/>
  <c r="J21" i="22"/>
  <c r="G21" i="22"/>
  <c r="Y19" i="21"/>
  <c r="Z19" i="21" s="1"/>
  <c r="V19" i="21"/>
  <c r="R21" i="22"/>
  <c r="T22" i="22" s="1"/>
  <c r="Q22" i="22"/>
  <c r="J21" i="23"/>
  <c r="K21" i="23"/>
  <c r="L21" i="23"/>
  <c r="G21" i="23"/>
  <c r="Y18" i="24"/>
  <c r="Z18" i="24" s="1"/>
  <c r="V18" i="24"/>
  <c r="Y20" i="23"/>
  <c r="Z20" i="23" s="1"/>
  <c r="V20" i="23"/>
  <c r="W21" i="24"/>
  <c r="X21" i="24" s="1"/>
  <c r="W21" i="22"/>
  <c r="R22" i="21"/>
  <c r="T23" i="21" s="1"/>
  <c r="Q23" i="21"/>
  <c r="V19" i="20"/>
  <c r="Y20" i="20" s="1"/>
  <c r="Z20" i="20" s="1"/>
  <c r="C23" i="27"/>
  <c r="H22" i="27"/>
  <c r="I23" i="27" s="1"/>
  <c r="D22" i="27"/>
  <c r="F23" i="27" s="1"/>
  <c r="W22" i="28"/>
  <c r="X22" i="28" s="1"/>
  <c r="W21" i="19"/>
  <c r="X21" i="19" s="1"/>
  <c r="R20" i="20"/>
  <c r="T21" i="20" s="1"/>
  <c r="Q21" i="20"/>
  <c r="J19" i="20"/>
  <c r="G19" i="20"/>
  <c r="K19" i="20"/>
  <c r="L19" i="20"/>
  <c r="W22" i="21"/>
  <c r="X22" i="21" s="1"/>
  <c r="W22" i="23"/>
  <c r="X22" i="23" s="1"/>
  <c r="J20" i="24"/>
  <c r="L20" i="24"/>
  <c r="G20" i="24"/>
  <c r="K20" i="24"/>
  <c r="W20" i="20"/>
  <c r="X20" i="20" s="1"/>
  <c r="L21" i="21"/>
  <c r="J21" i="21"/>
  <c r="K21" i="21"/>
  <c r="G21" i="21"/>
  <c r="L20" i="19"/>
  <c r="G20" i="19"/>
  <c r="J20" i="19"/>
  <c r="K20" i="19"/>
  <c r="Q23" i="23"/>
  <c r="R22" i="23"/>
  <c r="T23" i="23" s="1"/>
  <c r="C20" i="20"/>
  <c r="H19" i="20"/>
  <c r="I20" i="20" s="1"/>
  <c r="D19" i="20"/>
  <c r="F20" i="20" s="1"/>
  <c r="H21" i="21"/>
  <c r="I22" i="21" s="1"/>
  <c r="C22" i="21"/>
  <c r="D21" i="21"/>
  <c r="F22" i="21" s="1"/>
  <c r="C21" i="19"/>
  <c r="H20" i="19"/>
  <c r="I21" i="19" s="1"/>
  <c r="D20" i="19"/>
  <c r="F21" i="19" s="1"/>
  <c r="J22" i="27"/>
  <c r="K22" i="27"/>
  <c r="G22" i="27"/>
  <c r="L22" i="27"/>
  <c r="Y20" i="16"/>
  <c r="Z20" i="16" s="1"/>
  <c r="V20" i="16"/>
  <c r="R22" i="28"/>
  <c r="T23" i="28" s="1"/>
  <c r="Q23" i="28"/>
  <c r="Q22" i="19"/>
  <c r="R21" i="19"/>
  <c r="T22" i="19" s="1"/>
  <c r="H20" i="24"/>
  <c r="I21" i="24" s="1"/>
  <c r="C21" i="24"/>
  <c r="D20" i="24"/>
  <c r="F21" i="24" s="1"/>
  <c r="Z21" i="18" l="1"/>
  <c r="G58" i="8"/>
  <c r="G56" i="8" s="1"/>
  <c r="G62" i="8" s="1"/>
  <c r="G50" i="8"/>
  <c r="G63" i="8" s="1"/>
  <c r="F65" i="8" s="1"/>
  <c r="U78" i="22"/>
  <c r="U79" i="22" s="1"/>
  <c r="U80" i="22" s="1"/>
  <c r="U81" i="22" s="1"/>
  <c r="U82" i="22" s="1"/>
  <c r="U83" i="22" s="1"/>
  <c r="U84" i="22" s="1"/>
  <c r="U85" i="22" s="1"/>
  <c r="U86" i="22" s="1"/>
  <c r="U87" i="22" s="1"/>
  <c r="U88" i="22" s="1"/>
  <c r="U89" i="22" s="1"/>
  <c r="U90" i="22" s="1"/>
  <c r="U91" i="22" s="1"/>
  <c r="U92" i="22" s="1"/>
  <c r="U93" i="22" s="1"/>
  <c r="U94" i="22" s="1"/>
  <c r="U95" i="22" s="1"/>
  <c r="U96" i="22" s="1"/>
  <c r="U97" i="22" s="1"/>
  <c r="U98" i="22" s="1"/>
  <c r="U99" i="22" s="1"/>
  <c r="U100" i="22" s="1"/>
  <c r="U101" i="22" s="1"/>
  <c r="U102" i="22" s="1"/>
  <c r="U103" i="22" s="1"/>
  <c r="U104" i="22" s="1"/>
  <c r="U105" i="22" s="1"/>
  <c r="U106" i="22" s="1"/>
  <c r="U107" i="22" s="1"/>
  <c r="U108" i="22" s="1"/>
  <c r="U109" i="22" s="1"/>
  <c r="U110" i="22" s="1"/>
  <c r="U111" i="22" s="1"/>
  <c r="U112" i="22" s="1"/>
  <c r="U113" i="22" s="1"/>
  <c r="U114" i="22" s="1"/>
  <c r="U115" i="22" s="1"/>
  <c r="U116" i="22" s="1"/>
  <c r="U117" i="22" s="1"/>
  <c r="U118" i="22" s="1"/>
  <c r="U119" i="22" s="1"/>
  <c r="U120" i="22" s="1"/>
  <c r="U121" i="22" s="1"/>
  <c r="U122" i="22" s="1"/>
  <c r="U123" i="22" s="1"/>
  <c r="U124" i="22" s="1"/>
  <c r="U125" i="22" s="1"/>
  <c r="U126" i="22" s="1"/>
  <c r="U127" i="22" s="1"/>
  <c r="U128" i="22" s="1"/>
  <c r="U129" i="22" s="1"/>
  <c r="U130" i="22" s="1"/>
  <c r="U131" i="22" s="1"/>
  <c r="U132" i="22" s="1"/>
  <c r="U133" i="22" s="1"/>
  <c r="U134" i="22" s="1"/>
  <c r="U135" i="22" s="1"/>
  <c r="U136" i="22" s="1"/>
  <c r="U137" i="22" s="1"/>
  <c r="U138" i="22" s="1"/>
  <c r="U139" i="22" s="1"/>
  <c r="U140" i="22" s="1"/>
  <c r="BA8" i="22"/>
  <c r="BA7" i="22"/>
  <c r="D139" i="12" s="1"/>
  <c r="AJ11" i="22"/>
  <c r="AJ10" i="22" s="1"/>
  <c r="BA9" i="22"/>
  <c r="BB9" i="22"/>
  <c r="F64" i="8"/>
  <c r="G19" i="5" s="1"/>
  <c r="AJ5" i="22"/>
  <c r="Y18" i="27"/>
  <c r="Z18" i="27" s="1"/>
  <c r="V18" i="27"/>
  <c r="AK11" i="19"/>
  <c r="AK10" i="19" s="1"/>
  <c r="AK9" i="19" s="1"/>
  <c r="X21" i="22"/>
  <c r="Y22" i="29"/>
  <c r="Z22" i="29" s="1"/>
  <c r="V22" i="29"/>
  <c r="V21" i="18"/>
  <c r="Y22" i="18" s="1"/>
  <c r="Z22" i="18" s="1"/>
  <c r="G21" i="18"/>
  <c r="K21" i="18"/>
  <c r="L21" i="18"/>
  <c r="J21" i="18"/>
  <c r="Q22" i="18"/>
  <c r="R21" i="18"/>
  <c r="T22" i="18" s="1"/>
  <c r="W22" i="18" s="1"/>
  <c r="X22" i="18" s="1"/>
  <c r="D21" i="18"/>
  <c r="F22" i="18" s="1"/>
  <c r="H21" i="18"/>
  <c r="I22" i="18" s="1"/>
  <c r="C22" i="18"/>
  <c r="Y21" i="19"/>
  <c r="Z21" i="19" s="1"/>
  <c r="Y21" i="28"/>
  <c r="Z21" i="28" s="1"/>
  <c r="V21" i="28"/>
  <c r="V22" i="25"/>
  <c r="Y23" i="25" s="1"/>
  <c r="Z23" i="25" s="1"/>
  <c r="J21" i="25"/>
  <c r="K21" i="25"/>
  <c r="L21" i="25"/>
  <c r="G21" i="25"/>
  <c r="R21" i="27"/>
  <c r="T22" i="27" s="1"/>
  <c r="Q22" i="27"/>
  <c r="C22" i="25"/>
  <c r="H21" i="25"/>
  <c r="I22" i="25" s="1"/>
  <c r="D21" i="25"/>
  <c r="F22" i="25" s="1"/>
  <c r="W21" i="27"/>
  <c r="X21" i="27" s="1"/>
  <c r="Y19" i="26"/>
  <c r="Z19" i="26" s="1"/>
  <c r="V19" i="26"/>
  <c r="V21" i="19"/>
  <c r="Y22" i="19" s="1"/>
  <c r="L22" i="28"/>
  <c r="K22" i="28"/>
  <c r="J22" i="28"/>
  <c r="G22" i="28"/>
  <c r="H22" i="28"/>
  <c r="I23" i="28" s="1"/>
  <c r="D22" i="28"/>
  <c r="F23" i="28" s="1"/>
  <c r="C23" i="28"/>
  <c r="BC9" i="19"/>
  <c r="BD9" i="19" s="1"/>
  <c r="H21" i="16"/>
  <c r="I22" i="16" s="1"/>
  <c r="D21" i="16"/>
  <c r="F22" i="16" s="1"/>
  <c r="C22" i="16"/>
  <c r="Q24" i="25"/>
  <c r="R23" i="25"/>
  <c r="T24" i="25" s="1"/>
  <c r="Q22" i="16"/>
  <c r="R21" i="16"/>
  <c r="T22" i="16" s="1"/>
  <c r="W22" i="16" s="1"/>
  <c r="X22" i="16" s="1"/>
  <c r="R21" i="26"/>
  <c r="T22" i="26" s="1"/>
  <c r="Q22" i="26"/>
  <c r="K21" i="26"/>
  <c r="G21" i="26"/>
  <c r="J21" i="26"/>
  <c r="L21" i="26"/>
  <c r="K21" i="16"/>
  <c r="L21" i="16"/>
  <c r="J21" i="16"/>
  <c r="G21" i="16"/>
  <c r="V20" i="20"/>
  <c r="Y21" i="20" s="1"/>
  <c r="Z21" i="20" s="1"/>
  <c r="C22" i="26"/>
  <c r="D21" i="26"/>
  <c r="F22" i="26" s="1"/>
  <c r="H21" i="26"/>
  <c r="I22" i="26" s="1"/>
  <c r="W21" i="26"/>
  <c r="X21" i="26" s="1"/>
  <c r="W23" i="25"/>
  <c r="X23" i="25" s="1"/>
  <c r="W22" i="22"/>
  <c r="C23" i="23"/>
  <c r="D22" i="23"/>
  <c r="F23" i="23" s="1"/>
  <c r="H22" i="23"/>
  <c r="I23" i="23" s="1"/>
  <c r="Y20" i="21"/>
  <c r="Z20" i="21" s="1"/>
  <c r="V20" i="21"/>
  <c r="K22" i="23"/>
  <c r="G22" i="23"/>
  <c r="L22" i="23"/>
  <c r="J22" i="23"/>
  <c r="Y19" i="22"/>
  <c r="Z19" i="22" s="1"/>
  <c r="V19" i="22"/>
  <c r="K22" i="22"/>
  <c r="G22" i="22"/>
  <c r="J22" i="22"/>
  <c r="L22" i="22"/>
  <c r="R22" i="24"/>
  <c r="T23" i="24" s="1"/>
  <c r="Q23" i="24"/>
  <c r="Y19" i="24"/>
  <c r="Z19" i="24" s="1"/>
  <c r="V19" i="24"/>
  <c r="H22" i="22"/>
  <c r="I23" i="22" s="1"/>
  <c r="C23" i="22"/>
  <c r="D22" i="22"/>
  <c r="F23" i="22" s="1"/>
  <c r="Y21" i="23"/>
  <c r="Z21" i="23" s="1"/>
  <c r="V21" i="23"/>
  <c r="Q23" i="22"/>
  <c r="R22" i="22"/>
  <c r="T23" i="22" s="1"/>
  <c r="W22" i="24"/>
  <c r="X22" i="24" s="1"/>
  <c r="K21" i="24"/>
  <c r="L21" i="24"/>
  <c r="G21" i="24"/>
  <c r="J21" i="24"/>
  <c r="D23" i="27"/>
  <c r="F24" i="27" s="1"/>
  <c r="C24" i="27"/>
  <c r="H23" i="27"/>
  <c r="I24" i="27" s="1"/>
  <c r="R23" i="21"/>
  <c r="T24" i="21" s="1"/>
  <c r="Q24" i="21"/>
  <c r="H21" i="24"/>
  <c r="I22" i="24" s="1"/>
  <c r="C22" i="24"/>
  <c r="D21" i="24"/>
  <c r="F22" i="24" s="1"/>
  <c r="Q24" i="28"/>
  <c r="R23" i="28"/>
  <c r="T24" i="28" s="1"/>
  <c r="C22" i="19"/>
  <c r="H21" i="19"/>
  <c r="I22" i="19" s="1"/>
  <c r="D21" i="19"/>
  <c r="F22" i="19" s="1"/>
  <c r="L22" i="21"/>
  <c r="G22" i="21"/>
  <c r="K22" i="21"/>
  <c r="J22" i="21"/>
  <c r="Q22" i="20"/>
  <c r="R21" i="20"/>
  <c r="T22" i="20" s="1"/>
  <c r="W23" i="21"/>
  <c r="X23" i="21" s="1"/>
  <c r="W23" i="28"/>
  <c r="X23" i="28" s="1"/>
  <c r="D22" i="21"/>
  <c r="F23" i="21" s="1"/>
  <c r="H22" i="21"/>
  <c r="I23" i="21" s="1"/>
  <c r="C23" i="21"/>
  <c r="D20" i="20"/>
  <c r="F21" i="20" s="1"/>
  <c r="C21" i="20"/>
  <c r="H20" i="20"/>
  <c r="I21" i="20" s="1"/>
  <c r="Q24" i="23"/>
  <c r="R23" i="23"/>
  <c r="T24" i="23" s="1"/>
  <c r="W21" i="20"/>
  <c r="X21" i="20" s="1"/>
  <c r="J23" i="27"/>
  <c r="G23" i="27"/>
  <c r="K23" i="27"/>
  <c r="L23" i="27"/>
  <c r="R22" i="19"/>
  <c r="T23" i="19" s="1"/>
  <c r="Q23" i="19"/>
  <c r="J20" i="20"/>
  <c r="G20" i="20"/>
  <c r="K20" i="20"/>
  <c r="L20" i="20"/>
  <c r="W23" i="23"/>
  <c r="X23" i="23" s="1"/>
  <c r="W22" i="19"/>
  <c r="X22" i="19" s="1"/>
  <c r="Y21" i="16"/>
  <c r="Z21" i="16" s="1"/>
  <c r="V21" i="16"/>
  <c r="G21" i="19"/>
  <c r="K21" i="19"/>
  <c r="J21" i="19"/>
  <c r="L21" i="19"/>
  <c r="E139" i="12" l="1"/>
  <c r="E132" i="12" s="1"/>
  <c r="F139" i="12"/>
  <c r="G76" i="5"/>
  <c r="F66" i="8"/>
  <c r="F67" i="8" s="1"/>
  <c r="G24" i="5"/>
  <c r="G46" i="5"/>
  <c r="D132" i="12"/>
  <c r="X22" i="22"/>
  <c r="Y19" i="27"/>
  <c r="Z19" i="27" s="1"/>
  <c r="V19" i="27"/>
  <c r="Y23" i="29"/>
  <c r="Z23" i="29" s="1"/>
  <c r="V23" i="29"/>
  <c r="Z22" i="19"/>
  <c r="V22" i="18"/>
  <c r="Y23" i="18" s="1"/>
  <c r="Z23" i="18" s="1"/>
  <c r="L22" i="18"/>
  <c r="K22" i="18"/>
  <c r="J22" i="18"/>
  <c r="G22" i="18"/>
  <c r="D22" i="18"/>
  <c r="F23" i="18" s="1"/>
  <c r="H22" i="18"/>
  <c r="I23" i="18" s="1"/>
  <c r="C23" i="18"/>
  <c r="Q23" i="18"/>
  <c r="R22" i="18"/>
  <c r="T23" i="18" s="1"/>
  <c r="W23" i="18" s="1"/>
  <c r="X23" i="18" s="1"/>
  <c r="AK5" i="18" s="1"/>
  <c r="AK4" i="18" s="1"/>
  <c r="V23" i="25"/>
  <c r="Y24" i="25" s="1"/>
  <c r="Z24" i="25" s="1"/>
  <c r="Y20" i="26"/>
  <c r="Z20" i="26" s="1"/>
  <c r="V20" i="26"/>
  <c r="K22" i="25"/>
  <c r="J22" i="25"/>
  <c r="L22" i="25"/>
  <c r="G22" i="25"/>
  <c r="W22" i="27"/>
  <c r="X22" i="27" s="1"/>
  <c r="C23" i="25"/>
  <c r="D22" i="25"/>
  <c r="F23" i="25" s="1"/>
  <c r="H22" i="25"/>
  <c r="I23" i="25" s="1"/>
  <c r="Y22" i="28"/>
  <c r="Z22" i="28" s="1"/>
  <c r="V22" i="28"/>
  <c r="R22" i="27"/>
  <c r="T23" i="27" s="1"/>
  <c r="Q23" i="27"/>
  <c r="H23" i="28"/>
  <c r="I24" i="28" s="1"/>
  <c r="C24" i="28"/>
  <c r="D23" i="28"/>
  <c r="F24" i="28" s="1"/>
  <c r="G23" i="28"/>
  <c r="K23" i="28"/>
  <c r="J23" i="28"/>
  <c r="L23" i="28"/>
  <c r="V21" i="20"/>
  <c r="Y22" i="20" s="1"/>
  <c r="Z22" i="20" s="1"/>
  <c r="L22" i="16"/>
  <c r="J22" i="16"/>
  <c r="K22" i="16"/>
  <c r="G22" i="16"/>
  <c r="C23" i="26"/>
  <c r="D22" i="26"/>
  <c r="F23" i="26" s="1"/>
  <c r="H22" i="26"/>
  <c r="I23" i="26" s="1"/>
  <c r="W22" i="26"/>
  <c r="X22" i="26" s="1"/>
  <c r="R24" i="25"/>
  <c r="T25" i="25" s="1"/>
  <c r="Q25" i="25"/>
  <c r="C23" i="16"/>
  <c r="H22" i="16"/>
  <c r="I23" i="16" s="1"/>
  <c r="D22" i="16"/>
  <c r="F23" i="16" s="1"/>
  <c r="Q23" i="16"/>
  <c r="R22" i="16"/>
  <c r="T23" i="16" s="1"/>
  <c r="W23" i="16" s="1"/>
  <c r="X23" i="16" s="1"/>
  <c r="G22" i="26"/>
  <c r="K22" i="26"/>
  <c r="J22" i="26"/>
  <c r="L22" i="26"/>
  <c r="Q23" i="26"/>
  <c r="R22" i="26"/>
  <c r="T23" i="26" s="1"/>
  <c r="W24" i="25"/>
  <c r="X24" i="25" s="1"/>
  <c r="R23" i="22"/>
  <c r="T24" i="22" s="1"/>
  <c r="Q24" i="22"/>
  <c r="R23" i="24"/>
  <c r="T24" i="24" s="1"/>
  <c r="Q24" i="24"/>
  <c r="W23" i="24"/>
  <c r="X23" i="24" s="1"/>
  <c r="Y21" i="21"/>
  <c r="Z21" i="21" s="1"/>
  <c r="V21" i="21"/>
  <c r="H23" i="23"/>
  <c r="I24" i="23" s="1"/>
  <c r="C24" i="23"/>
  <c r="D23" i="23"/>
  <c r="F24" i="23" s="1"/>
  <c r="W23" i="22"/>
  <c r="X23" i="22" s="1"/>
  <c r="L23" i="22"/>
  <c r="K23" i="22"/>
  <c r="J23" i="22"/>
  <c r="G23" i="22"/>
  <c r="D23" i="22"/>
  <c r="F24" i="22" s="1"/>
  <c r="H23" i="22"/>
  <c r="I24" i="22" s="1"/>
  <c r="C24" i="22"/>
  <c r="K23" i="23"/>
  <c r="L23" i="23"/>
  <c r="G23" i="23"/>
  <c r="J23" i="23"/>
  <c r="Y22" i="23"/>
  <c r="Z22" i="23" s="1"/>
  <c r="V22" i="23"/>
  <c r="Y20" i="24"/>
  <c r="Z20" i="24" s="1"/>
  <c r="V20" i="24"/>
  <c r="Y20" i="22"/>
  <c r="Z20" i="22" s="1"/>
  <c r="V20" i="22"/>
  <c r="W23" i="19"/>
  <c r="X23" i="19" s="1"/>
  <c r="C23" i="24"/>
  <c r="D22" i="24"/>
  <c r="F23" i="24" s="1"/>
  <c r="H22" i="24"/>
  <c r="I23" i="24" s="1"/>
  <c r="W24" i="23"/>
  <c r="X24" i="23" s="1"/>
  <c r="H21" i="20"/>
  <c r="I22" i="20" s="1"/>
  <c r="C22" i="20"/>
  <c r="D21" i="20"/>
  <c r="F22" i="20" s="1"/>
  <c r="J23" i="21"/>
  <c r="K23" i="21"/>
  <c r="G23" i="21"/>
  <c r="L23" i="21"/>
  <c r="W22" i="20"/>
  <c r="X22" i="20" s="1"/>
  <c r="G22" i="19"/>
  <c r="L22" i="19"/>
  <c r="J22" i="19"/>
  <c r="K22" i="19"/>
  <c r="W24" i="28"/>
  <c r="X24" i="28" s="1"/>
  <c r="W24" i="21"/>
  <c r="X24" i="21" s="1"/>
  <c r="Q25" i="23"/>
  <c r="R24" i="23"/>
  <c r="T25" i="23" s="1"/>
  <c r="J21" i="20"/>
  <c r="G21" i="20"/>
  <c r="K21" i="20"/>
  <c r="L21" i="20"/>
  <c r="Q23" i="20"/>
  <c r="R22" i="20"/>
  <c r="T23" i="20" s="1"/>
  <c r="Q25" i="28"/>
  <c r="R24" i="28"/>
  <c r="T25" i="28" s="1"/>
  <c r="C25" i="27"/>
  <c r="H24" i="27"/>
  <c r="I25" i="27" s="1"/>
  <c r="D24" i="27"/>
  <c r="F25" i="27" s="1"/>
  <c r="Y22" i="16"/>
  <c r="Z22" i="16" s="1"/>
  <c r="V22" i="16"/>
  <c r="V22" i="19"/>
  <c r="Y23" i="19" s="1"/>
  <c r="Z23" i="19" s="1"/>
  <c r="Q24" i="19"/>
  <c r="R23" i="19"/>
  <c r="T24" i="19" s="1"/>
  <c r="D23" i="21"/>
  <c r="F24" i="21" s="1"/>
  <c r="H23" i="21"/>
  <c r="I24" i="21" s="1"/>
  <c r="C24" i="21"/>
  <c r="C23" i="19"/>
  <c r="H22" i="19"/>
  <c r="I23" i="19" s="1"/>
  <c r="D22" i="19"/>
  <c r="F23" i="19" s="1"/>
  <c r="K22" i="24"/>
  <c r="G22" i="24"/>
  <c r="J22" i="24"/>
  <c r="L22" i="24"/>
  <c r="R24" i="21"/>
  <c r="T25" i="21" s="1"/>
  <c r="Q25" i="21"/>
  <c r="J24" i="27"/>
  <c r="L24" i="27"/>
  <c r="K24" i="27"/>
  <c r="G24" i="27"/>
  <c r="H46" i="5" l="1"/>
  <c r="H64" i="5" s="1"/>
  <c r="H81" i="5" s="1"/>
  <c r="G39" i="5"/>
  <c r="G55" i="5" s="1"/>
  <c r="G56" i="5" s="1"/>
  <c r="G57" i="5" s="1"/>
  <c r="G64" i="5"/>
  <c r="G81" i="5" s="1"/>
  <c r="G139" i="12"/>
  <c r="F132" i="12"/>
  <c r="Y20" i="27"/>
  <c r="Z20" i="27" s="1"/>
  <c r="V20" i="27"/>
  <c r="Y24" i="29"/>
  <c r="Z24" i="29" s="1"/>
  <c r="V24" i="29"/>
  <c r="K23" i="18"/>
  <c r="G23" i="18"/>
  <c r="J23" i="18"/>
  <c r="L23" i="18"/>
  <c r="R23" i="18"/>
  <c r="T24" i="18" s="1"/>
  <c r="W24" i="18" s="1"/>
  <c r="X24" i="18" s="1"/>
  <c r="Q24" i="18"/>
  <c r="C24" i="18"/>
  <c r="H23" i="18"/>
  <c r="I24" i="18" s="1"/>
  <c r="D23" i="18"/>
  <c r="F24" i="18" s="1"/>
  <c r="V23" i="18"/>
  <c r="BB10" i="18" s="1"/>
  <c r="Y23" i="28"/>
  <c r="Z23" i="28" s="1"/>
  <c r="V23" i="28"/>
  <c r="C24" i="25"/>
  <c r="D23" i="25"/>
  <c r="F24" i="25" s="1"/>
  <c r="H23" i="25"/>
  <c r="I24" i="25" s="1"/>
  <c r="R23" i="27"/>
  <c r="T24" i="27" s="1"/>
  <c r="Q24" i="27"/>
  <c r="W23" i="27"/>
  <c r="X23" i="27" s="1"/>
  <c r="V24" i="25"/>
  <c r="Y25" i="25" s="1"/>
  <c r="Z25" i="25" s="1"/>
  <c r="K23" i="25"/>
  <c r="G23" i="25"/>
  <c r="J23" i="25"/>
  <c r="L23" i="25"/>
  <c r="Y21" i="26"/>
  <c r="Z21" i="26" s="1"/>
  <c r="V21" i="26"/>
  <c r="L24" i="28"/>
  <c r="K24" i="28"/>
  <c r="G24" i="28"/>
  <c r="J24" i="28"/>
  <c r="H24" i="28"/>
  <c r="I25" i="28" s="1"/>
  <c r="D24" i="28"/>
  <c r="F25" i="28" s="1"/>
  <c r="C25" i="28"/>
  <c r="W23" i="26"/>
  <c r="X23" i="26" s="1"/>
  <c r="Q26" i="25"/>
  <c r="R25" i="25"/>
  <c r="T26" i="25" s="1"/>
  <c r="G23" i="16"/>
  <c r="V22" i="20"/>
  <c r="Y23" i="20" s="1"/>
  <c r="Z23" i="20" s="1"/>
  <c r="Q24" i="26"/>
  <c r="R23" i="26"/>
  <c r="T24" i="26" s="1"/>
  <c r="H23" i="16"/>
  <c r="I24" i="16" s="1"/>
  <c r="D23" i="16"/>
  <c r="F24" i="16" s="1"/>
  <c r="C24" i="16"/>
  <c r="W25" i="25"/>
  <c r="X25" i="25" s="1"/>
  <c r="J23" i="26"/>
  <c r="G23" i="26"/>
  <c r="L23" i="26"/>
  <c r="K23" i="26"/>
  <c r="Q24" i="16"/>
  <c r="R23" i="16"/>
  <c r="T24" i="16" s="1"/>
  <c r="W24" i="16" s="1"/>
  <c r="X24" i="16" s="1"/>
  <c r="D23" i="26"/>
  <c r="F24" i="26" s="1"/>
  <c r="H23" i="26"/>
  <c r="I24" i="26" s="1"/>
  <c r="C24" i="26"/>
  <c r="BA10" i="18"/>
  <c r="AK11" i="18"/>
  <c r="AK10" i="18" s="1"/>
  <c r="AK9" i="18" s="1"/>
  <c r="K23" i="16"/>
  <c r="L23" i="16"/>
  <c r="J23" i="16"/>
  <c r="C25" i="22"/>
  <c r="H24" i="22"/>
  <c r="I25" i="22" s="1"/>
  <c r="D24" i="22"/>
  <c r="F25" i="22" s="1"/>
  <c r="Y22" i="21"/>
  <c r="Z22" i="21" s="1"/>
  <c r="V22" i="21"/>
  <c r="Q25" i="24"/>
  <c r="R24" i="24"/>
  <c r="T25" i="24" s="1"/>
  <c r="Y21" i="22"/>
  <c r="Z21" i="22" s="1"/>
  <c r="V21" i="22"/>
  <c r="Y23" i="23"/>
  <c r="Z23" i="23" s="1"/>
  <c r="V23" i="23"/>
  <c r="L24" i="23"/>
  <c r="J24" i="23"/>
  <c r="K24" i="23"/>
  <c r="G24" i="23"/>
  <c r="W24" i="24"/>
  <c r="X24" i="24" s="1"/>
  <c r="Y21" i="24"/>
  <c r="Z21" i="24" s="1"/>
  <c r="V21" i="24"/>
  <c r="W24" i="22"/>
  <c r="X24" i="22" s="1"/>
  <c r="K24" i="22"/>
  <c r="G24" i="22"/>
  <c r="L24" i="22"/>
  <c r="J24" i="22"/>
  <c r="D24" i="23"/>
  <c r="F25" i="23" s="1"/>
  <c r="H24" i="23"/>
  <c r="I25" i="23" s="1"/>
  <c r="C25" i="23"/>
  <c r="Q25" i="22"/>
  <c r="R24" i="22"/>
  <c r="T25" i="22" s="1"/>
  <c r="J23" i="24"/>
  <c r="L23" i="24"/>
  <c r="G23" i="24"/>
  <c r="K23" i="24"/>
  <c r="W23" i="20"/>
  <c r="X23" i="20" s="1"/>
  <c r="W25" i="23"/>
  <c r="X25" i="23" s="1"/>
  <c r="J22" i="20"/>
  <c r="G22" i="20"/>
  <c r="K22" i="20"/>
  <c r="L22" i="20"/>
  <c r="C24" i="24"/>
  <c r="H23" i="24"/>
  <c r="I24" i="24" s="1"/>
  <c r="D23" i="24"/>
  <c r="F24" i="24" s="1"/>
  <c r="G23" i="19"/>
  <c r="L23" i="19"/>
  <c r="J23" i="19"/>
  <c r="K23" i="19"/>
  <c r="L24" i="21"/>
  <c r="K24" i="21"/>
  <c r="J24" i="21"/>
  <c r="G24" i="21"/>
  <c r="Y23" i="16"/>
  <c r="Z23" i="16" s="1"/>
  <c r="V23" i="16"/>
  <c r="L25" i="27"/>
  <c r="J25" i="27"/>
  <c r="G25" i="27"/>
  <c r="K25" i="27"/>
  <c r="W24" i="19"/>
  <c r="X24" i="19" s="1"/>
  <c r="R25" i="21"/>
  <c r="T26" i="21" s="1"/>
  <c r="Q26" i="21"/>
  <c r="C24" i="19"/>
  <c r="D23" i="19"/>
  <c r="F24" i="19" s="1"/>
  <c r="H23" i="19"/>
  <c r="I24" i="19" s="1"/>
  <c r="C25" i="21"/>
  <c r="D24" i="21"/>
  <c r="F25" i="21" s="1"/>
  <c r="H24" i="21"/>
  <c r="I25" i="21" s="1"/>
  <c r="Q25" i="19"/>
  <c r="R24" i="19"/>
  <c r="T25" i="19" s="1"/>
  <c r="H25" i="27"/>
  <c r="I26" i="27" s="1"/>
  <c r="C26" i="27"/>
  <c r="D25" i="27"/>
  <c r="F26" i="27" s="1"/>
  <c r="Q24" i="20"/>
  <c r="R23" i="20"/>
  <c r="T24" i="20" s="1"/>
  <c r="Q26" i="23"/>
  <c r="R25" i="23"/>
  <c r="T26" i="23" s="1"/>
  <c r="H22" i="20"/>
  <c r="I23" i="20" s="1"/>
  <c r="D22" i="20"/>
  <c r="F23" i="20" s="1"/>
  <c r="C23" i="20"/>
  <c r="Q26" i="28"/>
  <c r="R25" i="28"/>
  <c r="T26" i="28" s="1"/>
  <c r="W25" i="21"/>
  <c r="X25" i="21" s="1"/>
  <c r="W25" i="28"/>
  <c r="X25" i="28" s="1"/>
  <c r="V23" i="19"/>
  <c r="Y24" i="19" s="1"/>
  <c r="Z24" i="19" s="1"/>
  <c r="H39" i="5" l="1"/>
  <c r="H55" i="5" s="1"/>
  <c r="H56" i="5" s="1"/>
  <c r="H57" i="5" s="1"/>
  <c r="H96" i="5" s="1"/>
  <c r="I46" i="5"/>
  <c r="G132" i="12"/>
  <c r="H17" i="5"/>
  <c r="H94" i="5"/>
  <c r="G17" i="5"/>
  <c r="G16" i="5" s="1"/>
  <c r="G61" i="5"/>
  <c r="G63" i="5" s="1"/>
  <c r="G60" i="5" s="1"/>
  <c r="G96" i="5"/>
  <c r="G94" i="5"/>
  <c r="Y21" i="27"/>
  <c r="Z21" i="27" s="1"/>
  <c r="V21" i="27"/>
  <c r="BC9" i="18"/>
  <c r="BD9" i="18" s="1"/>
  <c r="Y25" i="29"/>
  <c r="Z25" i="29" s="1"/>
  <c r="V25" i="29"/>
  <c r="Y24" i="18"/>
  <c r="Z24" i="18" s="1"/>
  <c r="K24" i="18"/>
  <c r="L24" i="18"/>
  <c r="G24" i="18"/>
  <c r="J24" i="18"/>
  <c r="V24" i="18"/>
  <c r="Y25" i="18" s="1"/>
  <c r="H24" i="18"/>
  <c r="I25" i="18" s="1"/>
  <c r="D24" i="18"/>
  <c r="F25" i="18" s="1"/>
  <c r="C25" i="18"/>
  <c r="Q25" i="18"/>
  <c r="R24" i="18"/>
  <c r="T25" i="18" s="1"/>
  <c r="W25" i="18" s="1"/>
  <c r="X25" i="18" s="1"/>
  <c r="Y22" i="26"/>
  <c r="Z22" i="26" s="1"/>
  <c r="V22" i="26"/>
  <c r="V25" i="25"/>
  <c r="Y26" i="25" s="1"/>
  <c r="Z26" i="25" s="1"/>
  <c r="AK11" i="25" s="1"/>
  <c r="AK10" i="25" s="1"/>
  <c r="AK9" i="25" s="1"/>
  <c r="J24" i="25"/>
  <c r="L24" i="25"/>
  <c r="K24" i="25"/>
  <c r="G24" i="25"/>
  <c r="Q25" i="27"/>
  <c r="R24" i="27"/>
  <c r="T25" i="27" s="1"/>
  <c r="H24" i="25"/>
  <c r="I25" i="25" s="1"/>
  <c r="D24" i="25"/>
  <c r="F25" i="25" s="1"/>
  <c r="C25" i="25"/>
  <c r="W24" i="27"/>
  <c r="X24" i="27" s="1"/>
  <c r="Y24" i="28"/>
  <c r="Z24" i="28" s="1"/>
  <c r="V24" i="28"/>
  <c r="H25" i="28"/>
  <c r="I26" i="28" s="1"/>
  <c r="D25" i="28"/>
  <c r="F26" i="28" s="1"/>
  <c r="C26" i="28"/>
  <c r="G25" i="28"/>
  <c r="K25" i="28"/>
  <c r="L25" i="28"/>
  <c r="J25" i="28"/>
  <c r="C25" i="16"/>
  <c r="D24" i="16"/>
  <c r="F25" i="16" s="1"/>
  <c r="H24" i="16"/>
  <c r="I25" i="16" s="1"/>
  <c r="Q25" i="26"/>
  <c r="R24" i="26"/>
  <c r="T25" i="26" s="1"/>
  <c r="BA10" i="25"/>
  <c r="Q27" i="25"/>
  <c r="R26" i="25"/>
  <c r="T27" i="25" s="1"/>
  <c r="D24" i="26"/>
  <c r="F25" i="26" s="1"/>
  <c r="C25" i="26"/>
  <c r="H24" i="26"/>
  <c r="I25" i="26" s="1"/>
  <c r="W24" i="26"/>
  <c r="X24" i="26" s="1"/>
  <c r="W26" i="25"/>
  <c r="X26" i="25" s="1"/>
  <c r="AK5" i="25" s="1"/>
  <c r="AK4" i="25" s="1"/>
  <c r="L24" i="26"/>
  <c r="J24" i="26"/>
  <c r="K24" i="26"/>
  <c r="G24" i="26"/>
  <c r="Q25" i="16"/>
  <c r="R24" i="16"/>
  <c r="T25" i="16" s="1"/>
  <c r="W25" i="16" s="1"/>
  <c r="X25" i="16" s="1"/>
  <c r="G24" i="16"/>
  <c r="J24" i="16"/>
  <c r="L24" i="16"/>
  <c r="K24" i="16"/>
  <c r="Q26" i="22"/>
  <c r="R25" i="22"/>
  <c r="T26" i="22" s="1"/>
  <c r="D25" i="22"/>
  <c r="F26" i="22" s="1"/>
  <c r="H25" i="22"/>
  <c r="I26" i="22" s="1"/>
  <c r="C26" i="22"/>
  <c r="Y22" i="24"/>
  <c r="Z22" i="24" s="1"/>
  <c r="V22" i="24"/>
  <c r="Y24" i="23"/>
  <c r="Z24" i="23" s="1"/>
  <c r="V24" i="23"/>
  <c r="W25" i="24"/>
  <c r="X25" i="24" s="1"/>
  <c r="K25" i="22"/>
  <c r="L25" i="22"/>
  <c r="J25" i="22"/>
  <c r="G25" i="22"/>
  <c r="Y22" i="22"/>
  <c r="Z22" i="22" s="1"/>
  <c r="V22" i="22"/>
  <c r="Y23" i="21"/>
  <c r="Z23" i="21" s="1"/>
  <c r="V23" i="21"/>
  <c r="H25" i="23"/>
  <c r="I26" i="23" s="1"/>
  <c r="C26" i="23"/>
  <c r="D25" i="23"/>
  <c r="F26" i="23" s="1"/>
  <c r="W25" i="22"/>
  <c r="X25" i="22" s="1"/>
  <c r="G25" i="23"/>
  <c r="K25" i="23"/>
  <c r="J25" i="23"/>
  <c r="L25" i="23"/>
  <c r="R25" i="24"/>
  <c r="T26" i="24" s="1"/>
  <c r="Q26" i="24"/>
  <c r="W26" i="21"/>
  <c r="X26" i="21" s="1"/>
  <c r="G23" i="20"/>
  <c r="K23" i="20"/>
  <c r="J23" i="20"/>
  <c r="L23" i="20"/>
  <c r="Q25" i="20"/>
  <c r="R24" i="20"/>
  <c r="T25" i="20" s="1"/>
  <c r="J24" i="19"/>
  <c r="L24" i="19"/>
  <c r="K24" i="19"/>
  <c r="G24" i="19"/>
  <c r="V24" i="19"/>
  <c r="Y25" i="19" s="1"/>
  <c r="Z25" i="19" s="1"/>
  <c r="C24" i="20"/>
  <c r="H23" i="20"/>
  <c r="I24" i="20" s="1"/>
  <c r="D23" i="20"/>
  <c r="F24" i="20" s="1"/>
  <c r="W24" i="20"/>
  <c r="X24" i="20" s="1"/>
  <c r="R25" i="19"/>
  <c r="T26" i="19" s="1"/>
  <c r="Q26" i="19"/>
  <c r="Y24" i="16"/>
  <c r="Z24" i="16" s="1"/>
  <c r="V24" i="16"/>
  <c r="H24" i="24"/>
  <c r="I25" i="24" s="1"/>
  <c r="C25" i="24"/>
  <c r="D24" i="24"/>
  <c r="F25" i="24" s="1"/>
  <c r="W26" i="28"/>
  <c r="X26" i="28" s="1"/>
  <c r="W26" i="23"/>
  <c r="X26" i="23" s="1"/>
  <c r="L26" i="27"/>
  <c r="G26" i="27"/>
  <c r="K26" i="27"/>
  <c r="J26" i="27"/>
  <c r="K25" i="21"/>
  <c r="J25" i="21"/>
  <c r="L25" i="21"/>
  <c r="G25" i="21"/>
  <c r="C25" i="19"/>
  <c r="D24" i="19"/>
  <c r="F25" i="19" s="1"/>
  <c r="H24" i="19"/>
  <c r="I25" i="19" s="1"/>
  <c r="G24" i="24"/>
  <c r="K24" i="24"/>
  <c r="L24" i="24"/>
  <c r="J24" i="24"/>
  <c r="V23" i="20"/>
  <c r="Y24" i="20" s="1"/>
  <c r="Z24" i="20" s="1"/>
  <c r="R26" i="28"/>
  <c r="T27" i="28" s="1"/>
  <c r="Q27" i="28"/>
  <c r="Q27" i="23"/>
  <c r="R26" i="23"/>
  <c r="T27" i="23" s="1"/>
  <c r="H26" i="27"/>
  <c r="I27" i="27" s="1"/>
  <c r="C27" i="27"/>
  <c r="D26" i="27"/>
  <c r="F27" i="27" s="1"/>
  <c r="W25" i="19"/>
  <c r="X25" i="19" s="1"/>
  <c r="D25" i="21"/>
  <c r="F26" i="21" s="1"/>
  <c r="C26" i="21"/>
  <c r="H25" i="21"/>
  <c r="I26" i="21" s="1"/>
  <c r="Q27" i="21"/>
  <c r="R26" i="21"/>
  <c r="T27" i="21" s="1"/>
  <c r="H61" i="5" l="1"/>
  <c r="H63" i="5" s="1"/>
  <c r="H60" i="5" s="1"/>
  <c r="H16" i="5"/>
  <c r="H75" i="5" s="1"/>
  <c r="G75" i="5"/>
  <c r="G99" i="5"/>
  <c r="G97" i="5"/>
  <c r="G129" i="5"/>
  <c r="G28" i="5"/>
  <c r="I64" i="5"/>
  <c r="I81" i="5" s="1"/>
  <c r="I39" i="5"/>
  <c r="I55" i="5" s="1"/>
  <c r="I56" i="5" s="1"/>
  <c r="I57" i="5" s="1"/>
  <c r="Y22" i="27"/>
  <c r="Z22" i="27" s="1"/>
  <c r="V22" i="27"/>
  <c r="Z25" i="18"/>
  <c r="Y26" i="29"/>
  <c r="Z26" i="29" s="1"/>
  <c r="V26" i="29"/>
  <c r="V25" i="18"/>
  <c r="Y26" i="18" s="1"/>
  <c r="Q26" i="18"/>
  <c r="R25" i="18"/>
  <c r="T26" i="18" s="1"/>
  <c r="W26" i="18" s="1"/>
  <c r="X26" i="18" s="1"/>
  <c r="H25" i="18"/>
  <c r="I26" i="18" s="1"/>
  <c r="C26" i="18"/>
  <c r="D25" i="18"/>
  <c r="F26" i="18" s="1"/>
  <c r="K25" i="18"/>
  <c r="J25" i="18"/>
  <c r="L25" i="18"/>
  <c r="G25" i="18"/>
  <c r="W25" i="27"/>
  <c r="X25" i="27" s="1"/>
  <c r="V26" i="25"/>
  <c r="BC9" i="25" s="1"/>
  <c r="BD9" i="25" s="1"/>
  <c r="Y25" i="28"/>
  <c r="Z25" i="28" s="1"/>
  <c r="V25" i="28"/>
  <c r="H25" i="25"/>
  <c r="I26" i="25" s="1"/>
  <c r="D25" i="25"/>
  <c r="F26" i="25" s="1"/>
  <c r="C26" i="25"/>
  <c r="Q26" i="27"/>
  <c r="R25" i="27"/>
  <c r="T26" i="27" s="1"/>
  <c r="K25" i="25"/>
  <c r="L25" i="25"/>
  <c r="G25" i="25"/>
  <c r="J25" i="25"/>
  <c r="Y23" i="26"/>
  <c r="Z23" i="26" s="1"/>
  <c r="V23" i="26"/>
  <c r="H26" i="28"/>
  <c r="I27" i="28" s="1"/>
  <c r="D26" i="28"/>
  <c r="F27" i="28" s="1"/>
  <c r="C27" i="28"/>
  <c r="G26" i="28"/>
  <c r="K26" i="28"/>
  <c r="L26" i="28"/>
  <c r="J26" i="28"/>
  <c r="K25" i="26"/>
  <c r="L25" i="26"/>
  <c r="J25" i="26"/>
  <c r="G25" i="26"/>
  <c r="G25" i="16"/>
  <c r="L25" i="16"/>
  <c r="J25" i="16"/>
  <c r="K25" i="16"/>
  <c r="Q28" i="25"/>
  <c r="R27" i="25"/>
  <c r="T28" i="25" s="1"/>
  <c r="R25" i="26"/>
  <c r="T26" i="26" s="1"/>
  <c r="Q26" i="26"/>
  <c r="V25" i="19"/>
  <c r="Y26" i="19" s="1"/>
  <c r="Z26" i="19" s="1"/>
  <c r="R25" i="16"/>
  <c r="T26" i="16" s="1"/>
  <c r="W26" i="16" s="1"/>
  <c r="X26" i="16" s="1"/>
  <c r="AK5" i="16" s="1"/>
  <c r="AK4" i="16" s="1"/>
  <c r="Q26" i="16"/>
  <c r="H25" i="26"/>
  <c r="I26" i="26" s="1"/>
  <c r="D25" i="26"/>
  <c r="F26" i="26" s="1"/>
  <c r="C26" i="26"/>
  <c r="Y27" i="25"/>
  <c r="Z27" i="25" s="1"/>
  <c r="W27" i="25"/>
  <c r="X27" i="25" s="1"/>
  <c r="W25" i="26"/>
  <c r="X25" i="26" s="1"/>
  <c r="D25" i="16"/>
  <c r="F26" i="16" s="1"/>
  <c r="C26" i="16"/>
  <c r="H25" i="16"/>
  <c r="I26" i="16" s="1"/>
  <c r="W26" i="24"/>
  <c r="X26" i="24" s="1"/>
  <c r="H26" i="23"/>
  <c r="I27" i="23" s="1"/>
  <c r="C27" i="23"/>
  <c r="D26" i="23"/>
  <c r="F27" i="23" s="1"/>
  <c r="Y23" i="22"/>
  <c r="Z23" i="22" s="1"/>
  <c r="V23" i="22"/>
  <c r="D26" i="22"/>
  <c r="F27" i="22" s="1"/>
  <c r="C27" i="22"/>
  <c r="H26" i="22"/>
  <c r="I27" i="22" s="1"/>
  <c r="Y24" i="21"/>
  <c r="Z24" i="21" s="1"/>
  <c r="V24" i="21"/>
  <c r="Y23" i="24"/>
  <c r="Z23" i="24" s="1"/>
  <c r="V23" i="24"/>
  <c r="K26" i="22"/>
  <c r="L26" i="22"/>
  <c r="J26" i="22"/>
  <c r="G26" i="22"/>
  <c r="Y25" i="23"/>
  <c r="Z25" i="23" s="1"/>
  <c r="V25" i="23"/>
  <c r="R26" i="22"/>
  <c r="T27" i="22" s="1"/>
  <c r="Q27" i="22"/>
  <c r="R26" i="24"/>
  <c r="T27" i="24" s="1"/>
  <c r="Q27" i="24"/>
  <c r="L26" i="23"/>
  <c r="G26" i="23"/>
  <c r="J26" i="23"/>
  <c r="K26" i="23"/>
  <c r="W26" i="22"/>
  <c r="X26" i="22" s="1"/>
  <c r="W27" i="23"/>
  <c r="X27" i="23" s="1"/>
  <c r="W26" i="19"/>
  <c r="X26" i="19" s="1"/>
  <c r="C27" i="21"/>
  <c r="D26" i="21"/>
  <c r="F27" i="21" s="1"/>
  <c r="H26" i="21"/>
  <c r="I27" i="21" s="1"/>
  <c r="J27" i="27"/>
  <c r="L27" i="27"/>
  <c r="K27" i="27"/>
  <c r="G27" i="27"/>
  <c r="R27" i="23"/>
  <c r="T28" i="23" s="1"/>
  <c r="Q28" i="23"/>
  <c r="W27" i="28"/>
  <c r="X27" i="28" s="1"/>
  <c r="L25" i="19"/>
  <c r="K25" i="19"/>
  <c r="G25" i="19"/>
  <c r="J25" i="19"/>
  <c r="G25" i="24"/>
  <c r="K25" i="24"/>
  <c r="L25" i="24"/>
  <c r="J25" i="24"/>
  <c r="C25" i="20"/>
  <c r="D24" i="20"/>
  <c r="F25" i="20" s="1"/>
  <c r="H24" i="20"/>
  <c r="I25" i="20" s="1"/>
  <c r="W27" i="21"/>
  <c r="X27" i="21" s="1"/>
  <c r="D27" i="27"/>
  <c r="F28" i="27" s="1"/>
  <c r="H27" i="27"/>
  <c r="I28" i="27" s="1"/>
  <c r="C28" i="27"/>
  <c r="C26" i="19"/>
  <c r="H25" i="19"/>
  <c r="I26" i="19" s="1"/>
  <c r="D25" i="19"/>
  <c r="F26" i="19" s="1"/>
  <c r="D25" i="24"/>
  <c r="F26" i="24" s="1"/>
  <c r="H25" i="24"/>
  <c r="I26" i="24" s="1"/>
  <c r="C26" i="24"/>
  <c r="V24" i="20"/>
  <c r="Y25" i="20" s="1"/>
  <c r="Z25" i="20" s="1"/>
  <c r="W25" i="20"/>
  <c r="X25" i="20" s="1"/>
  <c r="R27" i="28"/>
  <c r="T28" i="28" s="1"/>
  <c r="Q28" i="28"/>
  <c r="Y25" i="16"/>
  <c r="Z25" i="16" s="1"/>
  <c r="V25" i="16"/>
  <c r="G26" i="21"/>
  <c r="J26" i="21"/>
  <c r="L26" i="21"/>
  <c r="K26" i="21"/>
  <c r="Q28" i="21"/>
  <c r="R27" i="21"/>
  <c r="T28" i="21" s="1"/>
  <c r="Q27" i="19"/>
  <c r="R26" i="19"/>
  <c r="T27" i="19" s="1"/>
  <c r="K24" i="20"/>
  <c r="J24" i="20"/>
  <c r="G24" i="20"/>
  <c r="L24" i="20"/>
  <c r="R25" i="20"/>
  <c r="T26" i="20" s="1"/>
  <c r="Q26" i="20"/>
  <c r="H99" i="5" l="1"/>
  <c r="G9" i="5"/>
  <c r="G10" i="5"/>
  <c r="G23" i="5" s="1"/>
  <c r="I17" i="5"/>
  <c r="I16" i="5" s="1"/>
  <c r="I96" i="5"/>
  <c r="I61" i="5"/>
  <c r="I63" i="5" s="1"/>
  <c r="I60" i="5" s="1"/>
  <c r="Z26" i="18"/>
  <c r="Y23" i="27"/>
  <c r="Z23" i="27" s="1"/>
  <c r="V23" i="27"/>
  <c r="Y27" i="29"/>
  <c r="Z27" i="29" s="1"/>
  <c r="BC9" i="29"/>
  <c r="BD9" i="29" s="1"/>
  <c r="V27" i="29"/>
  <c r="BB10" i="29"/>
  <c r="AL11" i="29"/>
  <c r="AL10" i="29" s="1"/>
  <c r="AL9" i="29" s="1"/>
  <c r="BA10" i="29"/>
  <c r="K26" i="18"/>
  <c r="G26" i="18"/>
  <c r="J26" i="18"/>
  <c r="L26" i="18"/>
  <c r="R26" i="18"/>
  <c r="T27" i="18" s="1"/>
  <c r="W27" i="18" s="1"/>
  <c r="X27" i="18" s="1"/>
  <c r="Q27" i="18"/>
  <c r="V26" i="18"/>
  <c r="Y27" i="18" s="1"/>
  <c r="C27" i="18"/>
  <c r="D26" i="18"/>
  <c r="F27" i="18" s="1"/>
  <c r="H26" i="18"/>
  <c r="I27" i="18" s="1"/>
  <c r="Y24" i="26"/>
  <c r="Z24" i="26" s="1"/>
  <c r="V24" i="26"/>
  <c r="R26" i="27"/>
  <c r="T27" i="27" s="1"/>
  <c r="Q27" i="27"/>
  <c r="Y26" i="28"/>
  <c r="Z26" i="28" s="1"/>
  <c r="V26" i="28"/>
  <c r="V27" i="25"/>
  <c r="Y28" i="25" s="1"/>
  <c r="Z28" i="25" s="1"/>
  <c r="BB10" i="25"/>
  <c r="C27" i="25"/>
  <c r="D26" i="25"/>
  <c r="F27" i="25" s="1"/>
  <c r="H26" i="25"/>
  <c r="I27" i="25" s="1"/>
  <c r="K26" i="25"/>
  <c r="J26" i="25"/>
  <c r="L26" i="25"/>
  <c r="G26" i="25"/>
  <c r="W26" i="27"/>
  <c r="X26" i="27" s="1"/>
  <c r="C28" i="28"/>
  <c r="D27" i="28"/>
  <c r="F28" i="28" s="1"/>
  <c r="H27" i="28"/>
  <c r="I28" i="28" s="1"/>
  <c r="J27" i="28"/>
  <c r="L27" i="28"/>
  <c r="G27" i="28"/>
  <c r="K27" i="28"/>
  <c r="W28" i="25"/>
  <c r="X28" i="25" s="1"/>
  <c r="J26" i="16"/>
  <c r="G26" i="16"/>
  <c r="L26" i="16"/>
  <c r="K26" i="16"/>
  <c r="Q27" i="26"/>
  <c r="R26" i="26"/>
  <c r="T27" i="26" s="1"/>
  <c r="H26" i="26"/>
  <c r="I27" i="26" s="1"/>
  <c r="C27" i="26"/>
  <c r="D26" i="26"/>
  <c r="F27" i="26" s="1"/>
  <c r="Q27" i="16"/>
  <c r="R26" i="16"/>
  <c r="T27" i="16" s="1"/>
  <c r="W27" i="16" s="1"/>
  <c r="X27" i="16" s="1"/>
  <c r="W26" i="26"/>
  <c r="X26" i="26" s="1"/>
  <c r="V26" i="19"/>
  <c r="Y27" i="19" s="1"/>
  <c r="Z27" i="19" s="1"/>
  <c r="C27" i="16"/>
  <c r="D26" i="16"/>
  <c r="F27" i="16" s="1"/>
  <c r="H26" i="16"/>
  <c r="I27" i="16" s="1"/>
  <c r="G26" i="26"/>
  <c r="K26" i="26"/>
  <c r="J26" i="26"/>
  <c r="L26" i="26"/>
  <c r="Q29" i="25"/>
  <c r="R28" i="25"/>
  <c r="T29" i="25" s="1"/>
  <c r="W27" i="22"/>
  <c r="X27" i="22" s="1"/>
  <c r="C28" i="22"/>
  <c r="D27" i="22"/>
  <c r="F28" i="22" s="1"/>
  <c r="H27" i="22"/>
  <c r="I28" i="22" s="1"/>
  <c r="J27" i="22"/>
  <c r="G27" i="22"/>
  <c r="L27" i="22"/>
  <c r="K27" i="22"/>
  <c r="W27" i="24"/>
  <c r="X27" i="24" s="1"/>
  <c r="Y24" i="22"/>
  <c r="Z24" i="22" s="1"/>
  <c r="V24" i="22"/>
  <c r="K27" i="23"/>
  <c r="G27" i="23"/>
  <c r="L27" i="23"/>
  <c r="J27" i="23"/>
  <c r="Q28" i="24"/>
  <c r="R27" i="24"/>
  <c r="T28" i="24" s="1"/>
  <c r="Y26" i="23"/>
  <c r="Z26" i="23" s="1"/>
  <c r="V26" i="23"/>
  <c r="Y25" i="21"/>
  <c r="Z25" i="21" s="1"/>
  <c r="V25" i="21"/>
  <c r="D27" i="23"/>
  <c r="F28" i="23" s="1"/>
  <c r="H27" i="23"/>
  <c r="I28" i="23" s="1"/>
  <c r="C28" i="23"/>
  <c r="R27" i="22"/>
  <c r="T28" i="22" s="1"/>
  <c r="Q28" i="22"/>
  <c r="Y24" i="24"/>
  <c r="Z24" i="24" s="1"/>
  <c r="V24" i="24"/>
  <c r="W27" i="19"/>
  <c r="X27" i="19" s="1"/>
  <c r="Q29" i="21"/>
  <c r="R28" i="21"/>
  <c r="T29" i="21" s="1"/>
  <c r="R28" i="28"/>
  <c r="T29" i="28" s="1"/>
  <c r="Q29" i="28"/>
  <c r="H27" i="21"/>
  <c r="I28" i="21" s="1"/>
  <c r="C28" i="21"/>
  <c r="D27" i="21"/>
  <c r="F28" i="21" s="1"/>
  <c r="Q28" i="19"/>
  <c r="R27" i="19"/>
  <c r="T28" i="19" s="1"/>
  <c r="W28" i="28"/>
  <c r="X28" i="28" s="1"/>
  <c r="C27" i="19"/>
  <c r="D26" i="19"/>
  <c r="F27" i="19" s="1"/>
  <c r="H26" i="19"/>
  <c r="I27" i="19" s="1"/>
  <c r="G28" i="27"/>
  <c r="J28" i="27"/>
  <c r="L28" i="27"/>
  <c r="K28" i="27"/>
  <c r="W28" i="23"/>
  <c r="X28" i="23" s="1"/>
  <c r="Q29" i="23"/>
  <c r="R28" i="23"/>
  <c r="T29" i="23" s="1"/>
  <c r="R26" i="20"/>
  <c r="T27" i="20" s="1"/>
  <c r="Q27" i="20"/>
  <c r="Y26" i="16"/>
  <c r="Z26" i="16" s="1"/>
  <c r="V26" i="16"/>
  <c r="V25" i="20"/>
  <c r="Y26" i="20" s="1"/>
  <c r="Z26" i="20" s="1"/>
  <c r="D26" i="24"/>
  <c r="F27" i="24" s="1"/>
  <c r="C27" i="24"/>
  <c r="H26" i="24"/>
  <c r="I27" i="24" s="1"/>
  <c r="G25" i="20"/>
  <c r="K25" i="20"/>
  <c r="J25" i="20"/>
  <c r="L25" i="20"/>
  <c r="L26" i="24"/>
  <c r="J26" i="24"/>
  <c r="K26" i="24"/>
  <c r="G26" i="24"/>
  <c r="W26" i="20"/>
  <c r="X26" i="20" s="1"/>
  <c r="W28" i="21"/>
  <c r="X28" i="21" s="1"/>
  <c r="K26" i="19"/>
  <c r="J26" i="19"/>
  <c r="L26" i="19"/>
  <c r="G26" i="19"/>
  <c r="C29" i="27"/>
  <c r="H28" i="27"/>
  <c r="I29" i="27" s="1"/>
  <c r="D28" i="27"/>
  <c r="F29" i="27" s="1"/>
  <c r="C26" i="20"/>
  <c r="D25" i="20"/>
  <c r="F26" i="20" s="1"/>
  <c r="H25" i="20"/>
  <c r="I26" i="20" s="1"/>
  <c r="K27" i="21"/>
  <c r="L27" i="21"/>
  <c r="J27" i="21"/>
  <c r="G27" i="21"/>
  <c r="Z27" i="18" l="1"/>
  <c r="G88" i="5"/>
  <c r="G89" i="5" s="1"/>
  <c r="G21" i="5"/>
  <c r="G100" i="5" s="1"/>
  <c r="G80" i="5"/>
  <c r="G74" i="5" s="1"/>
  <c r="G83" i="5" s="1"/>
  <c r="G85" i="5" s="1"/>
  <c r="I75" i="5"/>
  <c r="I99" i="5"/>
  <c r="H84" i="5"/>
  <c r="G13" i="5"/>
  <c r="G128" i="5"/>
  <c r="G130" i="5" s="1"/>
  <c r="G123" i="5"/>
  <c r="Y24" i="27"/>
  <c r="Z24" i="27" s="1"/>
  <c r="V24" i="27"/>
  <c r="Y28" i="29"/>
  <c r="Z28" i="29" s="1"/>
  <c r="V28" i="29"/>
  <c r="V27" i="18"/>
  <c r="Y28" i="18" s="1"/>
  <c r="D27" i="18"/>
  <c r="F28" i="18" s="1"/>
  <c r="C28" i="18"/>
  <c r="H27" i="18"/>
  <c r="I28" i="18" s="1"/>
  <c r="Q28" i="18"/>
  <c r="R27" i="18"/>
  <c r="T28" i="18" s="1"/>
  <c r="W28" i="18" s="1"/>
  <c r="X28" i="18" s="1"/>
  <c r="J27" i="18"/>
  <c r="K27" i="18"/>
  <c r="G27" i="18"/>
  <c r="L27" i="18"/>
  <c r="D27" i="25"/>
  <c r="F28" i="25" s="1"/>
  <c r="C28" i="25"/>
  <c r="H27" i="25"/>
  <c r="I28" i="25" s="1"/>
  <c r="R27" i="27"/>
  <c r="T28" i="27" s="1"/>
  <c r="Q28" i="27"/>
  <c r="W27" i="27"/>
  <c r="X27" i="27" s="1"/>
  <c r="V28" i="25"/>
  <c r="Y29" i="25" s="1"/>
  <c r="Z29" i="25" s="1"/>
  <c r="G27" i="25"/>
  <c r="J27" i="25"/>
  <c r="K27" i="25"/>
  <c r="L27" i="25"/>
  <c r="Y27" i="28"/>
  <c r="Z27" i="28" s="1"/>
  <c r="V27" i="28"/>
  <c r="Y25" i="26"/>
  <c r="Z25" i="26" s="1"/>
  <c r="V25" i="26"/>
  <c r="L28" i="28"/>
  <c r="J28" i="28"/>
  <c r="K28" i="28"/>
  <c r="G28" i="28"/>
  <c r="C29" i="28"/>
  <c r="D28" i="28"/>
  <c r="F29" i="28" s="1"/>
  <c r="H28" i="28"/>
  <c r="I29" i="28" s="1"/>
  <c r="V26" i="20"/>
  <c r="Y27" i="20" s="1"/>
  <c r="Z27" i="20" s="1"/>
  <c r="BC9" i="16"/>
  <c r="BD9" i="16" s="1"/>
  <c r="BB10" i="16"/>
  <c r="J51" i="8" s="1"/>
  <c r="BA10" i="16"/>
  <c r="AK11" i="16"/>
  <c r="AK10" i="16" s="1"/>
  <c r="AK9" i="16" s="1"/>
  <c r="K27" i="16"/>
  <c r="J27" i="16"/>
  <c r="L27" i="16"/>
  <c r="G27" i="16"/>
  <c r="J27" i="26"/>
  <c r="L27" i="26"/>
  <c r="K27" i="26"/>
  <c r="G27" i="26"/>
  <c r="R27" i="26"/>
  <c r="T28" i="26" s="1"/>
  <c r="Q28" i="26"/>
  <c r="W29" i="25"/>
  <c r="X29" i="25" s="1"/>
  <c r="C28" i="16"/>
  <c r="D27" i="16"/>
  <c r="F28" i="16" s="1"/>
  <c r="H27" i="16"/>
  <c r="I28" i="16" s="1"/>
  <c r="H27" i="26"/>
  <c r="I28" i="26" s="1"/>
  <c r="D27" i="26"/>
  <c r="F28" i="26" s="1"/>
  <c r="C28" i="26"/>
  <c r="R29" i="25"/>
  <c r="T30" i="25" s="1"/>
  <c r="Q30" i="25"/>
  <c r="Q28" i="16"/>
  <c r="R27" i="16"/>
  <c r="T28" i="16" s="1"/>
  <c r="W28" i="16" s="1"/>
  <c r="X28" i="16" s="1"/>
  <c r="W27" i="26"/>
  <c r="X27" i="26" s="1"/>
  <c r="Y27" i="23"/>
  <c r="Z27" i="23" s="1"/>
  <c r="V27" i="23"/>
  <c r="R28" i="22"/>
  <c r="T29" i="22" s="1"/>
  <c r="Q29" i="22"/>
  <c r="J28" i="23"/>
  <c r="G28" i="23"/>
  <c r="L28" i="23"/>
  <c r="K28" i="23"/>
  <c r="K28" i="22"/>
  <c r="J28" i="22"/>
  <c r="G28" i="22"/>
  <c r="L28" i="22"/>
  <c r="W28" i="22"/>
  <c r="X28" i="22" s="1"/>
  <c r="Y26" i="21"/>
  <c r="Z26" i="21" s="1"/>
  <c r="V26" i="21"/>
  <c r="W28" i="24"/>
  <c r="X28" i="24" s="1"/>
  <c r="C29" i="22"/>
  <c r="H28" i="22"/>
  <c r="I29" i="22" s="1"/>
  <c r="D28" i="22"/>
  <c r="F29" i="22" s="1"/>
  <c r="Y25" i="22"/>
  <c r="Z25" i="22" s="1"/>
  <c r="V25" i="22"/>
  <c r="Y25" i="24"/>
  <c r="Z25" i="24" s="1"/>
  <c r="V25" i="24"/>
  <c r="C29" i="23"/>
  <c r="D28" i="23"/>
  <c r="F29" i="23" s="1"/>
  <c r="H28" i="23"/>
  <c r="I29" i="23" s="1"/>
  <c r="R28" i="24"/>
  <c r="T29" i="24" s="1"/>
  <c r="Q29" i="24"/>
  <c r="D27" i="24"/>
  <c r="F28" i="24" s="1"/>
  <c r="H27" i="24"/>
  <c r="I28" i="24" s="1"/>
  <c r="C28" i="24"/>
  <c r="G26" i="20"/>
  <c r="J26" i="20"/>
  <c r="K26" i="20"/>
  <c r="L26" i="20"/>
  <c r="K27" i="24"/>
  <c r="G27" i="24"/>
  <c r="L27" i="24"/>
  <c r="J27" i="24"/>
  <c r="Q28" i="20"/>
  <c r="R27" i="20"/>
  <c r="T28" i="20" s="1"/>
  <c r="L27" i="19"/>
  <c r="G27" i="19"/>
  <c r="K27" i="19"/>
  <c r="J27" i="19"/>
  <c r="Q29" i="19"/>
  <c r="R28" i="19"/>
  <c r="T29" i="19" s="1"/>
  <c r="R29" i="21"/>
  <c r="T30" i="21" s="1"/>
  <c r="Q30" i="21"/>
  <c r="C30" i="27"/>
  <c r="H29" i="27"/>
  <c r="I30" i="27" s="1"/>
  <c r="D29" i="27"/>
  <c r="F30" i="27" s="1"/>
  <c r="R29" i="23"/>
  <c r="T30" i="23" s="1"/>
  <c r="Q30" i="23"/>
  <c r="C29" i="21"/>
  <c r="D28" i="21"/>
  <c r="F29" i="21" s="1"/>
  <c r="H28" i="21"/>
  <c r="I29" i="21" s="1"/>
  <c r="W29" i="21"/>
  <c r="X29" i="21" s="1"/>
  <c r="AL5" i="21" s="1"/>
  <c r="AL4" i="21" s="1"/>
  <c r="C27" i="20"/>
  <c r="H26" i="20"/>
  <c r="I27" i="20" s="1"/>
  <c r="D26" i="20"/>
  <c r="F27" i="20" s="1"/>
  <c r="K29" i="27"/>
  <c r="G29" i="27"/>
  <c r="J29" i="27"/>
  <c r="L29" i="27"/>
  <c r="W27" i="20"/>
  <c r="X27" i="20" s="1"/>
  <c r="C28" i="19"/>
  <c r="H27" i="19"/>
  <c r="I28" i="19" s="1"/>
  <c r="D27" i="19"/>
  <c r="F28" i="19" s="1"/>
  <c r="R29" i="28"/>
  <c r="T30" i="28" s="1"/>
  <c r="Q30" i="28"/>
  <c r="V27" i="19"/>
  <c r="Y28" i="19" s="1"/>
  <c r="Z28" i="19" s="1"/>
  <c r="W28" i="19"/>
  <c r="X28" i="19" s="1"/>
  <c r="Y27" i="16"/>
  <c r="Z27" i="16" s="1"/>
  <c r="V27" i="16"/>
  <c r="W29" i="23"/>
  <c r="X29" i="23" s="1"/>
  <c r="J28" i="21"/>
  <c r="G28" i="21"/>
  <c r="L28" i="21"/>
  <c r="K28" i="21"/>
  <c r="W29" i="28"/>
  <c r="X29" i="28" s="1"/>
  <c r="Z28" i="18" l="1"/>
  <c r="G98" i="5"/>
  <c r="G27" i="5"/>
  <c r="G95" i="5" s="1"/>
  <c r="G124" i="5"/>
  <c r="G125" i="5" s="1"/>
  <c r="G131" i="5"/>
  <c r="G93" i="5"/>
  <c r="Y25" i="27"/>
  <c r="Z25" i="27" s="1"/>
  <c r="V25" i="27"/>
  <c r="J57" i="8"/>
  <c r="Y29" i="29"/>
  <c r="Z29" i="29" s="1"/>
  <c r="V29" i="29"/>
  <c r="C29" i="18"/>
  <c r="D28" i="18"/>
  <c r="F29" i="18" s="1"/>
  <c r="H28" i="18"/>
  <c r="I29" i="18" s="1"/>
  <c r="L28" i="18"/>
  <c r="J28" i="18"/>
  <c r="G28" i="18"/>
  <c r="K28" i="18"/>
  <c r="V28" i="18"/>
  <c r="Y29" i="18" s="1"/>
  <c r="Z29" i="18" s="1"/>
  <c r="R28" i="18"/>
  <c r="T29" i="18" s="1"/>
  <c r="W29" i="18" s="1"/>
  <c r="X29" i="18" s="1"/>
  <c r="Q29" i="18"/>
  <c r="Y26" i="26"/>
  <c r="Z26" i="26" s="1"/>
  <c r="V26" i="26"/>
  <c r="W28" i="27"/>
  <c r="X28" i="27" s="1"/>
  <c r="L28" i="25"/>
  <c r="J28" i="25"/>
  <c r="K28" i="25"/>
  <c r="G28" i="25"/>
  <c r="Y28" i="28"/>
  <c r="Z28" i="28" s="1"/>
  <c r="V28" i="28"/>
  <c r="V29" i="25"/>
  <c r="Y30" i="25" s="1"/>
  <c r="Z30" i="25" s="1"/>
  <c r="Q29" i="27"/>
  <c r="R28" i="27"/>
  <c r="T29" i="27" s="1"/>
  <c r="C29" i="25"/>
  <c r="H28" i="25"/>
  <c r="I29" i="25" s="1"/>
  <c r="D28" i="25"/>
  <c r="F29" i="25" s="1"/>
  <c r="K29" i="28"/>
  <c r="J29" i="28"/>
  <c r="G29" i="28"/>
  <c r="L29" i="28"/>
  <c r="H29" i="28"/>
  <c r="I30" i="28" s="1"/>
  <c r="C30" i="28"/>
  <c r="D29" i="28"/>
  <c r="F30" i="28" s="1"/>
  <c r="V27" i="20"/>
  <c r="Y28" i="20" s="1"/>
  <c r="Z28" i="20" s="1"/>
  <c r="H28" i="26"/>
  <c r="I29" i="26" s="1"/>
  <c r="C29" i="26"/>
  <c r="D28" i="26"/>
  <c r="F29" i="26" s="1"/>
  <c r="K28" i="16"/>
  <c r="J28" i="16"/>
  <c r="G28" i="16"/>
  <c r="L28" i="16"/>
  <c r="R30" i="25"/>
  <c r="T31" i="25" s="1"/>
  <c r="Q31" i="25"/>
  <c r="Q29" i="26"/>
  <c r="R28" i="26"/>
  <c r="T29" i="26" s="1"/>
  <c r="Q29" i="16"/>
  <c r="R28" i="16"/>
  <c r="T29" i="16" s="1"/>
  <c r="W29" i="16" s="1"/>
  <c r="X29" i="16" s="1"/>
  <c r="G28" i="26"/>
  <c r="L28" i="26"/>
  <c r="K28" i="26"/>
  <c r="J28" i="26"/>
  <c r="C29" i="16"/>
  <c r="H28" i="16"/>
  <c r="I29" i="16" s="1"/>
  <c r="D28" i="16"/>
  <c r="F29" i="16" s="1"/>
  <c r="W30" i="25"/>
  <c r="X30" i="25" s="1"/>
  <c r="W28" i="26"/>
  <c r="X28" i="26" s="1"/>
  <c r="Y26" i="24"/>
  <c r="Z26" i="24" s="1"/>
  <c r="V26" i="24"/>
  <c r="L29" i="23"/>
  <c r="K29" i="23"/>
  <c r="G29" i="23"/>
  <c r="J29" i="23"/>
  <c r="Y26" i="22"/>
  <c r="Z26" i="22" s="1"/>
  <c r="V26" i="22"/>
  <c r="C30" i="22"/>
  <c r="H29" i="22"/>
  <c r="I30" i="22" s="1"/>
  <c r="D29" i="22"/>
  <c r="F30" i="22" s="1"/>
  <c r="W29" i="22"/>
  <c r="X29" i="22" s="1"/>
  <c r="W29" i="24"/>
  <c r="X29" i="24" s="1"/>
  <c r="K29" i="22"/>
  <c r="J29" i="22"/>
  <c r="L29" i="22"/>
  <c r="G29" i="22"/>
  <c r="Y27" i="21"/>
  <c r="Z27" i="21" s="1"/>
  <c r="V27" i="21"/>
  <c r="Q30" i="22"/>
  <c r="R29" i="22"/>
  <c r="T30" i="22" s="1"/>
  <c r="R29" i="24"/>
  <c r="T30" i="24" s="1"/>
  <c r="Q30" i="24"/>
  <c r="D29" i="23"/>
  <c r="F30" i="23" s="1"/>
  <c r="H29" i="23"/>
  <c r="I30" i="23" s="1"/>
  <c r="C30" i="23"/>
  <c r="Y28" i="23"/>
  <c r="Z28" i="23" s="1"/>
  <c r="V28" i="23"/>
  <c r="C30" i="21"/>
  <c r="D29" i="21"/>
  <c r="F30" i="21" s="1"/>
  <c r="H29" i="21"/>
  <c r="I30" i="21" s="1"/>
  <c r="D30" i="27"/>
  <c r="F31" i="27" s="1"/>
  <c r="H30" i="27"/>
  <c r="I31" i="27" s="1"/>
  <c r="C31" i="27"/>
  <c r="Q30" i="19"/>
  <c r="R29" i="19"/>
  <c r="T30" i="19" s="1"/>
  <c r="Q31" i="28"/>
  <c r="R30" i="28"/>
  <c r="T31" i="28" s="1"/>
  <c r="H28" i="19"/>
  <c r="I29" i="19" s="1"/>
  <c r="C29" i="19"/>
  <c r="D28" i="19"/>
  <c r="F29" i="19" s="1"/>
  <c r="Q31" i="23"/>
  <c r="R30" i="23"/>
  <c r="T31" i="23" s="1"/>
  <c r="R30" i="21"/>
  <c r="T31" i="21" s="1"/>
  <c r="Q31" i="21"/>
  <c r="Q29" i="20"/>
  <c r="R28" i="20"/>
  <c r="T29" i="20" s="1"/>
  <c r="Y28" i="16"/>
  <c r="Z28" i="16" s="1"/>
  <c r="V28" i="16"/>
  <c r="W30" i="28"/>
  <c r="X30" i="28" s="1"/>
  <c r="D27" i="20"/>
  <c r="F28" i="20" s="1"/>
  <c r="C28" i="20"/>
  <c r="H27" i="20"/>
  <c r="I28" i="20" s="1"/>
  <c r="W30" i="23"/>
  <c r="X30" i="23" s="1"/>
  <c r="L30" i="27"/>
  <c r="K30" i="27"/>
  <c r="G30" i="27"/>
  <c r="J30" i="27"/>
  <c r="W30" i="21"/>
  <c r="X30" i="21" s="1"/>
  <c r="J28" i="24"/>
  <c r="K28" i="24"/>
  <c r="L28" i="24"/>
  <c r="G28" i="24"/>
  <c r="J27" i="20"/>
  <c r="G27" i="20"/>
  <c r="K27" i="20"/>
  <c r="L27" i="20"/>
  <c r="C29" i="24"/>
  <c r="D28" i="24"/>
  <c r="F29" i="24" s="1"/>
  <c r="H28" i="24"/>
  <c r="I29" i="24" s="1"/>
  <c r="V28" i="19"/>
  <c r="Y29" i="19" s="1"/>
  <c r="Z29" i="19" s="1"/>
  <c r="G28" i="19"/>
  <c r="L28" i="19"/>
  <c r="J28" i="19"/>
  <c r="K28" i="19"/>
  <c r="J29" i="21"/>
  <c r="G29" i="21"/>
  <c r="L29" i="21"/>
  <c r="K29" i="21"/>
  <c r="W29" i="19"/>
  <c r="X29" i="19" s="1"/>
  <c r="W28" i="20"/>
  <c r="X28" i="20" s="1"/>
  <c r="G29" i="5" l="1"/>
  <c r="G29" i="16"/>
  <c r="Y26" i="27"/>
  <c r="Z26" i="27" s="1"/>
  <c r="V26" i="27"/>
  <c r="Y30" i="29"/>
  <c r="Z30" i="29" s="1"/>
  <c r="V30" i="29"/>
  <c r="Q30" i="18"/>
  <c r="R29" i="18"/>
  <c r="T30" i="18" s="1"/>
  <c r="W30" i="18" s="1"/>
  <c r="X30" i="18" s="1"/>
  <c r="J29" i="18"/>
  <c r="L29" i="18"/>
  <c r="G29" i="18"/>
  <c r="K29" i="18"/>
  <c r="C30" i="18"/>
  <c r="D29" i="18"/>
  <c r="F30" i="18" s="1"/>
  <c r="H29" i="18"/>
  <c r="I30" i="18" s="1"/>
  <c r="V29" i="18"/>
  <c r="Y30" i="18" s="1"/>
  <c r="Z30" i="18" s="1"/>
  <c r="W29" i="27"/>
  <c r="X29" i="27" s="1"/>
  <c r="V30" i="25"/>
  <c r="Y31" i="25" s="1"/>
  <c r="Z31" i="25" s="1"/>
  <c r="L29" i="25"/>
  <c r="G29" i="25"/>
  <c r="K29" i="25"/>
  <c r="J29" i="25"/>
  <c r="R29" i="27"/>
  <c r="T30" i="27" s="1"/>
  <c r="Q30" i="27"/>
  <c r="C30" i="25"/>
  <c r="D29" i="25"/>
  <c r="F30" i="25" s="1"/>
  <c r="H29" i="25"/>
  <c r="I30" i="25" s="1"/>
  <c r="Y29" i="28"/>
  <c r="Z29" i="28" s="1"/>
  <c r="V29" i="28"/>
  <c r="Y27" i="26"/>
  <c r="Z27" i="26" s="1"/>
  <c r="V27" i="26"/>
  <c r="K30" i="28"/>
  <c r="J30" i="28"/>
  <c r="G30" i="28"/>
  <c r="L30" i="28"/>
  <c r="D30" i="28"/>
  <c r="F31" i="28" s="1"/>
  <c r="C31" i="28"/>
  <c r="H30" i="28"/>
  <c r="I31" i="28" s="1"/>
  <c r="L29" i="16"/>
  <c r="J29" i="16"/>
  <c r="K29" i="16"/>
  <c r="R29" i="16"/>
  <c r="T30" i="16" s="1"/>
  <c r="W30" i="16" s="1"/>
  <c r="X30" i="16" s="1"/>
  <c r="Q30" i="16"/>
  <c r="R29" i="26"/>
  <c r="T30" i="26" s="1"/>
  <c r="Q30" i="26"/>
  <c r="D29" i="16"/>
  <c r="F30" i="16" s="1"/>
  <c r="H29" i="16"/>
  <c r="I30" i="16" s="1"/>
  <c r="C30" i="16"/>
  <c r="W31" i="25"/>
  <c r="X31" i="25" s="1"/>
  <c r="H29" i="26"/>
  <c r="I30" i="26" s="1"/>
  <c r="D29" i="26"/>
  <c r="F30" i="26" s="1"/>
  <c r="C30" i="26"/>
  <c r="V28" i="20"/>
  <c r="Y29" i="20" s="1"/>
  <c r="Z29" i="20" s="1"/>
  <c r="BA11" i="20" s="1"/>
  <c r="W29" i="26"/>
  <c r="X29" i="26" s="1"/>
  <c r="G29" i="26"/>
  <c r="J29" i="26"/>
  <c r="L29" i="26"/>
  <c r="K29" i="26"/>
  <c r="R31" i="25"/>
  <c r="T32" i="25" s="1"/>
  <c r="Q32" i="25"/>
  <c r="C31" i="22"/>
  <c r="D30" i="22"/>
  <c r="F31" i="22" s="1"/>
  <c r="H30" i="22"/>
  <c r="I31" i="22" s="1"/>
  <c r="H30" i="23"/>
  <c r="I31" i="23" s="1"/>
  <c r="C31" i="23"/>
  <c r="D30" i="23"/>
  <c r="F31" i="23" s="1"/>
  <c r="W30" i="24"/>
  <c r="X30" i="24" s="1"/>
  <c r="Y27" i="22"/>
  <c r="Z27" i="22" s="1"/>
  <c r="V27" i="22"/>
  <c r="W30" i="22"/>
  <c r="X30" i="22" s="1"/>
  <c r="L30" i="22"/>
  <c r="K30" i="22"/>
  <c r="G30" i="22"/>
  <c r="J30" i="22"/>
  <c r="Q31" i="24"/>
  <c r="R30" i="24"/>
  <c r="T31" i="24" s="1"/>
  <c r="Y28" i="21"/>
  <c r="Z28" i="21" s="1"/>
  <c r="V28" i="21"/>
  <c r="Y29" i="23"/>
  <c r="Z29" i="23" s="1"/>
  <c r="V29" i="23"/>
  <c r="J30" i="23"/>
  <c r="G30" i="23"/>
  <c r="K30" i="23"/>
  <c r="L30" i="23"/>
  <c r="Q31" i="22"/>
  <c r="R30" i="22"/>
  <c r="T31" i="22" s="1"/>
  <c r="Y27" i="24"/>
  <c r="Z27" i="24" s="1"/>
  <c r="V27" i="24"/>
  <c r="Q32" i="23"/>
  <c r="R31" i="23"/>
  <c r="T32" i="23" s="1"/>
  <c r="H31" i="27"/>
  <c r="I32" i="27" s="1"/>
  <c r="D31" i="27"/>
  <c r="F32" i="27" s="1"/>
  <c r="C32" i="27"/>
  <c r="G30" i="21"/>
  <c r="L30" i="21"/>
  <c r="K30" i="21"/>
  <c r="J30" i="21"/>
  <c r="W31" i="23"/>
  <c r="X31" i="23" s="1"/>
  <c r="C30" i="19"/>
  <c r="H29" i="19"/>
  <c r="I30" i="19" s="1"/>
  <c r="D29" i="19"/>
  <c r="F30" i="19" s="1"/>
  <c r="D29" i="24"/>
  <c r="F30" i="24" s="1"/>
  <c r="H29" i="24"/>
  <c r="I30" i="24" s="1"/>
  <c r="C30" i="24"/>
  <c r="W29" i="20"/>
  <c r="X29" i="20" s="1"/>
  <c r="AL5" i="20" s="1"/>
  <c r="AL4" i="20" s="1"/>
  <c r="R31" i="21"/>
  <c r="T32" i="21" s="1"/>
  <c r="Q32" i="21"/>
  <c r="W31" i="28"/>
  <c r="X31" i="28" s="1"/>
  <c r="D30" i="21"/>
  <c r="F31" i="21" s="1"/>
  <c r="C31" i="21"/>
  <c r="H30" i="21"/>
  <c r="I31" i="21" s="1"/>
  <c r="J28" i="20"/>
  <c r="K28" i="20"/>
  <c r="G28" i="20"/>
  <c r="L28" i="20"/>
  <c r="Q31" i="19"/>
  <c r="R30" i="19"/>
  <c r="T31" i="19" s="1"/>
  <c r="K29" i="24"/>
  <c r="L29" i="24"/>
  <c r="G29" i="24"/>
  <c r="J29" i="24"/>
  <c r="Y29" i="16"/>
  <c r="Z29" i="16" s="1"/>
  <c r="V29" i="16"/>
  <c r="V29" i="19"/>
  <c r="Y30" i="19" s="1"/>
  <c r="Z30" i="19" s="1"/>
  <c r="H28" i="20"/>
  <c r="I29" i="20" s="1"/>
  <c r="C29" i="20"/>
  <c r="D28" i="20"/>
  <c r="F29" i="20" s="1"/>
  <c r="R29" i="20"/>
  <c r="T30" i="20" s="1"/>
  <c r="Q30" i="20"/>
  <c r="W31" i="21"/>
  <c r="X31" i="21" s="1"/>
  <c r="K29" i="19"/>
  <c r="G29" i="19"/>
  <c r="J29" i="19"/>
  <c r="L29" i="19"/>
  <c r="Q32" i="28"/>
  <c r="R31" i="28"/>
  <c r="T32" i="28" s="1"/>
  <c r="W30" i="19"/>
  <c r="X30" i="19" s="1"/>
  <c r="K31" i="27"/>
  <c r="J31" i="27"/>
  <c r="G31" i="27"/>
  <c r="L31" i="27"/>
  <c r="Y27" i="27" l="1"/>
  <c r="Z27" i="27" s="1"/>
  <c r="V27" i="27"/>
  <c r="V31" i="25"/>
  <c r="Y32" i="25" s="1"/>
  <c r="Z32" i="25" s="1"/>
  <c r="Y31" i="29"/>
  <c r="Z31" i="29" s="1"/>
  <c r="V31" i="29"/>
  <c r="V30" i="18"/>
  <c r="Y31" i="18" s="1"/>
  <c r="Q31" i="18"/>
  <c r="R30" i="18"/>
  <c r="T31" i="18" s="1"/>
  <c r="W31" i="18" s="1"/>
  <c r="X31" i="18" s="1"/>
  <c r="L30" i="18"/>
  <c r="K30" i="18"/>
  <c r="G30" i="18"/>
  <c r="J30" i="18"/>
  <c r="C31" i="18"/>
  <c r="D30" i="18"/>
  <c r="F31" i="18" s="1"/>
  <c r="H30" i="18"/>
  <c r="I31" i="18" s="1"/>
  <c r="Y28" i="26"/>
  <c r="Z28" i="26" s="1"/>
  <c r="V28" i="26"/>
  <c r="R30" i="27"/>
  <c r="T31" i="27" s="1"/>
  <c r="Q31" i="27"/>
  <c r="J30" i="25"/>
  <c r="G30" i="25"/>
  <c r="K30" i="25"/>
  <c r="L30" i="25"/>
  <c r="W30" i="27"/>
  <c r="X30" i="27" s="1"/>
  <c r="Y30" i="28"/>
  <c r="Z30" i="28" s="1"/>
  <c r="V30" i="28"/>
  <c r="D30" i="25"/>
  <c r="F31" i="25" s="1"/>
  <c r="H30" i="25"/>
  <c r="I31" i="25" s="1"/>
  <c r="C31" i="25"/>
  <c r="Z31" i="18"/>
  <c r="H31" i="28"/>
  <c r="I32" i="28" s="1"/>
  <c r="D31" i="28"/>
  <c r="F32" i="28" s="1"/>
  <c r="C32" i="28"/>
  <c r="G31" i="28"/>
  <c r="J31" i="28"/>
  <c r="K31" i="28"/>
  <c r="L31" i="28"/>
  <c r="Q33" i="25"/>
  <c r="R32" i="25"/>
  <c r="T33" i="25" s="1"/>
  <c r="K30" i="16"/>
  <c r="J30" i="16"/>
  <c r="G30" i="16"/>
  <c r="L30" i="16"/>
  <c r="AL11" i="20"/>
  <c r="AL10" i="20" s="1"/>
  <c r="AL9" i="20" s="1"/>
  <c r="G30" i="26"/>
  <c r="J30" i="26"/>
  <c r="L30" i="26"/>
  <c r="K30" i="26"/>
  <c r="H30" i="16"/>
  <c r="I31" i="16" s="1"/>
  <c r="D30" i="16"/>
  <c r="F31" i="16" s="1"/>
  <c r="C31" i="16"/>
  <c r="Q31" i="26"/>
  <c r="R30" i="26"/>
  <c r="T31" i="26" s="1"/>
  <c r="W30" i="26"/>
  <c r="X30" i="26" s="1"/>
  <c r="W32" i="25"/>
  <c r="X32" i="25" s="1"/>
  <c r="V32" i="25"/>
  <c r="Y33" i="25" s="1"/>
  <c r="Z33" i="25" s="1"/>
  <c r="H30" i="26"/>
  <c r="I31" i="26" s="1"/>
  <c r="D30" i="26"/>
  <c r="F31" i="26" s="1"/>
  <c r="C31" i="26"/>
  <c r="Q31" i="16"/>
  <c r="R30" i="16"/>
  <c r="T31" i="16" s="1"/>
  <c r="W31" i="16" s="1"/>
  <c r="X31" i="16" s="1"/>
  <c r="D31" i="23"/>
  <c r="F32" i="23" s="1"/>
  <c r="H31" i="23"/>
  <c r="I32" i="23" s="1"/>
  <c r="C32" i="23"/>
  <c r="W31" i="22"/>
  <c r="X31" i="22" s="1"/>
  <c r="Q32" i="22"/>
  <c r="R31" i="22"/>
  <c r="T32" i="22" s="1"/>
  <c r="Q32" i="24"/>
  <c r="R31" i="24"/>
  <c r="T32" i="24" s="1"/>
  <c r="C32" i="22"/>
  <c r="D31" i="22"/>
  <c r="F32" i="22" s="1"/>
  <c r="H31" i="22"/>
  <c r="I32" i="22" s="1"/>
  <c r="Y29" i="21"/>
  <c r="Z29" i="21" s="1"/>
  <c r="V29" i="21"/>
  <c r="Y28" i="24"/>
  <c r="Z28" i="24" s="1"/>
  <c r="V28" i="24"/>
  <c r="Y30" i="23"/>
  <c r="Z30" i="23" s="1"/>
  <c r="V30" i="23"/>
  <c r="W31" i="24"/>
  <c r="X31" i="24" s="1"/>
  <c r="Y28" i="22"/>
  <c r="Z28" i="22" s="1"/>
  <c r="V28" i="22"/>
  <c r="J31" i="23"/>
  <c r="L31" i="23"/>
  <c r="G31" i="23"/>
  <c r="K31" i="23"/>
  <c r="L31" i="22"/>
  <c r="G31" i="22"/>
  <c r="K31" i="22"/>
  <c r="J31" i="22"/>
  <c r="C32" i="21"/>
  <c r="H31" i="21"/>
  <c r="I32" i="21" s="1"/>
  <c r="D31" i="21"/>
  <c r="F32" i="21" s="1"/>
  <c r="R32" i="21"/>
  <c r="T33" i="21" s="1"/>
  <c r="Q33" i="21"/>
  <c r="Q33" i="23"/>
  <c r="R32" i="23"/>
  <c r="T33" i="23" s="1"/>
  <c r="W32" i="28"/>
  <c r="X32" i="28" s="1"/>
  <c r="J29" i="20"/>
  <c r="K29" i="20"/>
  <c r="G29" i="20"/>
  <c r="L29" i="20"/>
  <c r="Y30" i="16"/>
  <c r="Z30" i="16" s="1"/>
  <c r="V30" i="16"/>
  <c r="J31" i="21"/>
  <c r="L31" i="21"/>
  <c r="G31" i="21"/>
  <c r="K31" i="21"/>
  <c r="W32" i="21"/>
  <c r="X32" i="21" s="1"/>
  <c r="H32" i="27"/>
  <c r="I33" i="27" s="1"/>
  <c r="C33" i="27"/>
  <c r="D32" i="27"/>
  <c r="F33" i="27" s="1"/>
  <c r="G30" i="24"/>
  <c r="J30" i="24"/>
  <c r="K30" i="24"/>
  <c r="L30" i="24"/>
  <c r="H30" i="19"/>
  <c r="I31" i="19" s="1"/>
  <c r="C31" i="19"/>
  <c r="D30" i="19"/>
  <c r="F31" i="19" s="1"/>
  <c r="Q33" i="28"/>
  <c r="R32" i="28"/>
  <c r="T33" i="28" s="1"/>
  <c r="D29" i="20"/>
  <c r="F30" i="20" s="1"/>
  <c r="C30" i="20"/>
  <c r="H29" i="20"/>
  <c r="I30" i="20" s="1"/>
  <c r="W31" i="19"/>
  <c r="X31" i="19" s="1"/>
  <c r="V29" i="20"/>
  <c r="C31" i="24"/>
  <c r="H30" i="24"/>
  <c r="I31" i="24" s="1"/>
  <c r="D30" i="24"/>
  <c r="F31" i="24" s="1"/>
  <c r="L30" i="19"/>
  <c r="J30" i="19"/>
  <c r="G30" i="19"/>
  <c r="K30" i="19"/>
  <c r="J32" i="27"/>
  <c r="L32" i="27"/>
  <c r="K32" i="27"/>
  <c r="G32" i="27"/>
  <c r="W30" i="20"/>
  <c r="X30" i="20" s="1"/>
  <c r="V30" i="19"/>
  <c r="Y31" i="19" s="1"/>
  <c r="Z31" i="19" s="1"/>
  <c r="Q31" i="20"/>
  <c r="R30" i="20"/>
  <c r="T31" i="20" s="1"/>
  <c r="R31" i="19"/>
  <c r="T32" i="19" s="1"/>
  <c r="Q32" i="19"/>
  <c r="W32" i="23"/>
  <c r="X32" i="23" s="1"/>
  <c r="Y28" i="27" l="1"/>
  <c r="Z28" i="27" s="1"/>
  <c r="V28" i="27"/>
  <c r="Y32" i="29"/>
  <c r="Z32" i="29" s="1"/>
  <c r="V32" i="29"/>
  <c r="R31" i="18"/>
  <c r="T32" i="18" s="1"/>
  <c r="W32" i="18" s="1"/>
  <c r="X32" i="18" s="1"/>
  <c r="Q32" i="18"/>
  <c r="V31" i="18"/>
  <c r="Y32" i="18" s="1"/>
  <c r="Z32" i="18" s="1"/>
  <c r="H31" i="18"/>
  <c r="I32" i="18" s="1"/>
  <c r="C32" i="18"/>
  <c r="D31" i="18"/>
  <c r="F32" i="18" s="1"/>
  <c r="G31" i="18"/>
  <c r="J31" i="18"/>
  <c r="K31" i="18"/>
  <c r="L31" i="18"/>
  <c r="G31" i="25"/>
  <c r="L31" i="25"/>
  <c r="J31" i="25"/>
  <c r="K31" i="25"/>
  <c r="Y31" i="28"/>
  <c r="Z31" i="28" s="1"/>
  <c r="V31" i="28"/>
  <c r="R31" i="27"/>
  <c r="T32" i="27" s="1"/>
  <c r="Q32" i="27"/>
  <c r="C32" i="25"/>
  <c r="H31" i="25"/>
  <c r="I32" i="25" s="1"/>
  <c r="D31" i="25"/>
  <c r="F32" i="25" s="1"/>
  <c r="W31" i="27"/>
  <c r="X31" i="27" s="1"/>
  <c r="Y29" i="26"/>
  <c r="Z29" i="26" s="1"/>
  <c r="V29" i="26"/>
  <c r="C33" i="28"/>
  <c r="D32" i="28"/>
  <c r="F33" i="28" s="1"/>
  <c r="H32" i="28"/>
  <c r="I33" i="28" s="1"/>
  <c r="K32" i="28"/>
  <c r="J32" i="28"/>
  <c r="L32" i="28"/>
  <c r="G32" i="28"/>
  <c r="H31" i="26"/>
  <c r="I32" i="26" s="1"/>
  <c r="C32" i="26"/>
  <c r="D31" i="26"/>
  <c r="F32" i="26" s="1"/>
  <c r="R31" i="26"/>
  <c r="T32" i="26" s="1"/>
  <c r="Q32" i="26"/>
  <c r="Q32" i="16"/>
  <c r="R31" i="16"/>
  <c r="T32" i="16" s="1"/>
  <c r="W32" i="16" s="1"/>
  <c r="X32" i="16" s="1"/>
  <c r="J31" i="16"/>
  <c r="K31" i="16"/>
  <c r="L31" i="16"/>
  <c r="V30" i="20"/>
  <c r="Y31" i="20" s="1"/>
  <c r="V31" i="19"/>
  <c r="Y32" i="19" s="1"/>
  <c r="Z32" i="19" s="1"/>
  <c r="W31" i="26"/>
  <c r="X31" i="26" s="1"/>
  <c r="W33" i="25"/>
  <c r="X33" i="25" s="1"/>
  <c r="G31" i="26"/>
  <c r="J31" i="26"/>
  <c r="L31" i="26"/>
  <c r="K31" i="26"/>
  <c r="H31" i="16"/>
  <c r="I32" i="16" s="1"/>
  <c r="D31" i="16"/>
  <c r="F32" i="16" s="1"/>
  <c r="C32" i="16"/>
  <c r="G31" i="16"/>
  <c r="Q34" i="25"/>
  <c r="R33" i="25"/>
  <c r="T34" i="25" s="1"/>
  <c r="W32" i="24"/>
  <c r="X32" i="24" s="1"/>
  <c r="L32" i="23"/>
  <c r="G32" i="23"/>
  <c r="K32" i="23"/>
  <c r="J32" i="23"/>
  <c r="Y29" i="24"/>
  <c r="Z29" i="24" s="1"/>
  <c r="V29" i="24"/>
  <c r="R32" i="24"/>
  <c r="T33" i="24" s="1"/>
  <c r="Q33" i="24"/>
  <c r="L32" i="22"/>
  <c r="K32" i="22"/>
  <c r="J32" i="22"/>
  <c r="G32" i="22"/>
  <c r="W32" i="22"/>
  <c r="X32" i="22" s="1"/>
  <c r="C33" i="23"/>
  <c r="D32" i="23"/>
  <c r="F33" i="23" s="1"/>
  <c r="H32" i="23"/>
  <c r="I33" i="23" s="1"/>
  <c r="BA11" i="21"/>
  <c r="AL11" i="21"/>
  <c r="AL10" i="21" s="1"/>
  <c r="AL9" i="21" s="1"/>
  <c r="Y29" i="22"/>
  <c r="Z29" i="22" s="1"/>
  <c r="V29" i="22"/>
  <c r="Y31" i="23"/>
  <c r="Z31" i="23" s="1"/>
  <c r="V31" i="23"/>
  <c r="BB11" i="21"/>
  <c r="V30" i="21"/>
  <c r="BC10" i="21"/>
  <c r="BD10" i="21" s="1"/>
  <c r="Y30" i="21"/>
  <c r="Z30" i="21" s="1"/>
  <c r="D32" i="22"/>
  <c r="F33" i="22" s="1"/>
  <c r="C33" i="22"/>
  <c r="H32" i="22"/>
  <c r="I33" i="22" s="1"/>
  <c r="R32" i="22"/>
  <c r="T33" i="22" s="1"/>
  <c r="Q33" i="22"/>
  <c r="BC10" i="20"/>
  <c r="BD10" i="20" s="1"/>
  <c r="Y30" i="20"/>
  <c r="Z30" i="20" s="1"/>
  <c r="BB11" i="20"/>
  <c r="D33" i="27"/>
  <c r="F34" i="27" s="1"/>
  <c r="H33" i="27"/>
  <c r="I34" i="27" s="1"/>
  <c r="C34" i="27"/>
  <c r="R32" i="19"/>
  <c r="T33" i="19" s="1"/>
  <c r="Q33" i="19"/>
  <c r="W31" i="20"/>
  <c r="X31" i="20" s="1"/>
  <c r="G31" i="24"/>
  <c r="K31" i="24"/>
  <c r="J31" i="24"/>
  <c r="L31" i="24"/>
  <c r="D30" i="20"/>
  <c r="F31" i="20" s="1"/>
  <c r="C31" i="20"/>
  <c r="H30" i="20"/>
  <c r="I31" i="20" s="1"/>
  <c r="W33" i="28"/>
  <c r="X33" i="28" s="1"/>
  <c r="W33" i="23"/>
  <c r="X33" i="23" s="1"/>
  <c r="R33" i="21"/>
  <c r="T34" i="21" s="1"/>
  <c r="Q34" i="21"/>
  <c r="C33" i="21"/>
  <c r="D32" i="21"/>
  <c r="F33" i="21" s="1"/>
  <c r="H32" i="21"/>
  <c r="I33" i="21" s="1"/>
  <c r="C32" i="19"/>
  <c r="D31" i="19"/>
  <c r="F32" i="19" s="1"/>
  <c r="H31" i="19"/>
  <c r="I32" i="19" s="1"/>
  <c r="Y31" i="16"/>
  <c r="Z31" i="16" s="1"/>
  <c r="V31" i="16"/>
  <c r="W32" i="19"/>
  <c r="X32" i="19" s="1"/>
  <c r="AL5" i="19" s="1"/>
  <c r="AL4" i="19" s="1"/>
  <c r="Q32" i="20"/>
  <c r="R31" i="20"/>
  <c r="T32" i="20" s="1"/>
  <c r="G30" i="20"/>
  <c r="J30" i="20"/>
  <c r="K30" i="20"/>
  <c r="L30" i="20"/>
  <c r="Q34" i="28"/>
  <c r="R33" i="28"/>
  <c r="T34" i="28" s="1"/>
  <c r="Q34" i="23"/>
  <c r="R33" i="23"/>
  <c r="T34" i="23" s="1"/>
  <c r="W33" i="21"/>
  <c r="X33" i="21" s="1"/>
  <c r="C32" i="24"/>
  <c r="D31" i="24"/>
  <c r="F32" i="24" s="1"/>
  <c r="H31" i="24"/>
  <c r="I32" i="24" s="1"/>
  <c r="K31" i="19"/>
  <c r="G31" i="19"/>
  <c r="L31" i="19"/>
  <c r="J31" i="19"/>
  <c r="L33" i="27"/>
  <c r="J33" i="27"/>
  <c r="G33" i="27"/>
  <c r="K33" i="27"/>
  <c r="J32" i="21"/>
  <c r="G32" i="21"/>
  <c r="L32" i="21"/>
  <c r="K32" i="21"/>
  <c r="Y29" i="27" l="1"/>
  <c r="Z29" i="27" s="1"/>
  <c r="V29" i="27"/>
  <c r="Y33" i="29"/>
  <c r="Z33" i="29" s="1"/>
  <c r="V33" i="29"/>
  <c r="J32" i="18"/>
  <c r="L32" i="18"/>
  <c r="G32" i="18"/>
  <c r="K32" i="18"/>
  <c r="Q33" i="18"/>
  <c r="R32" i="18"/>
  <c r="T33" i="18" s="1"/>
  <c r="W33" i="18" s="1"/>
  <c r="X33" i="18" s="1"/>
  <c r="V32" i="18"/>
  <c r="Y33" i="18" s="1"/>
  <c r="Z33" i="18" s="1"/>
  <c r="C33" i="18"/>
  <c r="D32" i="18"/>
  <c r="F33" i="18" s="1"/>
  <c r="H32" i="18"/>
  <c r="I33" i="18" s="1"/>
  <c r="V33" i="25"/>
  <c r="Y34" i="25" s="1"/>
  <c r="Z34" i="25" s="1"/>
  <c r="H32" i="25"/>
  <c r="I33" i="25" s="1"/>
  <c r="D32" i="25"/>
  <c r="F33" i="25" s="1"/>
  <c r="C33" i="25"/>
  <c r="Y30" i="26"/>
  <c r="Z30" i="26" s="1"/>
  <c r="V30" i="26"/>
  <c r="R32" i="27"/>
  <c r="T33" i="27" s="1"/>
  <c r="Q33" i="27"/>
  <c r="L32" i="25"/>
  <c r="K32" i="25"/>
  <c r="G32" i="25"/>
  <c r="J32" i="25"/>
  <c r="W32" i="27"/>
  <c r="X32" i="27" s="1"/>
  <c r="Y32" i="28"/>
  <c r="Z32" i="28" s="1"/>
  <c r="V32" i="28"/>
  <c r="G33" i="28"/>
  <c r="K33" i="28"/>
  <c r="J33" i="28"/>
  <c r="L33" i="28"/>
  <c r="C34" i="28"/>
  <c r="D33" i="28"/>
  <c r="F34" i="28" s="1"/>
  <c r="H33" i="28"/>
  <c r="I34" i="28" s="1"/>
  <c r="V32" i="19"/>
  <c r="Y33" i="19" s="1"/>
  <c r="Z33" i="19" s="1"/>
  <c r="V31" i="20"/>
  <c r="Y32" i="20" s="1"/>
  <c r="Z31" i="20"/>
  <c r="BA11" i="19"/>
  <c r="AL11" i="19"/>
  <c r="AL10" i="19" s="1"/>
  <c r="AL9" i="19" s="1"/>
  <c r="Q35" i="25"/>
  <c r="R34" i="25"/>
  <c r="T35" i="25" s="1"/>
  <c r="D32" i="16"/>
  <c r="F33" i="16" s="1"/>
  <c r="H32" i="16"/>
  <c r="I33" i="16" s="1"/>
  <c r="C33" i="16"/>
  <c r="W32" i="26"/>
  <c r="X32" i="26" s="1"/>
  <c r="K32" i="16"/>
  <c r="J32" i="16"/>
  <c r="L32" i="16"/>
  <c r="G32" i="16"/>
  <c r="R32" i="16"/>
  <c r="T33" i="16" s="1"/>
  <c r="W33" i="16" s="1"/>
  <c r="X33" i="16" s="1"/>
  <c r="Q33" i="16"/>
  <c r="J32" i="26"/>
  <c r="L32" i="26"/>
  <c r="K32" i="26"/>
  <c r="G32" i="26"/>
  <c r="H32" i="26"/>
  <c r="I33" i="26" s="1"/>
  <c r="D32" i="26"/>
  <c r="F33" i="26" s="1"/>
  <c r="C33" i="26"/>
  <c r="W34" i="25"/>
  <c r="X34" i="25" s="1"/>
  <c r="Q33" i="26"/>
  <c r="R32" i="26"/>
  <c r="T33" i="26" s="1"/>
  <c r="W33" i="22"/>
  <c r="X33" i="22" s="1"/>
  <c r="H33" i="23"/>
  <c r="I34" i="23" s="1"/>
  <c r="D33" i="23"/>
  <c r="F34" i="23" s="1"/>
  <c r="C34" i="23"/>
  <c r="W33" i="24"/>
  <c r="X33" i="24" s="1"/>
  <c r="Y30" i="24"/>
  <c r="Z30" i="24" s="1"/>
  <c r="V30" i="24"/>
  <c r="C34" i="22"/>
  <c r="H33" i="22"/>
  <c r="I34" i="22" s="1"/>
  <c r="D33" i="22"/>
  <c r="F34" i="22" s="1"/>
  <c r="Y31" i="21"/>
  <c r="Z31" i="21" s="1"/>
  <c r="V31" i="21"/>
  <c r="Y30" i="22"/>
  <c r="Z30" i="22" s="1"/>
  <c r="V30" i="22"/>
  <c r="Y32" i="23"/>
  <c r="Z32" i="23" s="1"/>
  <c r="V32" i="23"/>
  <c r="R33" i="22"/>
  <c r="T34" i="22" s="1"/>
  <c r="Q34" i="22"/>
  <c r="J33" i="22"/>
  <c r="G33" i="22"/>
  <c r="K33" i="22"/>
  <c r="L33" i="22"/>
  <c r="G33" i="23"/>
  <c r="K33" i="23"/>
  <c r="J33" i="23"/>
  <c r="L33" i="23"/>
  <c r="Q34" i="24"/>
  <c r="R33" i="24"/>
  <c r="T34" i="24" s="1"/>
  <c r="G32" i="24"/>
  <c r="K32" i="24"/>
  <c r="J32" i="24"/>
  <c r="L32" i="24"/>
  <c r="W34" i="21"/>
  <c r="X34" i="21" s="1"/>
  <c r="G31" i="20"/>
  <c r="J31" i="20"/>
  <c r="K31" i="20"/>
  <c r="L31" i="20"/>
  <c r="K34" i="27"/>
  <c r="J34" i="27"/>
  <c r="L34" i="27"/>
  <c r="G34" i="27"/>
  <c r="D32" i="24"/>
  <c r="F33" i="24" s="1"/>
  <c r="C33" i="24"/>
  <c r="H32" i="24"/>
  <c r="I33" i="24" s="1"/>
  <c r="W34" i="23"/>
  <c r="X34" i="23" s="1"/>
  <c r="W34" i="28"/>
  <c r="X34" i="28" s="1"/>
  <c r="W32" i="20"/>
  <c r="X32" i="20" s="1"/>
  <c r="G33" i="21"/>
  <c r="J33" i="21"/>
  <c r="L33" i="21"/>
  <c r="K33" i="21"/>
  <c r="Q35" i="23"/>
  <c r="R34" i="23"/>
  <c r="T35" i="23" s="1"/>
  <c r="Q35" i="28"/>
  <c r="R34" i="28"/>
  <c r="T35" i="28" s="1"/>
  <c r="Q33" i="20"/>
  <c r="R32" i="20"/>
  <c r="T33" i="20" s="1"/>
  <c r="G32" i="19"/>
  <c r="L32" i="19"/>
  <c r="J32" i="19"/>
  <c r="K32" i="19"/>
  <c r="H33" i="21"/>
  <c r="I34" i="21" s="1"/>
  <c r="C34" i="21"/>
  <c r="D33" i="21"/>
  <c r="F34" i="21" s="1"/>
  <c r="Q34" i="19"/>
  <c r="R33" i="19"/>
  <c r="T34" i="19" s="1"/>
  <c r="D34" i="27"/>
  <c r="F35" i="27" s="1"/>
  <c r="C35" i="27"/>
  <c r="H34" i="27"/>
  <c r="I35" i="27" s="1"/>
  <c r="Y32" i="16"/>
  <c r="Z32" i="16" s="1"/>
  <c r="V32" i="16"/>
  <c r="C33" i="19"/>
  <c r="H32" i="19"/>
  <c r="I33" i="19" s="1"/>
  <c r="D32" i="19"/>
  <c r="F33" i="19" s="1"/>
  <c r="Q35" i="21"/>
  <c r="R34" i="21"/>
  <c r="T35" i="21" s="1"/>
  <c r="D31" i="20"/>
  <c r="F32" i="20" s="1"/>
  <c r="H31" i="20"/>
  <c r="I32" i="20" s="1"/>
  <c r="C32" i="20"/>
  <c r="W33" i="19"/>
  <c r="X33" i="19" s="1"/>
  <c r="G33" i="16" l="1"/>
  <c r="Y30" i="27"/>
  <c r="Z30" i="27" s="1"/>
  <c r="V30" i="27"/>
  <c r="BC10" i="19"/>
  <c r="BD10" i="19" s="1"/>
  <c r="BB11" i="19"/>
  <c r="Y34" i="29"/>
  <c r="Z34" i="29" s="1"/>
  <c r="V34" i="29"/>
  <c r="V33" i="18"/>
  <c r="Y34" i="18" s="1"/>
  <c r="Z34" i="18" s="1"/>
  <c r="Q34" i="18"/>
  <c r="R33" i="18"/>
  <c r="T34" i="18" s="1"/>
  <c r="W34" i="18" s="1"/>
  <c r="X34" i="18" s="1"/>
  <c r="D33" i="18"/>
  <c r="F34" i="18" s="1"/>
  <c r="C34" i="18"/>
  <c r="H33" i="18"/>
  <c r="I34" i="18" s="1"/>
  <c r="L33" i="18"/>
  <c r="K33" i="18"/>
  <c r="J33" i="18"/>
  <c r="G33" i="18"/>
  <c r="Y31" i="26"/>
  <c r="Z31" i="26" s="1"/>
  <c r="V31" i="26"/>
  <c r="V34" i="25"/>
  <c r="Y35" i="25" s="1"/>
  <c r="Z35" i="25" s="1"/>
  <c r="Y33" i="28"/>
  <c r="Z33" i="28" s="1"/>
  <c r="V33" i="28"/>
  <c r="Q34" i="27"/>
  <c r="R33" i="27"/>
  <c r="T34" i="27" s="1"/>
  <c r="C34" i="25"/>
  <c r="D33" i="25"/>
  <c r="F34" i="25" s="1"/>
  <c r="H33" i="25"/>
  <c r="I34" i="25" s="1"/>
  <c r="W33" i="27"/>
  <c r="X33" i="27" s="1"/>
  <c r="K33" i="25"/>
  <c r="G33" i="25"/>
  <c r="J33" i="25"/>
  <c r="L33" i="25"/>
  <c r="Z32" i="20"/>
  <c r="G34" i="28"/>
  <c r="K34" i="28"/>
  <c r="L34" i="28"/>
  <c r="J34" i="28"/>
  <c r="C35" i="28"/>
  <c r="H34" i="28"/>
  <c r="I35" i="28" s="1"/>
  <c r="D34" i="28"/>
  <c r="F35" i="28" s="1"/>
  <c r="V33" i="19"/>
  <c r="Y34" i="19" s="1"/>
  <c r="Z34" i="19" s="1"/>
  <c r="C34" i="26"/>
  <c r="D33" i="26"/>
  <c r="F34" i="26" s="1"/>
  <c r="H33" i="26"/>
  <c r="I34" i="26" s="1"/>
  <c r="W35" i="25"/>
  <c r="X35" i="25" s="1"/>
  <c r="K33" i="26"/>
  <c r="L33" i="26"/>
  <c r="J33" i="26"/>
  <c r="G33" i="26"/>
  <c r="C34" i="16"/>
  <c r="H33" i="16"/>
  <c r="I34" i="16" s="1"/>
  <c r="D33" i="16"/>
  <c r="F34" i="16" s="1"/>
  <c r="R35" i="25"/>
  <c r="T36" i="25" s="1"/>
  <c r="Q36" i="25"/>
  <c r="W33" i="26"/>
  <c r="X33" i="26" s="1"/>
  <c r="R33" i="26"/>
  <c r="T34" i="26" s="1"/>
  <c r="Q34" i="26"/>
  <c r="Q34" i="16"/>
  <c r="R33" i="16"/>
  <c r="T34" i="16" s="1"/>
  <c r="W34" i="16" s="1"/>
  <c r="X34" i="16" s="1"/>
  <c r="K33" i="16"/>
  <c r="L33" i="16"/>
  <c r="J33" i="16"/>
  <c r="R34" i="22"/>
  <c r="T35" i="22" s="1"/>
  <c r="Q35" i="22"/>
  <c r="Y31" i="22"/>
  <c r="Z31" i="22" s="1"/>
  <c r="V31" i="22"/>
  <c r="K34" i="23"/>
  <c r="G34" i="23"/>
  <c r="L34" i="23"/>
  <c r="J34" i="23"/>
  <c r="W34" i="22"/>
  <c r="X34" i="22" s="1"/>
  <c r="W34" i="24"/>
  <c r="X34" i="24" s="1"/>
  <c r="Y33" i="23"/>
  <c r="Z33" i="23" s="1"/>
  <c r="V33" i="23"/>
  <c r="Y32" i="21"/>
  <c r="Z32" i="21" s="1"/>
  <c r="V32" i="21"/>
  <c r="C35" i="22"/>
  <c r="D34" i="22"/>
  <c r="F35" i="22" s="1"/>
  <c r="H34" i="22"/>
  <c r="I35" i="22" s="1"/>
  <c r="G34" i="22"/>
  <c r="L34" i="22"/>
  <c r="J34" i="22"/>
  <c r="K34" i="22"/>
  <c r="Q35" i="24"/>
  <c r="R34" i="24"/>
  <c r="T35" i="24" s="1"/>
  <c r="Y31" i="24"/>
  <c r="Z31" i="24" s="1"/>
  <c r="V31" i="24"/>
  <c r="D34" i="23"/>
  <c r="F35" i="23" s="1"/>
  <c r="C35" i="23"/>
  <c r="H34" i="23"/>
  <c r="I35" i="23" s="1"/>
  <c r="Q35" i="19"/>
  <c r="R34" i="19"/>
  <c r="T35" i="19" s="1"/>
  <c r="C35" i="21"/>
  <c r="D34" i="21"/>
  <c r="F35" i="21" s="1"/>
  <c r="H34" i="21"/>
  <c r="I35" i="21" s="1"/>
  <c r="W33" i="20"/>
  <c r="X33" i="20" s="1"/>
  <c r="W35" i="23"/>
  <c r="X35" i="23" s="1"/>
  <c r="AL5" i="23" s="1"/>
  <c r="K32" i="20"/>
  <c r="J32" i="20"/>
  <c r="G32" i="20"/>
  <c r="L32" i="20"/>
  <c r="H35" i="27"/>
  <c r="I36" i="27" s="1"/>
  <c r="C36" i="27"/>
  <c r="D35" i="27"/>
  <c r="F36" i="27" s="1"/>
  <c r="R33" i="20"/>
  <c r="T34" i="20" s="1"/>
  <c r="Q34" i="20"/>
  <c r="J35" i="27"/>
  <c r="K35" i="27"/>
  <c r="G35" i="27"/>
  <c r="L35" i="27"/>
  <c r="W35" i="28"/>
  <c r="X35" i="28" s="1"/>
  <c r="V32" i="20"/>
  <c r="Y33" i="20" s="1"/>
  <c r="D33" i="24"/>
  <c r="F34" i="24" s="1"/>
  <c r="H33" i="24"/>
  <c r="I34" i="24" s="1"/>
  <c r="C34" i="24"/>
  <c r="W35" i="21"/>
  <c r="X35" i="21" s="1"/>
  <c r="H33" i="19"/>
  <c r="I34" i="19" s="1"/>
  <c r="D33" i="19"/>
  <c r="F34" i="19" s="1"/>
  <c r="C34" i="19"/>
  <c r="Q36" i="23"/>
  <c r="R35" i="23"/>
  <c r="T36" i="23" s="1"/>
  <c r="L33" i="24"/>
  <c r="K33" i="24"/>
  <c r="J33" i="24"/>
  <c r="G33" i="24"/>
  <c r="Q36" i="21"/>
  <c r="R35" i="21"/>
  <c r="T36" i="21" s="1"/>
  <c r="Y33" i="16"/>
  <c r="Z33" i="16" s="1"/>
  <c r="V33" i="16"/>
  <c r="H32" i="20"/>
  <c r="I33" i="20" s="1"/>
  <c r="D32" i="20"/>
  <c r="F33" i="20" s="1"/>
  <c r="C33" i="20"/>
  <c r="G33" i="19"/>
  <c r="K33" i="19"/>
  <c r="L33" i="19"/>
  <c r="J33" i="19"/>
  <c r="W34" i="19"/>
  <c r="X34" i="19" s="1"/>
  <c r="L34" i="21"/>
  <c r="G34" i="21"/>
  <c r="J34" i="21"/>
  <c r="K34" i="21"/>
  <c r="Q36" i="28"/>
  <c r="R35" i="28"/>
  <c r="T36" i="28" s="1"/>
  <c r="Y31" i="27" l="1"/>
  <c r="Z31" i="27" s="1"/>
  <c r="V31" i="27"/>
  <c r="V34" i="18"/>
  <c r="Y35" i="18" s="1"/>
  <c r="Z35" i="18" s="1"/>
  <c r="BA11" i="18" s="1"/>
  <c r="V35" i="25"/>
  <c r="Y36" i="25" s="1"/>
  <c r="Z36" i="25" s="1"/>
  <c r="Y35" i="29"/>
  <c r="Z35" i="29" s="1"/>
  <c r="V35" i="29"/>
  <c r="Z33" i="20"/>
  <c r="L34" i="18"/>
  <c r="G34" i="18"/>
  <c r="J34" i="18"/>
  <c r="K34" i="18"/>
  <c r="Q35" i="18"/>
  <c r="R34" i="18"/>
  <c r="T35" i="18" s="1"/>
  <c r="W35" i="18" s="1"/>
  <c r="X35" i="18" s="1"/>
  <c r="AL5" i="18" s="1"/>
  <c r="AL4" i="18" s="1"/>
  <c r="C35" i="18"/>
  <c r="H34" i="18"/>
  <c r="I35" i="18" s="1"/>
  <c r="D34" i="18"/>
  <c r="F35" i="18" s="1"/>
  <c r="K34" i="25"/>
  <c r="G34" i="25"/>
  <c r="J34" i="25"/>
  <c r="L34" i="25"/>
  <c r="Y34" i="28"/>
  <c r="Z34" i="28" s="1"/>
  <c r="V34" i="28"/>
  <c r="H34" i="25"/>
  <c r="I35" i="25" s="1"/>
  <c r="D34" i="25"/>
  <c r="F35" i="25" s="1"/>
  <c r="C35" i="25"/>
  <c r="W34" i="27"/>
  <c r="X34" i="27" s="1"/>
  <c r="R34" i="27"/>
  <c r="T35" i="27" s="1"/>
  <c r="Q35" i="27"/>
  <c r="Y32" i="26"/>
  <c r="Z32" i="26" s="1"/>
  <c r="V32" i="26"/>
  <c r="G35" i="28"/>
  <c r="J35" i="28"/>
  <c r="L35" i="28"/>
  <c r="K35" i="28"/>
  <c r="C36" i="28"/>
  <c r="D35" i="28"/>
  <c r="F36" i="28" s="1"/>
  <c r="H35" i="28"/>
  <c r="I36" i="28" s="1"/>
  <c r="R34" i="26"/>
  <c r="T35" i="26" s="1"/>
  <c r="Q35" i="26"/>
  <c r="Q37" i="25"/>
  <c r="R36" i="25"/>
  <c r="T37" i="25" s="1"/>
  <c r="D34" i="16"/>
  <c r="F35" i="16" s="1"/>
  <c r="C35" i="16"/>
  <c r="H34" i="16"/>
  <c r="I35" i="16" s="1"/>
  <c r="V34" i="19"/>
  <c r="Y35" i="19" s="1"/>
  <c r="Z35" i="19" s="1"/>
  <c r="W34" i="26"/>
  <c r="X34" i="26" s="1"/>
  <c r="W36" i="25"/>
  <c r="X36" i="25" s="1"/>
  <c r="G34" i="26"/>
  <c r="K34" i="26"/>
  <c r="L34" i="26"/>
  <c r="J34" i="26"/>
  <c r="J34" i="16"/>
  <c r="G34" i="16"/>
  <c r="K34" i="16"/>
  <c r="L34" i="16"/>
  <c r="D34" i="26"/>
  <c r="F35" i="26" s="1"/>
  <c r="C35" i="26"/>
  <c r="H34" i="26"/>
  <c r="I35" i="26" s="1"/>
  <c r="R34" i="16"/>
  <c r="T35" i="16" s="1"/>
  <c r="W35" i="16" s="1"/>
  <c r="X35" i="16" s="1"/>
  <c r="Q35" i="16"/>
  <c r="W35" i="24"/>
  <c r="X35" i="24" s="1"/>
  <c r="J35" i="23"/>
  <c r="G35" i="23"/>
  <c r="L35" i="23"/>
  <c r="K35" i="23"/>
  <c r="Q36" i="24"/>
  <c r="R35" i="24"/>
  <c r="T36" i="24" s="1"/>
  <c r="Y33" i="21"/>
  <c r="Z33" i="21" s="1"/>
  <c r="V33" i="21"/>
  <c r="Y32" i="22"/>
  <c r="Z32" i="22" s="1"/>
  <c r="V32" i="22"/>
  <c r="Y32" i="24"/>
  <c r="Z32" i="24" s="1"/>
  <c r="V32" i="24"/>
  <c r="K35" i="22"/>
  <c r="G35" i="22"/>
  <c r="J35" i="22"/>
  <c r="L35" i="22"/>
  <c r="Y34" i="23"/>
  <c r="Z34" i="23" s="1"/>
  <c r="V34" i="23"/>
  <c r="R35" i="22"/>
  <c r="T36" i="22" s="1"/>
  <c r="Q36" i="22"/>
  <c r="C36" i="23"/>
  <c r="H35" i="23"/>
  <c r="I36" i="23" s="1"/>
  <c r="D35" i="23"/>
  <c r="F36" i="23" s="1"/>
  <c r="H35" i="22"/>
  <c r="I36" i="22" s="1"/>
  <c r="D35" i="22"/>
  <c r="F36" i="22" s="1"/>
  <c r="C36" i="22"/>
  <c r="W35" i="22"/>
  <c r="X35" i="22" s="1"/>
  <c r="J34" i="24"/>
  <c r="G34" i="24"/>
  <c r="K34" i="24"/>
  <c r="L34" i="24"/>
  <c r="W34" i="20"/>
  <c r="X34" i="20" s="1"/>
  <c r="V33" i="20"/>
  <c r="Y34" i="20" s="1"/>
  <c r="W35" i="19"/>
  <c r="X35" i="19" s="1"/>
  <c r="G33" i="20"/>
  <c r="J33" i="20"/>
  <c r="K33" i="20"/>
  <c r="L33" i="20"/>
  <c r="R34" i="20"/>
  <c r="T35" i="20" s="1"/>
  <c r="Q35" i="20"/>
  <c r="C36" i="21"/>
  <c r="D35" i="21"/>
  <c r="F36" i="21" s="1"/>
  <c r="H35" i="21"/>
  <c r="I36" i="21" s="1"/>
  <c r="W36" i="28"/>
  <c r="X36" i="28" s="1"/>
  <c r="Y34" i="16"/>
  <c r="Z34" i="16" s="1"/>
  <c r="V34" i="16"/>
  <c r="W36" i="21"/>
  <c r="X36" i="21" s="1"/>
  <c r="W36" i="23"/>
  <c r="X36" i="23" s="1"/>
  <c r="C35" i="19"/>
  <c r="D34" i="19"/>
  <c r="F35" i="19" s="1"/>
  <c r="H34" i="19"/>
  <c r="I35" i="19" s="1"/>
  <c r="K36" i="27"/>
  <c r="L36" i="27"/>
  <c r="J36" i="27"/>
  <c r="G36" i="27"/>
  <c r="Q36" i="19"/>
  <c r="R35" i="19"/>
  <c r="T36" i="19" s="1"/>
  <c r="R36" i="28"/>
  <c r="T37" i="28" s="1"/>
  <c r="Q37" i="28"/>
  <c r="D33" i="20"/>
  <c r="F34" i="20" s="1"/>
  <c r="H33" i="20"/>
  <c r="I34" i="20" s="1"/>
  <c r="C34" i="20"/>
  <c r="Q37" i="21"/>
  <c r="R36" i="21"/>
  <c r="T37" i="21" s="1"/>
  <c r="Q37" i="23"/>
  <c r="R36" i="23"/>
  <c r="T37" i="23" s="1"/>
  <c r="G34" i="19"/>
  <c r="L34" i="19"/>
  <c r="J34" i="19"/>
  <c r="K34" i="19"/>
  <c r="C35" i="24"/>
  <c r="H34" i="24"/>
  <c r="I35" i="24" s="1"/>
  <c r="D34" i="24"/>
  <c r="F35" i="24" s="1"/>
  <c r="C37" i="27"/>
  <c r="H36" i="27"/>
  <c r="I37" i="27" s="1"/>
  <c r="D36" i="27"/>
  <c r="F37" i="27" s="1"/>
  <c r="L35" i="21"/>
  <c r="J35" i="21"/>
  <c r="G35" i="21"/>
  <c r="K35" i="21"/>
  <c r="Z34" i="20" l="1"/>
  <c r="G35" i="16"/>
  <c r="AL11" i="18"/>
  <c r="AL10" i="18" s="1"/>
  <c r="AL9" i="18" s="1"/>
  <c r="Y32" i="27"/>
  <c r="Z32" i="27" s="1"/>
  <c r="V32" i="27"/>
  <c r="Y36" i="29"/>
  <c r="Z36" i="29" s="1"/>
  <c r="V36" i="29"/>
  <c r="D35" i="18"/>
  <c r="F36" i="18" s="1"/>
  <c r="C36" i="18"/>
  <c r="H35" i="18"/>
  <c r="I36" i="18" s="1"/>
  <c r="V35" i="18"/>
  <c r="BC10" i="18" s="1"/>
  <c r="BD10" i="18" s="1"/>
  <c r="L35" i="18"/>
  <c r="G35" i="18"/>
  <c r="K35" i="18"/>
  <c r="J35" i="18"/>
  <c r="Q36" i="18"/>
  <c r="R35" i="18"/>
  <c r="T36" i="18" s="1"/>
  <c r="W36" i="18" s="1"/>
  <c r="X36" i="18" s="1"/>
  <c r="V36" i="25"/>
  <c r="Y37" i="25" s="1"/>
  <c r="Z37" i="25" s="1"/>
  <c r="W35" i="27"/>
  <c r="X35" i="27" s="1"/>
  <c r="G35" i="25"/>
  <c r="K35" i="25"/>
  <c r="J35" i="25"/>
  <c r="L35" i="25"/>
  <c r="Y33" i="26"/>
  <c r="Z33" i="26" s="1"/>
  <c r="V33" i="26"/>
  <c r="Q36" i="27"/>
  <c r="R35" i="27"/>
  <c r="T36" i="27" s="1"/>
  <c r="D35" i="25"/>
  <c r="F36" i="25" s="1"/>
  <c r="H35" i="25"/>
  <c r="I36" i="25" s="1"/>
  <c r="C36" i="25"/>
  <c r="Y35" i="28"/>
  <c r="Z35" i="28" s="1"/>
  <c r="V35" i="28"/>
  <c r="K36" i="28"/>
  <c r="L36" i="28"/>
  <c r="J36" i="28"/>
  <c r="G36" i="28"/>
  <c r="C37" i="28"/>
  <c r="H36" i="28"/>
  <c r="I37" i="28" s="1"/>
  <c r="D36" i="28"/>
  <c r="F37" i="28" s="1"/>
  <c r="L35" i="26"/>
  <c r="K35" i="26"/>
  <c r="G35" i="26"/>
  <c r="J35" i="26"/>
  <c r="V35" i="19"/>
  <c r="Y36" i="19" s="1"/>
  <c r="Z36" i="19" s="1"/>
  <c r="W37" i="25"/>
  <c r="X37" i="25" s="1"/>
  <c r="Q36" i="16"/>
  <c r="R35" i="16"/>
  <c r="T36" i="16" s="1"/>
  <c r="W36" i="16" s="1"/>
  <c r="X36" i="16" s="1"/>
  <c r="Q36" i="26"/>
  <c r="R35" i="26"/>
  <c r="T36" i="26" s="1"/>
  <c r="D35" i="26"/>
  <c r="F36" i="26" s="1"/>
  <c r="C36" i="26"/>
  <c r="H35" i="26"/>
  <c r="I36" i="26" s="1"/>
  <c r="R37" i="25"/>
  <c r="T38" i="25" s="1"/>
  <c r="Q38" i="25"/>
  <c r="C36" i="16"/>
  <c r="D35" i="16"/>
  <c r="F36" i="16" s="1"/>
  <c r="H35" i="16"/>
  <c r="I36" i="16" s="1"/>
  <c r="J35" i="16"/>
  <c r="L35" i="16"/>
  <c r="K35" i="16"/>
  <c r="W35" i="26"/>
  <c r="X35" i="26" s="1"/>
  <c r="G36" i="23"/>
  <c r="L36" i="23"/>
  <c r="J36" i="23"/>
  <c r="K36" i="23"/>
  <c r="W36" i="22"/>
  <c r="X36" i="22" s="1"/>
  <c r="Y35" i="23"/>
  <c r="Z35" i="23" s="1"/>
  <c r="AL11" i="23" s="1"/>
  <c r="AL10" i="23" s="1"/>
  <c r="V35" i="23"/>
  <c r="G36" i="22"/>
  <c r="L36" i="22"/>
  <c r="J36" i="22"/>
  <c r="K36" i="22"/>
  <c r="D36" i="23"/>
  <c r="F37" i="23" s="1"/>
  <c r="H36" i="23"/>
  <c r="I37" i="23" s="1"/>
  <c r="C37" i="23"/>
  <c r="R36" i="24"/>
  <c r="T37" i="24" s="1"/>
  <c r="Q37" i="24"/>
  <c r="D36" i="22"/>
  <c r="F37" i="22" s="1"/>
  <c r="C37" i="22"/>
  <c r="H36" i="22"/>
  <c r="I37" i="22" s="1"/>
  <c r="Y33" i="22"/>
  <c r="Z33" i="22" s="1"/>
  <c r="V33" i="22"/>
  <c r="W36" i="24"/>
  <c r="X36" i="24" s="1"/>
  <c r="R36" i="22"/>
  <c r="T37" i="22" s="1"/>
  <c r="Q37" i="22"/>
  <c r="Y33" i="24"/>
  <c r="Z33" i="24" s="1"/>
  <c r="V33" i="24"/>
  <c r="Y34" i="21"/>
  <c r="Z34" i="21" s="1"/>
  <c r="V34" i="21"/>
  <c r="K37" i="27"/>
  <c r="J37" i="27"/>
  <c r="L37" i="27"/>
  <c r="G37" i="27"/>
  <c r="J35" i="24"/>
  <c r="K35" i="24"/>
  <c r="G35" i="24"/>
  <c r="L35" i="24"/>
  <c r="Q38" i="23"/>
  <c r="R37" i="23"/>
  <c r="T38" i="23" s="1"/>
  <c r="H34" i="20"/>
  <c r="I35" i="20" s="1"/>
  <c r="D34" i="20"/>
  <c r="F35" i="20" s="1"/>
  <c r="C35" i="20"/>
  <c r="L35" i="19"/>
  <c r="J35" i="19"/>
  <c r="G35" i="19"/>
  <c r="K35" i="19"/>
  <c r="Q36" i="20"/>
  <c r="R35" i="20"/>
  <c r="T36" i="20" s="1"/>
  <c r="V34" i="20"/>
  <c r="Y35" i="20" s="1"/>
  <c r="Z35" i="20" s="1"/>
  <c r="W37" i="28"/>
  <c r="X37" i="28" s="1"/>
  <c r="C37" i="21"/>
  <c r="D36" i="21"/>
  <c r="F37" i="21" s="1"/>
  <c r="H36" i="21"/>
  <c r="I37" i="21" s="1"/>
  <c r="W37" i="21"/>
  <c r="X37" i="21" s="1"/>
  <c r="W36" i="19"/>
  <c r="X36" i="19" s="1"/>
  <c r="C36" i="19"/>
  <c r="H35" i="19"/>
  <c r="I36" i="19" s="1"/>
  <c r="D35" i="19"/>
  <c r="F36" i="19" s="1"/>
  <c r="W35" i="20"/>
  <c r="X35" i="20" s="1"/>
  <c r="W37" i="23"/>
  <c r="X37" i="23" s="1"/>
  <c r="C38" i="27"/>
  <c r="D37" i="27"/>
  <c r="F38" i="27" s="1"/>
  <c r="H37" i="27"/>
  <c r="I38" i="27" s="1"/>
  <c r="H35" i="24"/>
  <c r="I36" i="24" s="1"/>
  <c r="D35" i="24"/>
  <c r="F36" i="24" s="1"/>
  <c r="C36" i="24"/>
  <c r="Q38" i="21"/>
  <c r="R37" i="21"/>
  <c r="T38" i="21" s="1"/>
  <c r="G34" i="20"/>
  <c r="J34" i="20"/>
  <c r="K34" i="20"/>
  <c r="L34" i="20"/>
  <c r="Q38" i="28"/>
  <c r="R37" i="28"/>
  <c r="T38" i="28" s="1"/>
  <c r="R36" i="19"/>
  <c r="T37" i="19" s="1"/>
  <c r="Q37" i="19"/>
  <c r="Y35" i="16"/>
  <c r="Z35" i="16" s="1"/>
  <c r="V35" i="16"/>
  <c r="G36" i="21"/>
  <c r="J36" i="21"/>
  <c r="L36" i="21"/>
  <c r="K36" i="21"/>
  <c r="Y33" i="27" l="1"/>
  <c r="Z33" i="27" s="1"/>
  <c r="V33" i="27"/>
  <c r="Y37" i="29"/>
  <c r="Z37" i="29" s="1"/>
  <c r="V37" i="29"/>
  <c r="Y36" i="18"/>
  <c r="Z36" i="18" s="1"/>
  <c r="BB11" i="18"/>
  <c r="H36" i="18"/>
  <c r="I37" i="18" s="1"/>
  <c r="D36" i="18"/>
  <c r="F37" i="18" s="1"/>
  <c r="C37" i="18"/>
  <c r="V36" i="18"/>
  <c r="Y37" i="18" s="1"/>
  <c r="Q37" i="18"/>
  <c r="R36" i="18"/>
  <c r="T37" i="18" s="1"/>
  <c r="W37" i="18" s="1"/>
  <c r="X37" i="18" s="1"/>
  <c r="J36" i="18"/>
  <c r="L36" i="18"/>
  <c r="G36" i="18"/>
  <c r="K36" i="18"/>
  <c r="D36" i="25"/>
  <c r="F37" i="25" s="1"/>
  <c r="H36" i="25"/>
  <c r="I37" i="25" s="1"/>
  <c r="C37" i="25"/>
  <c r="R36" i="27"/>
  <c r="T37" i="27" s="1"/>
  <c r="Q37" i="27"/>
  <c r="V37" i="25"/>
  <c r="Y38" i="25" s="1"/>
  <c r="Z38" i="25" s="1"/>
  <c r="AL11" i="25" s="1"/>
  <c r="AL10" i="25" s="1"/>
  <c r="AL9" i="25" s="1"/>
  <c r="Y34" i="26"/>
  <c r="Z34" i="26" s="1"/>
  <c r="V34" i="26"/>
  <c r="Y36" i="28"/>
  <c r="Z36" i="28" s="1"/>
  <c r="V36" i="28"/>
  <c r="J36" i="25"/>
  <c r="L36" i="25"/>
  <c r="K36" i="25"/>
  <c r="G36" i="25"/>
  <c r="W36" i="27"/>
  <c r="X36" i="27" s="1"/>
  <c r="G37" i="28"/>
  <c r="K37" i="28"/>
  <c r="L37" i="28"/>
  <c r="J37" i="28"/>
  <c r="H37" i="28"/>
  <c r="I38" i="28" s="1"/>
  <c r="D37" i="28"/>
  <c r="F38" i="28" s="1"/>
  <c r="C38" i="28"/>
  <c r="G36" i="16"/>
  <c r="L36" i="16"/>
  <c r="J36" i="16"/>
  <c r="K36" i="16"/>
  <c r="D36" i="26"/>
  <c r="F37" i="26" s="1"/>
  <c r="H36" i="26"/>
  <c r="I37" i="26" s="1"/>
  <c r="C37" i="26"/>
  <c r="V36" i="19"/>
  <c r="Y37" i="19" s="1"/>
  <c r="Z37" i="19" s="1"/>
  <c r="H36" i="16"/>
  <c r="I37" i="16" s="1"/>
  <c r="D36" i="16"/>
  <c r="F37" i="16" s="1"/>
  <c r="C37" i="16"/>
  <c r="L36" i="26"/>
  <c r="K36" i="26"/>
  <c r="G36" i="26"/>
  <c r="J36" i="26"/>
  <c r="Q37" i="16"/>
  <c r="R36" i="16"/>
  <c r="T37" i="16" s="1"/>
  <c r="W37" i="16" s="1"/>
  <c r="X37" i="16" s="1"/>
  <c r="Q39" i="25"/>
  <c r="R38" i="25"/>
  <c r="T39" i="25" s="1"/>
  <c r="W36" i="26"/>
  <c r="X36" i="26" s="1"/>
  <c r="W38" i="25"/>
  <c r="X38" i="25" s="1"/>
  <c r="AL5" i="25" s="1"/>
  <c r="AL4" i="25" s="1"/>
  <c r="Q37" i="26"/>
  <c r="R36" i="26"/>
  <c r="T37" i="26" s="1"/>
  <c r="BA11" i="25"/>
  <c r="D37" i="22"/>
  <c r="F38" i="22" s="1"/>
  <c r="H37" i="22"/>
  <c r="I38" i="22" s="1"/>
  <c r="C38" i="22"/>
  <c r="J37" i="23"/>
  <c r="K37" i="23"/>
  <c r="L37" i="23"/>
  <c r="G37" i="23"/>
  <c r="Y35" i="21"/>
  <c r="Z35" i="21" s="1"/>
  <c r="V35" i="21"/>
  <c r="Q38" i="22"/>
  <c r="R37" i="22"/>
  <c r="T38" i="22" s="1"/>
  <c r="Y34" i="22"/>
  <c r="Z34" i="22" s="1"/>
  <c r="V34" i="22"/>
  <c r="L37" i="22"/>
  <c r="K37" i="22"/>
  <c r="G37" i="22"/>
  <c r="J37" i="22"/>
  <c r="Y36" i="23"/>
  <c r="Z36" i="23" s="1"/>
  <c r="V36" i="23"/>
  <c r="W37" i="22"/>
  <c r="X37" i="22" s="1"/>
  <c r="R37" i="24"/>
  <c r="T38" i="24" s="1"/>
  <c r="Q38" i="24"/>
  <c r="C38" i="23"/>
  <c r="H37" i="23"/>
  <c r="I38" i="23" s="1"/>
  <c r="D37" i="23"/>
  <c r="F38" i="23" s="1"/>
  <c r="Y34" i="24"/>
  <c r="Z34" i="24" s="1"/>
  <c r="V34" i="24"/>
  <c r="W37" i="24"/>
  <c r="X37" i="24" s="1"/>
  <c r="Y36" i="16"/>
  <c r="Z36" i="16" s="1"/>
  <c r="V36" i="16"/>
  <c r="Q38" i="19"/>
  <c r="R37" i="19"/>
  <c r="T38" i="19" s="1"/>
  <c r="W38" i="21"/>
  <c r="X38" i="21" s="1"/>
  <c r="K38" i="27"/>
  <c r="G38" i="27"/>
  <c r="J38" i="27"/>
  <c r="L38" i="27"/>
  <c r="C37" i="19"/>
  <c r="H36" i="19"/>
  <c r="I37" i="19" s="1"/>
  <c r="D36" i="19"/>
  <c r="F37" i="19" s="1"/>
  <c r="W38" i="23"/>
  <c r="X38" i="23" s="1"/>
  <c r="W37" i="19"/>
  <c r="X37" i="19" s="1"/>
  <c r="R38" i="21"/>
  <c r="T39" i="21" s="1"/>
  <c r="Q39" i="21"/>
  <c r="D38" i="27"/>
  <c r="F39" i="27" s="1"/>
  <c r="C39" i="27"/>
  <c r="H38" i="27"/>
  <c r="I39" i="27" s="1"/>
  <c r="V35" i="20"/>
  <c r="Y36" i="20" s="1"/>
  <c r="Z36" i="20" s="1"/>
  <c r="G37" i="21"/>
  <c r="K37" i="21"/>
  <c r="L37" i="21"/>
  <c r="J37" i="21"/>
  <c r="W36" i="20"/>
  <c r="X36" i="20" s="1"/>
  <c r="D35" i="20"/>
  <c r="F36" i="20" s="1"/>
  <c r="C36" i="20"/>
  <c r="H35" i="20"/>
  <c r="I36" i="20" s="1"/>
  <c r="Q39" i="23"/>
  <c r="R38" i="23"/>
  <c r="T39" i="23" s="1"/>
  <c r="W38" i="28"/>
  <c r="X38" i="28" s="1"/>
  <c r="C37" i="24"/>
  <c r="D36" i="24"/>
  <c r="F37" i="24" s="1"/>
  <c r="H36" i="24"/>
  <c r="I37" i="24" s="1"/>
  <c r="L36" i="19"/>
  <c r="G36" i="19"/>
  <c r="K36" i="19"/>
  <c r="J36" i="19"/>
  <c r="H37" i="21"/>
  <c r="I38" i="21" s="1"/>
  <c r="D37" i="21"/>
  <c r="F38" i="21" s="1"/>
  <c r="C38" i="21"/>
  <c r="R36" i="20"/>
  <c r="T37" i="20" s="1"/>
  <c r="Q37" i="20"/>
  <c r="G35" i="20"/>
  <c r="K35" i="20"/>
  <c r="J35" i="20"/>
  <c r="L35" i="20"/>
  <c r="Q39" i="28"/>
  <c r="R38" i="28"/>
  <c r="T39" i="28" s="1"/>
  <c r="J36" i="24"/>
  <c r="G36" i="24"/>
  <c r="K36" i="24"/>
  <c r="L36" i="24"/>
  <c r="Y34" i="27" l="1"/>
  <c r="Z34" i="27" s="1"/>
  <c r="V34" i="27"/>
  <c r="Z37" i="18"/>
  <c r="Y38" i="29"/>
  <c r="Z38" i="29" s="1"/>
  <c r="V38" i="29"/>
  <c r="V37" i="18"/>
  <c r="Y38" i="18" s="1"/>
  <c r="H37" i="18"/>
  <c r="I38" i="18" s="1"/>
  <c r="D37" i="18"/>
  <c r="F38" i="18" s="1"/>
  <c r="C38" i="18"/>
  <c r="G37" i="18"/>
  <c r="K37" i="18"/>
  <c r="J37" i="18"/>
  <c r="L37" i="18"/>
  <c r="Q38" i="18"/>
  <c r="R37" i="18"/>
  <c r="T38" i="18" s="1"/>
  <c r="W38" i="18" s="1"/>
  <c r="X38" i="18" s="1"/>
  <c r="Q38" i="27"/>
  <c r="R37" i="27"/>
  <c r="T38" i="27" s="1"/>
  <c r="K37" i="25"/>
  <c r="J37" i="25"/>
  <c r="L37" i="25"/>
  <c r="G37" i="25"/>
  <c r="Y35" i="26"/>
  <c r="Z35" i="26" s="1"/>
  <c r="V35" i="26"/>
  <c r="W37" i="27"/>
  <c r="X37" i="27" s="1"/>
  <c r="H37" i="25"/>
  <c r="I38" i="25" s="1"/>
  <c r="C38" i="25"/>
  <c r="D37" i="25"/>
  <c r="F38" i="25" s="1"/>
  <c r="V38" i="25"/>
  <c r="BC10" i="25" s="1"/>
  <c r="BD10" i="25" s="1"/>
  <c r="Y37" i="28"/>
  <c r="Z37" i="28" s="1"/>
  <c r="V37" i="28"/>
  <c r="D38" i="28"/>
  <c r="F39" i="28" s="1"/>
  <c r="H38" i="28"/>
  <c r="I39" i="28" s="1"/>
  <c r="C39" i="28"/>
  <c r="K38" i="28"/>
  <c r="J38" i="28"/>
  <c r="G38" i="28"/>
  <c r="L38" i="28"/>
  <c r="W37" i="26"/>
  <c r="X37" i="26" s="1"/>
  <c r="W39" i="25"/>
  <c r="X39" i="25" s="1"/>
  <c r="H37" i="26"/>
  <c r="I38" i="26" s="1"/>
  <c r="C38" i="26"/>
  <c r="D37" i="26"/>
  <c r="F38" i="26" s="1"/>
  <c r="G37" i="26"/>
  <c r="L37" i="26"/>
  <c r="J37" i="26"/>
  <c r="K37" i="26"/>
  <c r="R39" i="25"/>
  <c r="T40" i="25" s="1"/>
  <c r="Q40" i="25"/>
  <c r="R37" i="16"/>
  <c r="T38" i="16" s="1"/>
  <c r="W38" i="16" s="1"/>
  <c r="X38" i="16" s="1"/>
  <c r="AL5" i="16" s="1"/>
  <c r="AL4" i="16" s="1"/>
  <c r="Q38" i="16"/>
  <c r="H37" i="16"/>
  <c r="I38" i="16" s="1"/>
  <c r="C38" i="16"/>
  <c r="D37" i="16"/>
  <c r="F38" i="16" s="1"/>
  <c r="Q38" i="26"/>
  <c r="R37" i="26"/>
  <c r="T38" i="26" s="1"/>
  <c r="L37" i="16"/>
  <c r="K37" i="16"/>
  <c r="G37" i="16"/>
  <c r="J37" i="16"/>
  <c r="C39" i="23"/>
  <c r="H38" i="23"/>
  <c r="I39" i="23" s="1"/>
  <c r="D38" i="23"/>
  <c r="F39" i="23" s="1"/>
  <c r="W38" i="22"/>
  <c r="X38" i="22" s="1"/>
  <c r="H38" i="22"/>
  <c r="I39" i="22" s="1"/>
  <c r="C39" i="22"/>
  <c r="D38" i="22"/>
  <c r="F39" i="22" s="1"/>
  <c r="J38" i="23"/>
  <c r="L38" i="23"/>
  <c r="G38" i="23"/>
  <c r="K38" i="23"/>
  <c r="W38" i="24"/>
  <c r="X38" i="24" s="1"/>
  <c r="Q39" i="22"/>
  <c r="R38" i="22"/>
  <c r="T39" i="22" s="1"/>
  <c r="Y35" i="24"/>
  <c r="Z35" i="24" s="1"/>
  <c r="V35" i="24"/>
  <c r="R38" i="24"/>
  <c r="T39" i="24" s="1"/>
  <c r="Q39" i="24"/>
  <c r="Y37" i="23"/>
  <c r="Z37" i="23" s="1"/>
  <c r="V37" i="23"/>
  <c r="Y35" i="22"/>
  <c r="Z35" i="22" s="1"/>
  <c r="V35" i="22"/>
  <c r="Y36" i="21"/>
  <c r="Z36" i="21" s="1"/>
  <c r="V36" i="21"/>
  <c r="K38" i="22"/>
  <c r="L38" i="22"/>
  <c r="G38" i="22"/>
  <c r="J38" i="22"/>
  <c r="Q38" i="20"/>
  <c r="R37" i="20"/>
  <c r="T38" i="20" s="1"/>
  <c r="C39" i="21"/>
  <c r="H38" i="21"/>
  <c r="I39" i="21" s="1"/>
  <c r="D38" i="21"/>
  <c r="F39" i="21" s="1"/>
  <c r="R39" i="28"/>
  <c r="T40" i="28" s="1"/>
  <c r="Q40" i="28"/>
  <c r="W37" i="20"/>
  <c r="X37" i="20" s="1"/>
  <c r="L38" i="21"/>
  <c r="K38" i="21"/>
  <c r="J38" i="21"/>
  <c r="G38" i="21"/>
  <c r="W39" i="23"/>
  <c r="X39" i="23" s="1"/>
  <c r="K36" i="20"/>
  <c r="J36" i="20"/>
  <c r="G36" i="20"/>
  <c r="L36" i="20"/>
  <c r="V37" i="19"/>
  <c r="Y38" i="19" s="1"/>
  <c r="Z38" i="19" s="1"/>
  <c r="K37" i="19"/>
  <c r="L37" i="19"/>
  <c r="G37" i="19"/>
  <c r="J37" i="19"/>
  <c r="D36" i="20"/>
  <c r="F37" i="20" s="1"/>
  <c r="H36" i="20"/>
  <c r="I37" i="20" s="1"/>
  <c r="C37" i="20"/>
  <c r="Q40" i="23"/>
  <c r="R39" i="23"/>
  <c r="T40" i="23" s="1"/>
  <c r="V36" i="20"/>
  <c r="Y37" i="20" s="1"/>
  <c r="Z37" i="20" s="1"/>
  <c r="D39" i="27"/>
  <c r="F40" i="27" s="1"/>
  <c r="C40" i="27"/>
  <c r="H39" i="27"/>
  <c r="I40" i="27" s="1"/>
  <c r="Q40" i="21"/>
  <c r="R39" i="21"/>
  <c r="T40" i="21" s="1"/>
  <c r="W38" i="19"/>
  <c r="X38" i="19" s="1"/>
  <c r="W39" i="28"/>
  <c r="X39" i="28" s="1"/>
  <c r="H37" i="24"/>
  <c r="I38" i="24" s="1"/>
  <c r="C38" i="24"/>
  <c r="D37" i="24"/>
  <c r="F38" i="24" s="1"/>
  <c r="Y37" i="16"/>
  <c r="Z37" i="16" s="1"/>
  <c r="V37" i="16"/>
  <c r="K37" i="24"/>
  <c r="J37" i="24"/>
  <c r="G37" i="24"/>
  <c r="L37" i="24"/>
  <c r="L39" i="27"/>
  <c r="G39" i="27"/>
  <c r="J39" i="27"/>
  <c r="K39" i="27"/>
  <c r="W39" i="21"/>
  <c r="X39" i="21" s="1"/>
  <c r="H37" i="19"/>
  <c r="I38" i="19" s="1"/>
  <c r="D37" i="19"/>
  <c r="F38" i="19" s="1"/>
  <c r="C38" i="19"/>
  <c r="Q39" i="19"/>
  <c r="R38" i="19"/>
  <c r="T39" i="19" s="1"/>
  <c r="G38" i="16" l="1"/>
  <c r="Z38" i="18"/>
  <c r="BB11" i="25"/>
  <c r="Y35" i="27"/>
  <c r="Z35" i="27" s="1"/>
  <c r="V35" i="27"/>
  <c r="Y39" i="25"/>
  <c r="Z39" i="25" s="1"/>
  <c r="V38" i="18"/>
  <c r="Y39" i="18" s="1"/>
  <c r="BB11" i="29"/>
  <c r="V39" i="29"/>
  <c r="BC10" i="29"/>
  <c r="BD10" i="29" s="1"/>
  <c r="Y39" i="29"/>
  <c r="Z39" i="29" s="1"/>
  <c r="BA11" i="29"/>
  <c r="AM11" i="29"/>
  <c r="AM10" i="29" s="1"/>
  <c r="AM9" i="29" s="1"/>
  <c r="AD9" i="29" s="1"/>
  <c r="D38" i="18"/>
  <c r="F39" i="18" s="1"/>
  <c r="C39" i="18"/>
  <c r="H38" i="18"/>
  <c r="I39" i="18" s="1"/>
  <c r="R38" i="18"/>
  <c r="T39" i="18" s="1"/>
  <c r="W39" i="18" s="1"/>
  <c r="X39" i="18" s="1"/>
  <c r="Q39" i="18"/>
  <c r="L38" i="18"/>
  <c r="G38" i="18"/>
  <c r="J38" i="18"/>
  <c r="K38" i="18"/>
  <c r="L38" i="25"/>
  <c r="G38" i="25"/>
  <c r="J38" i="25"/>
  <c r="K38" i="25"/>
  <c r="R38" i="27"/>
  <c r="T39" i="27" s="1"/>
  <c r="Q39" i="27"/>
  <c r="V39" i="25"/>
  <c r="Y40" i="25" s="1"/>
  <c r="Y38" i="28"/>
  <c r="Z38" i="28" s="1"/>
  <c r="V38" i="28"/>
  <c r="D38" i="25"/>
  <c r="F39" i="25" s="1"/>
  <c r="H38" i="25"/>
  <c r="I39" i="25" s="1"/>
  <c r="C39" i="25"/>
  <c r="Y36" i="26"/>
  <c r="Z36" i="26" s="1"/>
  <c r="V36" i="26"/>
  <c r="W38" i="27"/>
  <c r="X38" i="27" s="1"/>
  <c r="C40" i="28"/>
  <c r="H39" i="28"/>
  <c r="I40" i="28" s="1"/>
  <c r="D39" i="28"/>
  <c r="F40" i="28" s="1"/>
  <c r="L39" i="28"/>
  <c r="K39" i="28"/>
  <c r="J39" i="28"/>
  <c r="G39" i="28"/>
  <c r="Q39" i="26"/>
  <c r="R38" i="26"/>
  <c r="T39" i="26" s="1"/>
  <c r="Q39" i="16"/>
  <c r="R38" i="16"/>
  <c r="T39" i="16" s="1"/>
  <c r="W39" i="16" s="1"/>
  <c r="X39" i="16" s="1"/>
  <c r="G38" i="26"/>
  <c r="K38" i="26"/>
  <c r="J38" i="26"/>
  <c r="L38" i="26"/>
  <c r="C39" i="16"/>
  <c r="H38" i="16"/>
  <c r="I39" i="16" s="1"/>
  <c r="D38" i="16"/>
  <c r="F39" i="16" s="1"/>
  <c r="K38" i="16"/>
  <c r="L38" i="16"/>
  <c r="J38" i="16"/>
  <c r="D38" i="26"/>
  <c r="F39" i="26" s="1"/>
  <c r="C39" i="26"/>
  <c r="H38" i="26"/>
  <c r="I39" i="26" s="1"/>
  <c r="Q41" i="25"/>
  <c r="R40" i="25"/>
  <c r="T41" i="25" s="1"/>
  <c r="W38" i="26"/>
  <c r="X38" i="26" s="1"/>
  <c r="W40" i="25"/>
  <c r="X40" i="25" s="1"/>
  <c r="Y36" i="22"/>
  <c r="Z36" i="22" s="1"/>
  <c r="V36" i="22"/>
  <c r="W39" i="22"/>
  <c r="X39" i="22" s="1"/>
  <c r="J39" i="22"/>
  <c r="G39" i="22"/>
  <c r="K39" i="22"/>
  <c r="L39" i="22"/>
  <c r="W39" i="24"/>
  <c r="X39" i="24" s="1"/>
  <c r="R39" i="22"/>
  <c r="T40" i="22" s="1"/>
  <c r="Q40" i="22"/>
  <c r="D39" i="22"/>
  <c r="F40" i="22" s="1"/>
  <c r="C40" i="22"/>
  <c r="H39" i="22"/>
  <c r="I40" i="22" s="1"/>
  <c r="L39" i="23"/>
  <c r="G39" i="23"/>
  <c r="K39" i="23"/>
  <c r="J39" i="23"/>
  <c r="D39" i="23"/>
  <c r="F40" i="23" s="1"/>
  <c r="C40" i="23"/>
  <c r="H39" i="23"/>
  <c r="I40" i="23" s="1"/>
  <c r="R39" i="24"/>
  <c r="T40" i="24" s="1"/>
  <c r="Q40" i="24"/>
  <c r="Y37" i="21"/>
  <c r="Z37" i="21" s="1"/>
  <c r="V37" i="21"/>
  <c r="Y38" i="23"/>
  <c r="Z38" i="23" s="1"/>
  <c r="V38" i="23"/>
  <c r="Y36" i="24"/>
  <c r="Z36" i="24" s="1"/>
  <c r="V36" i="24"/>
  <c r="W40" i="28"/>
  <c r="X40" i="28" s="1"/>
  <c r="J39" i="21"/>
  <c r="K39" i="21"/>
  <c r="L39" i="21"/>
  <c r="G39" i="21"/>
  <c r="Y38" i="16"/>
  <c r="Z38" i="16" s="1"/>
  <c r="V38" i="16"/>
  <c r="K37" i="20"/>
  <c r="J37" i="20"/>
  <c r="G37" i="20"/>
  <c r="L37" i="20"/>
  <c r="Q40" i="19"/>
  <c r="R39" i="19"/>
  <c r="T40" i="19" s="1"/>
  <c r="K38" i="24"/>
  <c r="L38" i="24"/>
  <c r="G38" i="24"/>
  <c r="J38" i="24"/>
  <c r="D40" i="27"/>
  <c r="F41" i="27" s="1"/>
  <c r="C41" i="27"/>
  <c r="H40" i="27"/>
  <c r="I41" i="27" s="1"/>
  <c r="R40" i="23"/>
  <c r="T41" i="23" s="1"/>
  <c r="Q41" i="23"/>
  <c r="V37" i="20"/>
  <c r="Y38" i="20" s="1"/>
  <c r="Z38" i="20" s="1"/>
  <c r="H39" i="21"/>
  <c r="I40" i="21" s="1"/>
  <c r="C40" i="21"/>
  <c r="D39" i="21"/>
  <c r="F40" i="21" s="1"/>
  <c r="L38" i="19"/>
  <c r="G38" i="19"/>
  <c r="K38" i="19"/>
  <c r="J38" i="19"/>
  <c r="R40" i="21"/>
  <c r="T41" i="21" s="1"/>
  <c r="Q41" i="21"/>
  <c r="Q39" i="20"/>
  <c r="R38" i="20"/>
  <c r="T39" i="20" s="1"/>
  <c r="W39" i="19"/>
  <c r="X39" i="19" s="1"/>
  <c r="W40" i="23"/>
  <c r="X40" i="23" s="1"/>
  <c r="H38" i="19"/>
  <c r="I39" i="19" s="1"/>
  <c r="D38" i="19"/>
  <c r="F39" i="19" s="1"/>
  <c r="C39" i="19"/>
  <c r="D38" i="24"/>
  <c r="F39" i="24" s="1"/>
  <c r="C39" i="24"/>
  <c r="H38" i="24"/>
  <c r="I39" i="24" s="1"/>
  <c r="V38" i="19"/>
  <c r="Y39" i="19" s="1"/>
  <c r="Z39" i="19" s="1"/>
  <c r="W40" i="21"/>
  <c r="X40" i="21" s="1"/>
  <c r="K40" i="27"/>
  <c r="L40" i="27"/>
  <c r="G40" i="27"/>
  <c r="J40" i="27"/>
  <c r="H37" i="20"/>
  <c r="I38" i="20" s="1"/>
  <c r="C38" i="20"/>
  <c r="D37" i="20"/>
  <c r="F38" i="20" s="1"/>
  <c r="R40" i="28"/>
  <c r="T41" i="28" s="1"/>
  <c r="Q41" i="28"/>
  <c r="W38" i="20"/>
  <c r="X38" i="20" s="1"/>
  <c r="Z40" i="25" l="1"/>
  <c r="Z39" i="18"/>
  <c r="Y36" i="27"/>
  <c r="Z36" i="27" s="1"/>
  <c r="V36" i="27"/>
  <c r="Y40" i="29"/>
  <c r="Z40" i="29" s="1"/>
  <c r="V40" i="29"/>
  <c r="V39" i="18"/>
  <c r="Y40" i="18" s="1"/>
  <c r="H39" i="18"/>
  <c r="I40" i="18" s="1"/>
  <c r="D39" i="18"/>
  <c r="F40" i="18" s="1"/>
  <c r="C40" i="18"/>
  <c r="Q40" i="18"/>
  <c r="R39" i="18"/>
  <c r="T40" i="18" s="1"/>
  <c r="W40" i="18" s="1"/>
  <c r="X40" i="18" s="1"/>
  <c r="K39" i="18"/>
  <c r="L39" i="18"/>
  <c r="G39" i="18"/>
  <c r="J39" i="18"/>
  <c r="V40" i="25"/>
  <c r="Y41" i="25" s="1"/>
  <c r="Z41" i="25" s="1"/>
  <c r="Y39" i="28"/>
  <c r="Z39" i="28" s="1"/>
  <c r="V39" i="28"/>
  <c r="W39" i="27"/>
  <c r="X39" i="27" s="1"/>
  <c r="D39" i="25"/>
  <c r="F40" i="25" s="1"/>
  <c r="H39" i="25"/>
  <c r="I40" i="25" s="1"/>
  <c r="C40" i="25"/>
  <c r="Y37" i="26"/>
  <c r="Z37" i="26" s="1"/>
  <c r="V37" i="26"/>
  <c r="G39" i="25"/>
  <c r="K39" i="25"/>
  <c r="J39" i="25"/>
  <c r="L39" i="25"/>
  <c r="Q40" i="27"/>
  <c r="R39" i="27"/>
  <c r="T40" i="27" s="1"/>
  <c r="K40" i="28"/>
  <c r="G40" i="28"/>
  <c r="J40" i="28"/>
  <c r="L40" i="28"/>
  <c r="C41" i="28"/>
  <c r="D40" i="28"/>
  <c r="F41" i="28" s="1"/>
  <c r="H40" i="28"/>
  <c r="I41" i="28" s="1"/>
  <c r="V38" i="20"/>
  <c r="Y39" i="20" s="1"/>
  <c r="Z39" i="20" s="1"/>
  <c r="BB11" i="16"/>
  <c r="BC10" i="16"/>
  <c r="K51" i="8" s="1"/>
  <c r="AL11" i="16"/>
  <c r="AL10" i="16" s="1"/>
  <c r="AL9" i="16" s="1"/>
  <c r="BA11" i="16"/>
  <c r="W41" i="25"/>
  <c r="X41" i="25" s="1"/>
  <c r="G39" i="16"/>
  <c r="J39" i="16"/>
  <c r="L39" i="16"/>
  <c r="K39" i="16"/>
  <c r="H39" i="16"/>
  <c r="I40" i="16" s="1"/>
  <c r="C40" i="16"/>
  <c r="D39" i="16"/>
  <c r="F40" i="16" s="1"/>
  <c r="W39" i="26"/>
  <c r="X39" i="26" s="1"/>
  <c r="H39" i="26"/>
  <c r="I40" i="26" s="1"/>
  <c r="C40" i="26"/>
  <c r="D39" i="26"/>
  <c r="F40" i="26" s="1"/>
  <c r="R39" i="26"/>
  <c r="T40" i="26" s="1"/>
  <c r="Q40" i="26"/>
  <c r="K39" i="26"/>
  <c r="L39" i="26"/>
  <c r="G39" i="26"/>
  <c r="J39" i="26"/>
  <c r="Q42" i="25"/>
  <c r="R41" i="25"/>
  <c r="T42" i="25" s="1"/>
  <c r="R39" i="16"/>
  <c r="T40" i="16" s="1"/>
  <c r="W40" i="16" s="1"/>
  <c r="X40" i="16" s="1"/>
  <c r="Q40" i="16"/>
  <c r="G40" i="22"/>
  <c r="J40" i="22"/>
  <c r="K40" i="22"/>
  <c r="L40" i="22"/>
  <c r="Y39" i="23"/>
  <c r="Z39" i="23" s="1"/>
  <c r="V39" i="23"/>
  <c r="R40" i="24"/>
  <c r="T41" i="24" s="1"/>
  <c r="Q41" i="24"/>
  <c r="L40" i="23"/>
  <c r="J40" i="23"/>
  <c r="G40" i="23"/>
  <c r="K40" i="23"/>
  <c r="R40" i="22"/>
  <c r="T41" i="22" s="1"/>
  <c r="Q41" i="22"/>
  <c r="W40" i="24"/>
  <c r="X40" i="24" s="1"/>
  <c r="W40" i="22"/>
  <c r="X40" i="22" s="1"/>
  <c r="C41" i="23"/>
  <c r="H40" i="23"/>
  <c r="I41" i="23" s="1"/>
  <c r="D40" i="23"/>
  <c r="F41" i="23" s="1"/>
  <c r="Y37" i="24"/>
  <c r="Z37" i="24" s="1"/>
  <c r="V37" i="24"/>
  <c r="Y38" i="21"/>
  <c r="Z38" i="21" s="1"/>
  <c r="V38" i="21"/>
  <c r="H40" i="22"/>
  <c r="I41" i="22" s="1"/>
  <c r="C41" i="22"/>
  <c r="D40" i="22"/>
  <c r="F41" i="22" s="1"/>
  <c r="Y37" i="22"/>
  <c r="Z37" i="22" s="1"/>
  <c r="V37" i="22"/>
  <c r="R41" i="28"/>
  <c r="T42" i="28" s="1"/>
  <c r="Q42" i="28"/>
  <c r="G39" i="24"/>
  <c r="K39" i="24"/>
  <c r="L39" i="24"/>
  <c r="J39" i="24"/>
  <c r="W39" i="20"/>
  <c r="X39" i="20" s="1"/>
  <c r="Q41" i="19"/>
  <c r="R40" i="19"/>
  <c r="T41" i="19" s="1"/>
  <c r="Y39" i="16"/>
  <c r="Z39" i="16" s="1"/>
  <c r="V39" i="16"/>
  <c r="C40" i="19"/>
  <c r="D39" i="19"/>
  <c r="F40" i="19" s="1"/>
  <c r="H39" i="19"/>
  <c r="I40" i="19" s="1"/>
  <c r="V39" i="19"/>
  <c r="Y40" i="19" s="1"/>
  <c r="Z40" i="19" s="1"/>
  <c r="R41" i="21"/>
  <c r="T42" i="21" s="1"/>
  <c r="Q42" i="21"/>
  <c r="L40" i="21"/>
  <c r="K40" i="21"/>
  <c r="J40" i="21"/>
  <c r="G40" i="21"/>
  <c r="H41" i="27"/>
  <c r="I42" i="27" s="1"/>
  <c r="D41" i="27"/>
  <c r="F42" i="27" s="1"/>
  <c r="C42" i="27"/>
  <c r="H38" i="20"/>
  <c r="I39" i="20" s="1"/>
  <c r="C39" i="20"/>
  <c r="D38" i="20"/>
  <c r="F39" i="20" s="1"/>
  <c r="W41" i="23"/>
  <c r="X41" i="23" s="1"/>
  <c r="W40" i="19"/>
  <c r="X40" i="19" s="1"/>
  <c r="W41" i="28"/>
  <c r="X41" i="28" s="1"/>
  <c r="R39" i="20"/>
  <c r="T40" i="20" s="1"/>
  <c r="Q40" i="20"/>
  <c r="K38" i="20"/>
  <c r="J38" i="20"/>
  <c r="G38" i="20"/>
  <c r="L38" i="20"/>
  <c r="H39" i="24"/>
  <c r="I40" i="24" s="1"/>
  <c r="C40" i="24"/>
  <c r="D39" i="24"/>
  <c r="F40" i="24" s="1"/>
  <c r="G39" i="19"/>
  <c r="J39" i="19"/>
  <c r="K39" i="19"/>
  <c r="L39" i="19"/>
  <c r="W41" i="21"/>
  <c r="X41" i="21" s="1"/>
  <c r="AM5" i="21" s="1"/>
  <c r="AM4" i="21" s="1"/>
  <c r="AD4" i="21" s="1"/>
  <c r="H40" i="21"/>
  <c r="I41" i="21" s="1"/>
  <c r="C41" i="21"/>
  <c r="D40" i="21"/>
  <c r="F41" i="21" s="1"/>
  <c r="R41" i="23"/>
  <c r="T42" i="23" s="1"/>
  <c r="Q42" i="23"/>
  <c r="L41" i="27"/>
  <c r="G41" i="27"/>
  <c r="J41" i="27"/>
  <c r="K41" i="27"/>
  <c r="Z40" i="18" l="1"/>
  <c r="Y37" i="27"/>
  <c r="Z37" i="27" s="1"/>
  <c r="V37" i="27"/>
  <c r="Y41" i="29"/>
  <c r="Z41" i="29" s="1"/>
  <c r="V41" i="29"/>
  <c r="V40" i="18"/>
  <c r="Y41" i="18" s="1"/>
  <c r="Z41" i="18" s="1"/>
  <c r="D40" i="18"/>
  <c r="F41" i="18" s="1"/>
  <c r="H40" i="18"/>
  <c r="I41" i="18" s="1"/>
  <c r="C41" i="18"/>
  <c r="K40" i="18"/>
  <c r="L40" i="18"/>
  <c r="J40" i="18"/>
  <c r="G40" i="18"/>
  <c r="Q41" i="18"/>
  <c r="R40" i="18"/>
  <c r="T41" i="18" s="1"/>
  <c r="W41" i="18" s="1"/>
  <c r="X41" i="18" s="1"/>
  <c r="Y38" i="26"/>
  <c r="Z38" i="26" s="1"/>
  <c r="V38" i="26"/>
  <c r="L40" i="25"/>
  <c r="G40" i="25"/>
  <c r="J40" i="25"/>
  <c r="K40" i="25"/>
  <c r="V41" i="25"/>
  <c r="Y42" i="25" s="1"/>
  <c r="Z42" i="25" s="1"/>
  <c r="W40" i="27"/>
  <c r="X40" i="27" s="1"/>
  <c r="C41" i="25"/>
  <c r="D40" i="25"/>
  <c r="F41" i="25" s="1"/>
  <c r="H40" i="25"/>
  <c r="I41" i="25" s="1"/>
  <c r="R40" i="27"/>
  <c r="T41" i="27" s="1"/>
  <c r="Q41" i="27"/>
  <c r="Y40" i="28"/>
  <c r="Z40" i="28" s="1"/>
  <c r="V40" i="28"/>
  <c r="J41" i="28"/>
  <c r="K41" i="28"/>
  <c r="G41" i="28"/>
  <c r="L41" i="28"/>
  <c r="C42" i="28"/>
  <c r="D41" i="28"/>
  <c r="F42" i="28" s="1"/>
  <c r="H41" i="28"/>
  <c r="I42" i="28" s="1"/>
  <c r="BD10" i="16"/>
  <c r="K57" i="8"/>
  <c r="Q41" i="16"/>
  <c r="R40" i="16"/>
  <c r="T41" i="16" s="1"/>
  <c r="W41" i="16" s="1"/>
  <c r="X41" i="16" s="1"/>
  <c r="R40" i="26"/>
  <c r="T41" i="26" s="1"/>
  <c r="Q41" i="26"/>
  <c r="W42" i="25"/>
  <c r="X42" i="25" s="1"/>
  <c r="V40" i="19"/>
  <c r="Y41" i="19" s="1"/>
  <c r="Z41" i="19" s="1"/>
  <c r="W40" i="26"/>
  <c r="X40" i="26" s="1"/>
  <c r="L40" i="16"/>
  <c r="J40" i="16"/>
  <c r="G40" i="16"/>
  <c r="K40" i="16"/>
  <c r="G40" i="26"/>
  <c r="L40" i="26"/>
  <c r="J40" i="26"/>
  <c r="K40" i="26"/>
  <c r="H40" i="16"/>
  <c r="I41" i="16" s="1"/>
  <c r="C41" i="16"/>
  <c r="D40" i="16"/>
  <c r="F41" i="16" s="1"/>
  <c r="R42" i="25"/>
  <c r="T43" i="25" s="1"/>
  <c r="Q43" i="25"/>
  <c r="C41" i="26"/>
  <c r="D40" i="26"/>
  <c r="F41" i="26" s="1"/>
  <c r="H40" i="26"/>
  <c r="I41" i="26" s="1"/>
  <c r="J41" i="22"/>
  <c r="L41" i="22"/>
  <c r="G41" i="22"/>
  <c r="K41" i="22"/>
  <c r="R41" i="24"/>
  <c r="T42" i="24" s="1"/>
  <c r="Q42" i="24"/>
  <c r="Y38" i="22"/>
  <c r="Z38" i="22" s="1"/>
  <c r="V38" i="22"/>
  <c r="R41" i="22"/>
  <c r="T42" i="22" s="1"/>
  <c r="Q42" i="22"/>
  <c r="Y40" i="23"/>
  <c r="Z40" i="23" s="1"/>
  <c r="V40" i="23"/>
  <c r="C42" i="22"/>
  <c r="D41" i="22"/>
  <c r="F42" i="22" s="1"/>
  <c r="H41" i="22"/>
  <c r="I42" i="22" s="1"/>
  <c r="Y38" i="24"/>
  <c r="Z38" i="24" s="1"/>
  <c r="V38" i="24"/>
  <c r="C42" i="23"/>
  <c r="D41" i="23"/>
  <c r="F42" i="23" s="1"/>
  <c r="H41" i="23"/>
  <c r="I42" i="23" s="1"/>
  <c r="W41" i="24"/>
  <c r="X41" i="24" s="1"/>
  <c r="Y39" i="21"/>
  <c r="Z39" i="21" s="1"/>
  <c r="V39" i="21"/>
  <c r="K41" i="23"/>
  <c r="J41" i="23"/>
  <c r="L41" i="23"/>
  <c r="G41" i="23"/>
  <c r="W41" i="22"/>
  <c r="X41" i="22" s="1"/>
  <c r="C41" i="19"/>
  <c r="D40" i="19"/>
  <c r="F41" i="19" s="1"/>
  <c r="H40" i="19"/>
  <c r="I41" i="19" s="1"/>
  <c r="Y40" i="16"/>
  <c r="Z40" i="16" s="1"/>
  <c r="V40" i="16"/>
  <c r="R42" i="23"/>
  <c r="T43" i="23" s="1"/>
  <c r="Q43" i="23"/>
  <c r="G39" i="20"/>
  <c r="K39" i="20"/>
  <c r="J39" i="20"/>
  <c r="L39" i="20"/>
  <c r="R42" i="21"/>
  <c r="T43" i="21" s="1"/>
  <c r="Q43" i="21"/>
  <c r="W42" i="28"/>
  <c r="X42" i="28" s="1"/>
  <c r="W42" i="23"/>
  <c r="X42" i="23" s="1"/>
  <c r="H41" i="21"/>
  <c r="I42" i="21" s="1"/>
  <c r="D41" i="21"/>
  <c r="F42" i="21" s="1"/>
  <c r="C42" i="21"/>
  <c r="W40" i="20"/>
  <c r="X40" i="20" s="1"/>
  <c r="C40" i="20"/>
  <c r="H39" i="20"/>
  <c r="I40" i="20" s="1"/>
  <c r="D39" i="20"/>
  <c r="F40" i="20" s="1"/>
  <c r="J42" i="27"/>
  <c r="L42" i="27"/>
  <c r="G42" i="27"/>
  <c r="K42" i="27"/>
  <c r="W42" i="21"/>
  <c r="X42" i="21" s="1"/>
  <c r="W41" i="19"/>
  <c r="X41" i="19" s="1"/>
  <c r="V39" i="20"/>
  <c r="Y40" i="20" s="1"/>
  <c r="Z40" i="20" s="1"/>
  <c r="G40" i="24"/>
  <c r="L40" i="24"/>
  <c r="J40" i="24"/>
  <c r="K40" i="24"/>
  <c r="Q43" i="28"/>
  <c r="R42" i="28"/>
  <c r="T43" i="28" s="1"/>
  <c r="G41" i="21"/>
  <c r="J41" i="21"/>
  <c r="L41" i="21"/>
  <c r="K41" i="21"/>
  <c r="D40" i="24"/>
  <c r="F41" i="24" s="1"/>
  <c r="H40" i="24"/>
  <c r="I41" i="24" s="1"/>
  <c r="C41" i="24"/>
  <c r="R40" i="20"/>
  <c r="T41" i="20" s="1"/>
  <c r="Q41" i="20"/>
  <c r="D42" i="27"/>
  <c r="F43" i="27" s="1"/>
  <c r="H42" i="27"/>
  <c r="I43" i="27" s="1"/>
  <c r="C43" i="27"/>
  <c r="K40" i="19"/>
  <c r="L40" i="19"/>
  <c r="G40" i="19"/>
  <c r="J40" i="19"/>
  <c r="R41" i="19"/>
  <c r="T42" i="19" s="1"/>
  <c r="Q42" i="19"/>
  <c r="Y38" i="27" l="1"/>
  <c r="Z38" i="27" s="1"/>
  <c r="V38" i="27"/>
  <c r="Y42" i="29"/>
  <c r="Z42" i="29" s="1"/>
  <c r="V42" i="29"/>
  <c r="R41" i="18"/>
  <c r="T42" i="18" s="1"/>
  <c r="W42" i="18" s="1"/>
  <c r="X42" i="18" s="1"/>
  <c r="Q42" i="18"/>
  <c r="C42" i="18"/>
  <c r="H41" i="18"/>
  <c r="I42" i="18" s="1"/>
  <c r="D41" i="18"/>
  <c r="F42" i="18" s="1"/>
  <c r="V41" i="18"/>
  <c r="Y42" i="18" s="1"/>
  <c r="Z42" i="18" s="1"/>
  <c r="G41" i="18"/>
  <c r="K41" i="18"/>
  <c r="J41" i="18"/>
  <c r="L41" i="18"/>
  <c r="W41" i="27"/>
  <c r="X41" i="27" s="1"/>
  <c r="V42" i="25"/>
  <c r="Y43" i="25" s="1"/>
  <c r="Z43" i="25" s="1"/>
  <c r="Y41" i="28"/>
  <c r="Z41" i="28" s="1"/>
  <c r="V41" i="28"/>
  <c r="L41" i="25"/>
  <c r="K41" i="25"/>
  <c r="J41" i="25"/>
  <c r="G41" i="25"/>
  <c r="R41" i="27"/>
  <c r="T42" i="27" s="1"/>
  <c r="Q42" i="27"/>
  <c r="C42" i="25"/>
  <c r="H41" i="25"/>
  <c r="I42" i="25" s="1"/>
  <c r="D41" i="25"/>
  <c r="F42" i="25" s="1"/>
  <c r="Y39" i="26"/>
  <c r="Z39" i="26" s="1"/>
  <c r="V39" i="26"/>
  <c r="L42" i="28"/>
  <c r="G42" i="28"/>
  <c r="J42" i="28"/>
  <c r="K42" i="28"/>
  <c r="H42" i="28"/>
  <c r="I43" i="28" s="1"/>
  <c r="D42" i="28"/>
  <c r="F43" i="28" s="1"/>
  <c r="C43" i="28"/>
  <c r="D41" i="26"/>
  <c r="F42" i="26" s="1"/>
  <c r="C42" i="26"/>
  <c r="H41" i="26"/>
  <c r="I42" i="26" s="1"/>
  <c r="C42" i="16"/>
  <c r="D41" i="16"/>
  <c r="F42" i="16" s="1"/>
  <c r="H41" i="16"/>
  <c r="I42" i="16" s="1"/>
  <c r="Q42" i="26"/>
  <c r="R41" i="26"/>
  <c r="T42" i="26" s="1"/>
  <c r="R43" i="25"/>
  <c r="T44" i="25" s="1"/>
  <c r="Q44" i="25"/>
  <c r="G41" i="16"/>
  <c r="W41" i="26"/>
  <c r="X41" i="26" s="1"/>
  <c r="W43" i="25"/>
  <c r="X43" i="25" s="1"/>
  <c r="G41" i="26"/>
  <c r="K41" i="26"/>
  <c r="L41" i="26"/>
  <c r="J41" i="26"/>
  <c r="K41" i="16"/>
  <c r="L41" i="16"/>
  <c r="J41" i="16"/>
  <c r="R41" i="16"/>
  <c r="T42" i="16" s="1"/>
  <c r="W42" i="16" s="1"/>
  <c r="X42" i="16" s="1"/>
  <c r="Q42" i="16"/>
  <c r="Y39" i="24"/>
  <c r="Z39" i="24" s="1"/>
  <c r="V39" i="24"/>
  <c r="W42" i="22"/>
  <c r="X42" i="22" s="1"/>
  <c r="Y40" i="21"/>
  <c r="Z40" i="21" s="1"/>
  <c r="V40" i="21"/>
  <c r="Y41" i="23"/>
  <c r="Z41" i="23" s="1"/>
  <c r="V41" i="23"/>
  <c r="Y39" i="22"/>
  <c r="Z39" i="22" s="1"/>
  <c r="V39" i="22"/>
  <c r="G42" i="23"/>
  <c r="J42" i="23"/>
  <c r="K42" i="23"/>
  <c r="L42" i="23"/>
  <c r="D42" i="22"/>
  <c r="F43" i="22" s="1"/>
  <c r="H42" i="22"/>
  <c r="I43" i="22" s="1"/>
  <c r="C43" i="22"/>
  <c r="W42" i="24"/>
  <c r="X42" i="24" s="1"/>
  <c r="D42" i="23"/>
  <c r="F43" i="23" s="1"/>
  <c r="H42" i="23"/>
  <c r="I43" i="23" s="1"/>
  <c r="C43" i="23"/>
  <c r="L42" i="22"/>
  <c r="G42" i="22"/>
  <c r="K42" i="22"/>
  <c r="J42" i="22"/>
  <c r="R42" i="22"/>
  <c r="T43" i="22" s="1"/>
  <c r="Q43" i="22"/>
  <c r="Q43" i="24"/>
  <c r="R42" i="24"/>
  <c r="T43" i="24" s="1"/>
  <c r="L43" i="27"/>
  <c r="K43" i="27"/>
  <c r="J43" i="27"/>
  <c r="G43" i="27"/>
  <c r="G41" i="24"/>
  <c r="J41" i="24"/>
  <c r="L41" i="24"/>
  <c r="K41" i="24"/>
  <c r="W43" i="28"/>
  <c r="X43" i="28" s="1"/>
  <c r="H40" i="20"/>
  <c r="I41" i="20" s="1"/>
  <c r="C41" i="20"/>
  <c r="D40" i="20"/>
  <c r="F41" i="20" s="1"/>
  <c r="R43" i="21"/>
  <c r="T44" i="21" s="1"/>
  <c r="Q44" i="21"/>
  <c r="R43" i="23"/>
  <c r="T44" i="23" s="1"/>
  <c r="Q44" i="23"/>
  <c r="R42" i="19"/>
  <c r="T43" i="19" s="1"/>
  <c r="Q43" i="19"/>
  <c r="W42" i="19"/>
  <c r="X42" i="19" s="1"/>
  <c r="Q42" i="20"/>
  <c r="R41" i="20"/>
  <c r="T42" i="20" s="1"/>
  <c r="R43" i="28"/>
  <c r="T44" i="28" s="1"/>
  <c r="Q44" i="28"/>
  <c r="V40" i="20"/>
  <c r="Y41" i="20" s="1"/>
  <c r="Z41" i="20" s="1"/>
  <c r="H42" i="21"/>
  <c r="I43" i="21" s="1"/>
  <c r="C43" i="21"/>
  <c r="D42" i="21"/>
  <c r="F43" i="21" s="1"/>
  <c r="W43" i="21"/>
  <c r="X43" i="21" s="1"/>
  <c r="W43" i="23"/>
  <c r="X43" i="23" s="1"/>
  <c r="C42" i="19"/>
  <c r="H41" i="19"/>
  <c r="I42" i="19" s="1"/>
  <c r="D41" i="19"/>
  <c r="F42" i="19" s="1"/>
  <c r="H43" i="27"/>
  <c r="I44" i="27" s="1"/>
  <c r="C44" i="27"/>
  <c r="D43" i="27"/>
  <c r="F44" i="27" s="1"/>
  <c r="W41" i="20"/>
  <c r="X41" i="20" s="1"/>
  <c r="AM5" i="20" s="1"/>
  <c r="AM4" i="20" s="1"/>
  <c r="AD4" i="20" s="1"/>
  <c r="D41" i="24"/>
  <c r="F42" i="24" s="1"/>
  <c r="H41" i="24"/>
  <c r="I42" i="24" s="1"/>
  <c r="C42" i="24"/>
  <c r="V41" i="19"/>
  <c r="Y42" i="19" s="1"/>
  <c r="Z42" i="19" s="1"/>
  <c r="G40" i="20"/>
  <c r="K40" i="20"/>
  <c r="J40" i="20"/>
  <c r="L40" i="20"/>
  <c r="K42" i="21"/>
  <c r="L42" i="21"/>
  <c r="G42" i="21"/>
  <c r="J42" i="21"/>
  <c r="Y41" i="16"/>
  <c r="Z41" i="16" s="1"/>
  <c r="V41" i="16"/>
  <c r="L41" i="19"/>
  <c r="J41" i="19"/>
  <c r="G41" i="19"/>
  <c r="K41" i="19"/>
  <c r="Y39" i="27" l="1"/>
  <c r="Z39" i="27" s="1"/>
  <c r="V39" i="27"/>
  <c r="Y43" i="29"/>
  <c r="Z43" i="29" s="1"/>
  <c r="V43" i="29"/>
  <c r="D42" i="18"/>
  <c r="F43" i="18" s="1"/>
  <c r="H42" i="18"/>
  <c r="I43" i="18" s="1"/>
  <c r="C43" i="18"/>
  <c r="V42" i="18"/>
  <c r="Y43" i="18" s="1"/>
  <c r="Z43" i="18" s="1"/>
  <c r="J42" i="18"/>
  <c r="L42" i="18"/>
  <c r="G42" i="18"/>
  <c r="K42" i="18"/>
  <c r="Q43" i="18"/>
  <c r="R42" i="18"/>
  <c r="T43" i="18" s="1"/>
  <c r="W43" i="18" s="1"/>
  <c r="X43" i="18" s="1"/>
  <c r="V43" i="25"/>
  <c r="Y44" i="25" s="1"/>
  <c r="Z44" i="25" s="1"/>
  <c r="Y42" i="28"/>
  <c r="Z42" i="28" s="1"/>
  <c r="V42" i="28"/>
  <c r="Y40" i="26"/>
  <c r="Z40" i="26" s="1"/>
  <c r="V40" i="26"/>
  <c r="H42" i="25"/>
  <c r="I43" i="25" s="1"/>
  <c r="C43" i="25"/>
  <c r="D42" i="25"/>
  <c r="F43" i="25" s="1"/>
  <c r="R42" i="27"/>
  <c r="T43" i="27" s="1"/>
  <c r="Q43" i="27"/>
  <c r="G42" i="25"/>
  <c r="J42" i="25"/>
  <c r="K42" i="25"/>
  <c r="L42" i="25"/>
  <c r="W42" i="27"/>
  <c r="X42" i="27" s="1"/>
  <c r="C44" i="28"/>
  <c r="H43" i="28"/>
  <c r="I44" i="28" s="1"/>
  <c r="D43" i="28"/>
  <c r="F44" i="28" s="1"/>
  <c r="K43" i="28"/>
  <c r="L43" i="28"/>
  <c r="G43" i="28"/>
  <c r="J43" i="28"/>
  <c r="V41" i="20"/>
  <c r="BB12" i="20" s="1"/>
  <c r="R42" i="16"/>
  <c r="T43" i="16" s="1"/>
  <c r="W43" i="16" s="1"/>
  <c r="X43" i="16" s="1"/>
  <c r="Q43" i="16"/>
  <c r="W42" i="26"/>
  <c r="X42" i="26" s="1"/>
  <c r="D42" i="16"/>
  <c r="F43" i="16" s="1"/>
  <c r="C43" i="16"/>
  <c r="H42" i="16"/>
  <c r="I43" i="16" s="1"/>
  <c r="C43" i="26"/>
  <c r="H42" i="26"/>
  <c r="I43" i="26" s="1"/>
  <c r="D42" i="26"/>
  <c r="F43" i="26" s="1"/>
  <c r="Q43" i="26"/>
  <c r="R42" i="26"/>
  <c r="T43" i="26" s="1"/>
  <c r="R44" i="25"/>
  <c r="T45" i="25" s="1"/>
  <c r="Q45" i="25"/>
  <c r="W44" i="25"/>
  <c r="X44" i="25" s="1"/>
  <c r="L42" i="16"/>
  <c r="G42" i="16"/>
  <c r="G43" i="16" s="1"/>
  <c r="J42" i="16"/>
  <c r="K42" i="16"/>
  <c r="K42" i="26"/>
  <c r="J42" i="26"/>
  <c r="G42" i="26"/>
  <c r="L42" i="26"/>
  <c r="Q44" i="24"/>
  <c r="R43" i="24"/>
  <c r="T44" i="24" s="1"/>
  <c r="D43" i="22"/>
  <c r="F44" i="22" s="1"/>
  <c r="H43" i="22"/>
  <c r="I44" i="22" s="1"/>
  <c r="C44" i="22"/>
  <c r="R43" i="22"/>
  <c r="T44" i="22" s="1"/>
  <c r="Q44" i="22"/>
  <c r="J43" i="23"/>
  <c r="K43" i="23"/>
  <c r="L43" i="23"/>
  <c r="G43" i="23"/>
  <c r="Y42" i="23"/>
  <c r="Z42" i="23" s="1"/>
  <c r="V42" i="23"/>
  <c r="W43" i="22"/>
  <c r="X43" i="22" s="1"/>
  <c r="J43" i="22"/>
  <c r="L43" i="22"/>
  <c r="K43" i="22"/>
  <c r="G43" i="22"/>
  <c r="W43" i="24"/>
  <c r="X43" i="24" s="1"/>
  <c r="H43" i="23"/>
  <c r="I44" i="23" s="1"/>
  <c r="D43" i="23"/>
  <c r="F44" i="23" s="1"/>
  <c r="C44" i="23"/>
  <c r="Y40" i="22"/>
  <c r="Z40" i="22" s="1"/>
  <c r="V40" i="22"/>
  <c r="Y41" i="21"/>
  <c r="Z41" i="21" s="1"/>
  <c r="V41" i="21"/>
  <c r="Y40" i="24"/>
  <c r="Z40" i="24" s="1"/>
  <c r="V40" i="24"/>
  <c r="BA12" i="20"/>
  <c r="AM11" i="20"/>
  <c r="AM10" i="20" s="1"/>
  <c r="AM9" i="20" s="1"/>
  <c r="AD9" i="20" s="1"/>
  <c r="L43" i="21"/>
  <c r="J43" i="21"/>
  <c r="K43" i="21"/>
  <c r="G43" i="21"/>
  <c r="W42" i="20"/>
  <c r="X42" i="20" s="1"/>
  <c r="V42" i="19"/>
  <c r="Y43" i="19" s="1"/>
  <c r="Z43" i="19" s="1"/>
  <c r="Q45" i="21"/>
  <c r="R44" i="21"/>
  <c r="T45" i="21" s="1"/>
  <c r="W43" i="19"/>
  <c r="X43" i="19" s="1"/>
  <c r="W44" i="23"/>
  <c r="X44" i="23" s="1"/>
  <c r="D42" i="24"/>
  <c r="F43" i="24" s="1"/>
  <c r="H42" i="24"/>
  <c r="I43" i="24" s="1"/>
  <c r="C43" i="24"/>
  <c r="Y42" i="16"/>
  <c r="Z42" i="16" s="1"/>
  <c r="V42" i="16"/>
  <c r="J44" i="27"/>
  <c r="G44" i="27"/>
  <c r="L44" i="27"/>
  <c r="K44" i="27"/>
  <c r="L42" i="19"/>
  <c r="K42" i="19"/>
  <c r="G42" i="19"/>
  <c r="J42" i="19"/>
  <c r="H43" i="21"/>
  <c r="I44" i="21" s="1"/>
  <c r="C44" i="21"/>
  <c r="D43" i="21"/>
  <c r="F44" i="21" s="1"/>
  <c r="Q43" i="20"/>
  <c r="R42" i="20"/>
  <c r="T43" i="20" s="1"/>
  <c r="W44" i="21"/>
  <c r="X44" i="21" s="1"/>
  <c r="J41" i="20"/>
  <c r="G41" i="20"/>
  <c r="K41" i="20"/>
  <c r="L41" i="20"/>
  <c r="C43" i="19"/>
  <c r="H42" i="19"/>
  <c r="I43" i="19" s="1"/>
  <c r="D42" i="19"/>
  <c r="F43" i="19" s="1"/>
  <c r="W44" i="28"/>
  <c r="X44" i="28" s="1"/>
  <c r="K42" i="24"/>
  <c r="L42" i="24"/>
  <c r="G42" i="24"/>
  <c r="J42" i="24"/>
  <c r="H44" i="27"/>
  <c r="I45" i="27" s="1"/>
  <c r="C45" i="27"/>
  <c r="D44" i="27"/>
  <c r="F45" i="27" s="1"/>
  <c r="Q45" i="28"/>
  <c r="R44" i="28"/>
  <c r="T45" i="28" s="1"/>
  <c r="Q44" i="19"/>
  <c r="R43" i="19"/>
  <c r="T44" i="19" s="1"/>
  <c r="R44" i="23"/>
  <c r="T45" i="23" s="1"/>
  <c r="Q45" i="23"/>
  <c r="C42" i="20"/>
  <c r="D41" i="20"/>
  <c r="F42" i="20" s="1"/>
  <c r="H41" i="20"/>
  <c r="I42" i="20" s="1"/>
  <c r="Y40" i="27" l="1"/>
  <c r="Z40" i="27" s="1"/>
  <c r="V40" i="27"/>
  <c r="Y44" i="29"/>
  <c r="Z44" i="29" s="1"/>
  <c r="V44" i="29"/>
  <c r="V43" i="18"/>
  <c r="Y44" i="18" s="1"/>
  <c r="Z44" i="18" s="1"/>
  <c r="D43" i="18"/>
  <c r="F44" i="18" s="1"/>
  <c r="H43" i="18"/>
  <c r="I44" i="18" s="1"/>
  <c r="C44" i="18"/>
  <c r="R43" i="18"/>
  <c r="T44" i="18" s="1"/>
  <c r="W44" i="18" s="1"/>
  <c r="X44" i="18" s="1"/>
  <c r="Q44" i="18"/>
  <c r="G43" i="18"/>
  <c r="L43" i="18"/>
  <c r="J43" i="18"/>
  <c r="K43" i="18"/>
  <c r="R43" i="27"/>
  <c r="T44" i="27" s="1"/>
  <c r="Q44" i="27"/>
  <c r="W43" i="27"/>
  <c r="X43" i="27" s="1"/>
  <c r="Y41" i="26"/>
  <c r="Z41" i="26" s="1"/>
  <c r="V41" i="26"/>
  <c r="K43" i="25"/>
  <c r="G43" i="25"/>
  <c r="L43" i="25"/>
  <c r="J43" i="25"/>
  <c r="V44" i="25"/>
  <c r="Y45" i="25" s="1"/>
  <c r="Z45" i="25" s="1"/>
  <c r="H43" i="25"/>
  <c r="I44" i="25" s="1"/>
  <c r="D43" i="25"/>
  <c r="F44" i="25" s="1"/>
  <c r="C44" i="25"/>
  <c r="Y43" i="28"/>
  <c r="Z43" i="28" s="1"/>
  <c r="V43" i="28"/>
  <c r="K44" i="28"/>
  <c r="L44" i="28"/>
  <c r="J44" i="28"/>
  <c r="G44" i="28"/>
  <c r="H44" i="28"/>
  <c r="I45" i="28" s="1"/>
  <c r="C45" i="28"/>
  <c r="D44" i="28"/>
  <c r="F45" i="28" s="1"/>
  <c r="Y42" i="20"/>
  <c r="Z42" i="20" s="1"/>
  <c r="V42" i="20"/>
  <c r="Y43" i="20" s="1"/>
  <c r="BC11" i="20"/>
  <c r="BD11" i="20" s="1"/>
  <c r="R43" i="16"/>
  <c r="T44" i="16" s="1"/>
  <c r="W44" i="16" s="1"/>
  <c r="X44" i="16" s="1"/>
  <c r="Q44" i="16"/>
  <c r="R45" i="25"/>
  <c r="T46" i="25" s="1"/>
  <c r="Q46" i="25"/>
  <c r="G43" i="26"/>
  <c r="J43" i="26"/>
  <c r="K43" i="26"/>
  <c r="L43" i="26"/>
  <c r="C44" i="16"/>
  <c r="H43" i="16"/>
  <c r="I44" i="16" s="1"/>
  <c r="D43" i="16"/>
  <c r="F44" i="16" s="1"/>
  <c r="W45" i="25"/>
  <c r="X45" i="25" s="1"/>
  <c r="W43" i="26"/>
  <c r="X43" i="26" s="1"/>
  <c r="H43" i="26"/>
  <c r="I44" i="26" s="1"/>
  <c r="D43" i="26"/>
  <c r="F44" i="26" s="1"/>
  <c r="C44" i="26"/>
  <c r="V43" i="19"/>
  <c r="Y44" i="19" s="1"/>
  <c r="Z44" i="19" s="1"/>
  <c r="AM11" i="19" s="1"/>
  <c r="AM10" i="19" s="1"/>
  <c r="AM9" i="19" s="1"/>
  <c r="AD9" i="19" s="1"/>
  <c r="Q44" i="26"/>
  <c r="R43" i="26"/>
  <c r="T44" i="26" s="1"/>
  <c r="J43" i="16"/>
  <c r="K43" i="16"/>
  <c r="L43" i="16"/>
  <c r="Y43" i="23"/>
  <c r="Z43" i="23" s="1"/>
  <c r="V43" i="23"/>
  <c r="H44" i="22"/>
  <c r="I45" i="22" s="1"/>
  <c r="D44" i="22"/>
  <c r="F45" i="22" s="1"/>
  <c r="C45" i="22"/>
  <c r="AM11" i="21"/>
  <c r="AM10" i="21" s="1"/>
  <c r="AM9" i="21" s="1"/>
  <c r="AD9" i="21" s="1"/>
  <c r="BA12" i="21"/>
  <c r="G44" i="23"/>
  <c r="K44" i="23"/>
  <c r="J44" i="23"/>
  <c r="L44" i="23"/>
  <c r="R44" i="22"/>
  <c r="T45" i="22" s="1"/>
  <c r="Q45" i="22"/>
  <c r="L44" i="22"/>
  <c r="J44" i="22"/>
  <c r="K44" i="22"/>
  <c r="G44" i="22"/>
  <c r="Q45" i="24"/>
  <c r="R44" i="24"/>
  <c r="T45" i="24" s="1"/>
  <c r="BB12" i="21"/>
  <c r="BC11" i="21"/>
  <c r="BD11" i="21" s="1"/>
  <c r="V42" i="21"/>
  <c r="Y42" i="21"/>
  <c r="Z42" i="21" s="1"/>
  <c r="H44" i="23"/>
  <c r="I45" i="23" s="1"/>
  <c r="D44" i="23"/>
  <c r="F45" i="23" s="1"/>
  <c r="C45" i="23"/>
  <c r="Y41" i="24"/>
  <c r="Z41" i="24" s="1"/>
  <c r="V41" i="24"/>
  <c r="Y41" i="22"/>
  <c r="Z41" i="22" s="1"/>
  <c r="V41" i="22"/>
  <c r="W44" i="22"/>
  <c r="X44" i="22" s="1"/>
  <c r="W44" i="24"/>
  <c r="X44" i="24" s="1"/>
  <c r="H43" i="19"/>
  <c r="I44" i="19" s="1"/>
  <c r="D43" i="19"/>
  <c r="F44" i="19" s="1"/>
  <c r="C44" i="19"/>
  <c r="D42" i="20"/>
  <c r="F43" i="20" s="1"/>
  <c r="C43" i="20"/>
  <c r="H42" i="20"/>
  <c r="I43" i="20" s="1"/>
  <c r="W43" i="20"/>
  <c r="X43" i="20" s="1"/>
  <c r="J44" i="21"/>
  <c r="L44" i="21"/>
  <c r="K44" i="21"/>
  <c r="G44" i="21"/>
  <c r="H43" i="24"/>
  <c r="I44" i="24" s="1"/>
  <c r="C44" i="24"/>
  <c r="D43" i="24"/>
  <c r="F44" i="24" s="1"/>
  <c r="L45" i="27"/>
  <c r="J45" i="27"/>
  <c r="G45" i="27"/>
  <c r="K45" i="27"/>
  <c r="W45" i="28"/>
  <c r="X45" i="28" s="1"/>
  <c r="H45" i="27"/>
  <c r="I46" i="27" s="1"/>
  <c r="C46" i="27"/>
  <c r="D45" i="27"/>
  <c r="F46" i="27" s="1"/>
  <c r="Q46" i="23"/>
  <c r="R45" i="23"/>
  <c r="T46" i="23" s="1"/>
  <c r="Q46" i="28"/>
  <c r="R45" i="28"/>
  <c r="T46" i="28" s="1"/>
  <c r="J43" i="19"/>
  <c r="G43" i="19"/>
  <c r="L43" i="19"/>
  <c r="K43" i="19"/>
  <c r="R43" i="20"/>
  <c r="T44" i="20" s="1"/>
  <c r="Q44" i="20"/>
  <c r="H44" i="21"/>
  <c r="I45" i="21" s="1"/>
  <c r="D44" i="21"/>
  <c r="F45" i="21" s="1"/>
  <c r="C45" i="21"/>
  <c r="W45" i="21"/>
  <c r="X45" i="21" s="1"/>
  <c r="G42" i="20"/>
  <c r="J42" i="20"/>
  <c r="K42" i="20"/>
  <c r="L42" i="20"/>
  <c r="Q45" i="19"/>
  <c r="R44" i="19"/>
  <c r="T45" i="19" s="1"/>
  <c r="W45" i="23"/>
  <c r="X45" i="23" s="1"/>
  <c r="W44" i="19"/>
  <c r="X44" i="19" s="1"/>
  <c r="AM5" i="19" s="1"/>
  <c r="AM4" i="19" s="1"/>
  <c r="AD4" i="19" s="1"/>
  <c r="Y43" i="16"/>
  <c r="Z43" i="16" s="1"/>
  <c r="V43" i="16"/>
  <c r="K43" i="24"/>
  <c r="L43" i="24"/>
  <c r="G43" i="24"/>
  <c r="J43" i="24"/>
  <c r="R45" i="21"/>
  <c r="T46" i="21" s="1"/>
  <c r="Q46" i="21"/>
  <c r="Y41" i="27" l="1"/>
  <c r="Z41" i="27" s="1"/>
  <c r="V41" i="27"/>
  <c r="V44" i="18"/>
  <c r="Y45" i="18" s="1"/>
  <c r="Z45" i="18" s="1"/>
  <c r="Y45" i="29"/>
  <c r="Z45" i="29" s="1"/>
  <c r="V45" i="29"/>
  <c r="D44" i="18"/>
  <c r="F45" i="18" s="1"/>
  <c r="C45" i="18"/>
  <c r="H44" i="18"/>
  <c r="I45" i="18" s="1"/>
  <c r="Q45" i="18"/>
  <c r="R44" i="18"/>
  <c r="T45" i="18" s="1"/>
  <c r="W45" i="18" s="1"/>
  <c r="X45" i="18" s="1"/>
  <c r="K44" i="18"/>
  <c r="J44" i="18"/>
  <c r="G44" i="18"/>
  <c r="L44" i="18"/>
  <c r="Z43" i="20"/>
  <c r="V45" i="25"/>
  <c r="Y46" i="25" s="1"/>
  <c r="Z46" i="25" s="1"/>
  <c r="L44" i="25"/>
  <c r="J44" i="25"/>
  <c r="K44" i="25"/>
  <c r="G44" i="25"/>
  <c r="W44" i="27"/>
  <c r="X44" i="27" s="1"/>
  <c r="Y44" i="28"/>
  <c r="Z44" i="28" s="1"/>
  <c r="V44" i="28"/>
  <c r="H44" i="25"/>
  <c r="I45" i="25" s="1"/>
  <c r="D44" i="25"/>
  <c r="F45" i="25" s="1"/>
  <c r="C45" i="25"/>
  <c r="Y42" i="26"/>
  <c r="Z42" i="26" s="1"/>
  <c r="V42" i="26"/>
  <c r="Q45" i="27"/>
  <c r="R44" i="27"/>
  <c r="T45" i="27" s="1"/>
  <c r="J45" i="28"/>
  <c r="K45" i="28"/>
  <c r="G45" i="28"/>
  <c r="L45" i="28"/>
  <c r="D45" i="28"/>
  <c r="F46" i="28" s="1"/>
  <c r="H45" i="28"/>
  <c r="I46" i="28" s="1"/>
  <c r="C46" i="28"/>
  <c r="Q45" i="16"/>
  <c r="R44" i="16"/>
  <c r="T45" i="16" s="1"/>
  <c r="W45" i="16" s="1"/>
  <c r="X45" i="16" s="1"/>
  <c r="D44" i="26"/>
  <c r="F45" i="26" s="1"/>
  <c r="C45" i="26"/>
  <c r="H44" i="26"/>
  <c r="I45" i="26" s="1"/>
  <c r="R46" i="25"/>
  <c r="T47" i="25" s="1"/>
  <c r="Q47" i="25"/>
  <c r="W44" i="26"/>
  <c r="X44" i="26" s="1"/>
  <c r="J44" i="26"/>
  <c r="K44" i="26"/>
  <c r="G44" i="26"/>
  <c r="L44" i="26"/>
  <c r="D44" i="16"/>
  <c r="F45" i="16" s="1"/>
  <c r="H44" i="16"/>
  <c r="I45" i="16" s="1"/>
  <c r="C45" i="16"/>
  <c r="W46" i="25"/>
  <c r="X46" i="25" s="1"/>
  <c r="R44" i="26"/>
  <c r="T45" i="26" s="1"/>
  <c r="Q45" i="26"/>
  <c r="V43" i="20"/>
  <c r="Y44" i="20" s="1"/>
  <c r="G44" i="16"/>
  <c r="K44" i="16"/>
  <c r="J44" i="16"/>
  <c r="L44" i="16"/>
  <c r="BA12" i="19"/>
  <c r="K45" i="23"/>
  <c r="J45" i="23"/>
  <c r="L45" i="23"/>
  <c r="G45" i="23"/>
  <c r="Q46" i="22"/>
  <c r="R45" i="22"/>
  <c r="T46" i="22" s="1"/>
  <c r="H45" i="22"/>
  <c r="I46" i="22" s="1"/>
  <c r="D45" i="22"/>
  <c r="F46" i="22" s="1"/>
  <c r="C46" i="22"/>
  <c r="Y42" i="24"/>
  <c r="Z42" i="24" s="1"/>
  <c r="V42" i="24"/>
  <c r="W45" i="22"/>
  <c r="X45" i="22" s="1"/>
  <c r="G45" i="22"/>
  <c r="J45" i="22"/>
  <c r="L45" i="22"/>
  <c r="K45" i="22"/>
  <c r="W45" i="24"/>
  <c r="X45" i="24" s="1"/>
  <c r="Y42" i="22"/>
  <c r="Z42" i="22" s="1"/>
  <c r="V42" i="22"/>
  <c r="D45" i="23"/>
  <c r="F46" i="23" s="1"/>
  <c r="C46" i="23"/>
  <c r="H45" i="23"/>
  <c r="I46" i="23" s="1"/>
  <c r="Y43" i="21"/>
  <c r="Z43" i="21" s="1"/>
  <c r="V43" i="21"/>
  <c r="R45" i="24"/>
  <c r="T46" i="24" s="1"/>
  <c r="Q46" i="24"/>
  <c r="Y44" i="23"/>
  <c r="Z44" i="23" s="1"/>
  <c r="V44" i="23"/>
  <c r="W46" i="21"/>
  <c r="X46" i="21" s="1"/>
  <c r="D45" i="21"/>
  <c r="F46" i="21" s="1"/>
  <c r="H45" i="21"/>
  <c r="I46" i="21" s="1"/>
  <c r="C46" i="21"/>
  <c r="W46" i="23"/>
  <c r="X46" i="23" s="1"/>
  <c r="C47" i="27"/>
  <c r="H46" i="27"/>
  <c r="I47" i="27" s="1"/>
  <c r="D46" i="27"/>
  <c r="F47" i="27" s="1"/>
  <c r="C44" i="20"/>
  <c r="H43" i="20"/>
  <c r="I44" i="20" s="1"/>
  <c r="D43" i="20"/>
  <c r="F44" i="20" s="1"/>
  <c r="H44" i="19"/>
  <c r="I45" i="19" s="1"/>
  <c r="D44" i="19"/>
  <c r="F45" i="19" s="1"/>
  <c r="C45" i="19"/>
  <c r="W45" i="19"/>
  <c r="X45" i="19" s="1"/>
  <c r="K45" i="21"/>
  <c r="G45" i="21"/>
  <c r="L45" i="21"/>
  <c r="J45" i="21"/>
  <c r="Q47" i="23"/>
  <c r="R46" i="23"/>
  <c r="T47" i="23" s="1"/>
  <c r="K44" i="24"/>
  <c r="G44" i="24"/>
  <c r="J44" i="24"/>
  <c r="L44" i="24"/>
  <c r="G43" i="20"/>
  <c r="J43" i="20"/>
  <c r="K43" i="20"/>
  <c r="L43" i="20"/>
  <c r="J44" i="19"/>
  <c r="G44" i="19"/>
  <c r="K44" i="19"/>
  <c r="L44" i="19"/>
  <c r="W44" i="20"/>
  <c r="X44" i="20" s="1"/>
  <c r="Y44" i="16"/>
  <c r="Z44" i="16" s="1"/>
  <c r="V44" i="16"/>
  <c r="V44" i="19"/>
  <c r="Q46" i="19"/>
  <c r="R45" i="19"/>
  <c r="T46" i="19" s="1"/>
  <c r="W46" i="28"/>
  <c r="X46" i="28" s="1"/>
  <c r="H44" i="24"/>
  <c r="I45" i="24" s="1"/>
  <c r="C45" i="24"/>
  <c r="D44" i="24"/>
  <c r="F45" i="24" s="1"/>
  <c r="Q47" i="21"/>
  <c r="R46" i="21"/>
  <c r="T47" i="21" s="1"/>
  <c r="R44" i="20"/>
  <c r="T45" i="20" s="1"/>
  <c r="Q45" i="20"/>
  <c r="R46" i="28"/>
  <c r="T47" i="28" s="1"/>
  <c r="Q47" i="28"/>
  <c r="G46" i="27"/>
  <c r="J46" i="27"/>
  <c r="K46" i="27"/>
  <c r="L46" i="27"/>
  <c r="Y42" i="27" l="1"/>
  <c r="Z42" i="27" s="1"/>
  <c r="V42" i="27"/>
  <c r="Z44" i="20"/>
  <c r="V45" i="18"/>
  <c r="Y46" i="18" s="1"/>
  <c r="Z46" i="18" s="1"/>
  <c r="Y46" i="29"/>
  <c r="Z46" i="29" s="1"/>
  <c r="V46" i="29"/>
  <c r="D45" i="18"/>
  <c r="F46" i="18" s="1"/>
  <c r="H45" i="18"/>
  <c r="I46" i="18" s="1"/>
  <c r="C46" i="18"/>
  <c r="Q46" i="18"/>
  <c r="R45" i="18"/>
  <c r="T46" i="18" s="1"/>
  <c r="L45" i="18"/>
  <c r="K45" i="18"/>
  <c r="G45" i="18"/>
  <c r="J45" i="18"/>
  <c r="Y43" i="26"/>
  <c r="Z43" i="26" s="1"/>
  <c r="V43" i="26"/>
  <c r="Y45" i="28"/>
  <c r="Z45" i="28" s="1"/>
  <c r="V45" i="28"/>
  <c r="W45" i="27"/>
  <c r="X45" i="27" s="1"/>
  <c r="H45" i="25"/>
  <c r="I46" i="25" s="1"/>
  <c r="C46" i="25"/>
  <c r="D45" i="25"/>
  <c r="F46" i="25" s="1"/>
  <c r="V46" i="25"/>
  <c r="Y47" i="25" s="1"/>
  <c r="Z47" i="25" s="1"/>
  <c r="R45" i="27"/>
  <c r="T46" i="27" s="1"/>
  <c r="Q46" i="27"/>
  <c r="L45" i="25"/>
  <c r="K45" i="25"/>
  <c r="J45" i="25"/>
  <c r="G45" i="25"/>
  <c r="C47" i="28"/>
  <c r="D46" i="28"/>
  <c r="F47" i="28" s="1"/>
  <c r="H46" i="28"/>
  <c r="I47" i="28" s="1"/>
  <c r="J46" i="28"/>
  <c r="L46" i="28"/>
  <c r="K46" i="28"/>
  <c r="G46" i="28"/>
  <c r="G45" i="16"/>
  <c r="K45" i="16"/>
  <c r="L45" i="16"/>
  <c r="J45" i="16"/>
  <c r="W47" i="25"/>
  <c r="X47" i="25" s="1"/>
  <c r="R45" i="26"/>
  <c r="T46" i="26" s="1"/>
  <c r="Q46" i="26"/>
  <c r="C46" i="16"/>
  <c r="H45" i="16"/>
  <c r="I46" i="16" s="1"/>
  <c r="D45" i="16"/>
  <c r="F46" i="16" s="1"/>
  <c r="H45" i="26"/>
  <c r="I46" i="26" s="1"/>
  <c r="D45" i="26"/>
  <c r="F46" i="26" s="1"/>
  <c r="C46" i="26"/>
  <c r="V44" i="20"/>
  <c r="Y45" i="20" s="1"/>
  <c r="Z45" i="20" s="1"/>
  <c r="W45" i="26"/>
  <c r="X45" i="26" s="1"/>
  <c r="Q48" i="25"/>
  <c r="R47" i="25"/>
  <c r="T48" i="25" s="1"/>
  <c r="L45" i="26"/>
  <c r="K45" i="26"/>
  <c r="G45" i="26"/>
  <c r="J45" i="26"/>
  <c r="R45" i="16"/>
  <c r="T46" i="16" s="1"/>
  <c r="W46" i="16" s="1"/>
  <c r="X46" i="16" s="1"/>
  <c r="Q46" i="16"/>
  <c r="Q47" i="24"/>
  <c r="R46" i="24"/>
  <c r="T47" i="24" s="1"/>
  <c r="D46" i="22"/>
  <c r="F47" i="22" s="1"/>
  <c r="C47" i="22"/>
  <c r="H46" i="22"/>
  <c r="I47" i="22" s="1"/>
  <c r="R46" i="22"/>
  <c r="T47" i="22" s="1"/>
  <c r="Q47" i="22"/>
  <c r="C47" i="23"/>
  <c r="H46" i="23"/>
  <c r="I47" i="23" s="1"/>
  <c r="D46" i="23"/>
  <c r="F47" i="23" s="1"/>
  <c r="L46" i="22"/>
  <c r="J46" i="22"/>
  <c r="G46" i="22"/>
  <c r="K46" i="22"/>
  <c r="Y45" i="23"/>
  <c r="Z45" i="23" s="1"/>
  <c r="V45" i="23"/>
  <c r="Y44" i="21"/>
  <c r="Z44" i="21" s="1"/>
  <c r="V44" i="21"/>
  <c r="J46" i="23"/>
  <c r="L46" i="23"/>
  <c r="K46" i="23"/>
  <c r="G46" i="23"/>
  <c r="Y43" i="24"/>
  <c r="Z43" i="24" s="1"/>
  <c r="V43" i="24"/>
  <c r="W46" i="24"/>
  <c r="X46" i="24" s="1"/>
  <c r="Y43" i="22"/>
  <c r="Z43" i="22" s="1"/>
  <c r="V43" i="22"/>
  <c r="W46" i="22"/>
  <c r="X46" i="22" s="1"/>
  <c r="K45" i="24"/>
  <c r="L45" i="24"/>
  <c r="J45" i="24"/>
  <c r="G45" i="24"/>
  <c r="C46" i="24"/>
  <c r="H45" i="24"/>
  <c r="I46" i="24" s="1"/>
  <c r="D45" i="24"/>
  <c r="F46" i="24" s="1"/>
  <c r="W47" i="23"/>
  <c r="X47" i="23" s="1"/>
  <c r="AM5" i="23" s="1"/>
  <c r="AM4" i="23" s="1"/>
  <c r="C48" i="27"/>
  <c r="D47" i="27"/>
  <c r="F48" i="27" s="1"/>
  <c r="H47" i="27"/>
  <c r="I48" i="27" s="1"/>
  <c r="W45" i="20"/>
  <c r="X45" i="20" s="1"/>
  <c r="BC11" i="19"/>
  <c r="BD11" i="19" s="1"/>
  <c r="BB12" i="19"/>
  <c r="Y45" i="19"/>
  <c r="Z45" i="19" s="1"/>
  <c r="R47" i="28"/>
  <c r="T48" i="28" s="1"/>
  <c r="Q48" i="28"/>
  <c r="W47" i="28"/>
  <c r="X47" i="28" s="1"/>
  <c r="W47" i="21"/>
  <c r="X47" i="21" s="1"/>
  <c r="Q48" i="23"/>
  <c r="R47" i="23"/>
  <c r="T48" i="23" s="1"/>
  <c r="V45" i="19"/>
  <c r="Y46" i="19" s="1"/>
  <c r="G44" i="20"/>
  <c r="K44" i="20"/>
  <c r="J44" i="20"/>
  <c r="L44" i="20"/>
  <c r="K46" i="21"/>
  <c r="G46" i="21"/>
  <c r="L46" i="21"/>
  <c r="J46" i="21"/>
  <c r="R46" i="19"/>
  <c r="T47" i="19" s="1"/>
  <c r="Q47" i="19"/>
  <c r="L45" i="19"/>
  <c r="G45" i="19"/>
  <c r="J45" i="19"/>
  <c r="K45" i="19"/>
  <c r="H44" i="20"/>
  <c r="I45" i="20" s="1"/>
  <c r="D44" i="20"/>
  <c r="F45" i="20" s="1"/>
  <c r="C45" i="20"/>
  <c r="H46" i="21"/>
  <c r="I47" i="21" s="1"/>
  <c r="D46" i="21"/>
  <c r="F47" i="21" s="1"/>
  <c r="C47" i="21"/>
  <c r="Q46" i="20"/>
  <c r="R45" i="20"/>
  <c r="T46" i="20" s="1"/>
  <c r="Q48" i="21"/>
  <c r="R47" i="21"/>
  <c r="T48" i="21" s="1"/>
  <c r="W46" i="19"/>
  <c r="X46" i="19" s="1"/>
  <c r="Y45" i="16"/>
  <c r="Z45" i="16" s="1"/>
  <c r="V45" i="16"/>
  <c r="C46" i="19"/>
  <c r="H45" i="19"/>
  <c r="I46" i="19" s="1"/>
  <c r="D45" i="19"/>
  <c r="F46" i="19" s="1"/>
  <c r="K47" i="27"/>
  <c r="G47" i="27"/>
  <c r="L47" i="27"/>
  <c r="J47" i="27"/>
  <c r="Y43" i="27" l="1"/>
  <c r="Z43" i="27" s="1"/>
  <c r="V43" i="27"/>
  <c r="Y47" i="29"/>
  <c r="Z47" i="29" s="1"/>
  <c r="V47" i="29"/>
  <c r="Q47" i="18"/>
  <c r="R46" i="18"/>
  <c r="T47" i="18" s="1"/>
  <c r="W47" i="18" s="1"/>
  <c r="H46" i="18"/>
  <c r="I47" i="18" s="1"/>
  <c r="D46" i="18"/>
  <c r="F47" i="18" s="1"/>
  <c r="C47" i="18"/>
  <c r="W46" i="18"/>
  <c r="X46" i="18" s="1"/>
  <c r="G46" i="18"/>
  <c r="K46" i="18"/>
  <c r="J46" i="18"/>
  <c r="L46" i="18"/>
  <c r="J46" i="25"/>
  <c r="K46" i="25"/>
  <c r="L46" i="25"/>
  <c r="G46" i="25"/>
  <c r="Q47" i="27"/>
  <c r="R46" i="27"/>
  <c r="T47" i="27" s="1"/>
  <c r="C47" i="25"/>
  <c r="D46" i="25"/>
  <c r="F47" i="25" s="1"/>
  <c r="H46" i="25"/>
  <c r="I47" i="25" s="1"/>
  <c r="Y46" i="28"/>
  <c r="Z46" i="28" s="1"/>
  <c r="V46" i="28"/>
  <c r="W46" i="27"/>
  <c r="X46" i="27" s="1"/>
  <c r="V47" i="25"/>
  <c r="Y48" i="25" s="1"/>
  <c r="Z48" i="25" s="1"/>
  <c r="Y44" i="26"/>
  <c r="Z44" i="26" s="1"/>
  <c r="V44" i="26"/>
  <c r="G47" i="28"/>
  <c r="J47" i="28"/>
  <c r="L47" i="28"/>
  <c r="K47" i="28"/>
  <c r="D47" i="28"/>
  <c r="F48" i="28" s="1"/>
  <c r="C48" i="28"/>
  <c r="H47" i="28"/>
  <c r="I48" i="28" s="1"/>
  <c r="Q49" i="25"/>
  <c r="R48" i="25"/>
  <c r="T49" i="25" s="1"/>
  <c r="D46" i="26"/>
  <c r="F47" i="26" s="1"/>
  <c r="H46" i="26"/>
  <c r="I47" i="26" s="1"/>
  <c r="C47" i="26"/>
  <c r="Q47" i="26"/>
  <c r="R46" i="26"/>
  <c r="T47" i="26" s="1"/>
  <c r="V46" i="19"/>
  <c r="Y47" i="19" s="1"/>
  <c r="W48" i="25"/>
  <c r="X48" i="25" s="1"/>
  <c r="L46" i="26"/>
  <c r="G46" i="26"/>
  <c r="K46" i="26"/>
  <c r="J46" i="26"/>
  <c r="C47" i="16"/>
  <c r="H46" i="16"/>
  <c r="I47" i="16" s="1"/>
  <c r="D46" i="16"/>
  <c r="F47" i="16" s="1"/>
  <c r="Q47" i="16"/>
  <c r="R46" i="16"/>
  <c r="T47" i="16" s="1"/>
  <c r="W47" i="16" s="1"/>
  <c r="X47" i="16" s="1"/>
  <c r="L46" i="16"/>
  <c r="K46" i="16"/>
  <c r="G46" i="16"/>
  <c r="J46" i="16"/>
  <c r="W46" i="26"/>
  <c r="X46" i="26" s="1"/>
  <c r="R47" i="24"/>
  <c r="T48" i="24" s="1"/>
  <c r="Q48" i="24"/>
  <c r="Y44" i="22"/>
  <c r="Z44" i="22" s="1"/>
  <c r="V44" i="22"/>
  <c r="Y46" i="23"/>
  <c r="Z46" i="23" s="1"/>
  <c r="V46" i="23"/>
  <c r="H47" i="23"/>
  <c r="I48" i="23" s="1"/>
  <c r="C48" i="23"/>
  <c r="D47" i="23"/>
  <c r="F48" i="23" s="1"/>
  <c r="R47" i="22"/>
  <c r="T48" i="22" s="1"/>
  <c r="Q48" i="22"/>
  <c r="L47" i="22"/>
  <c r="J47" i="22"/>
  <c r="K47" i="22"/>
  <c r="G47" i="22"/>
  <c r="Y44" i="24"/>
  <c r="Z44" i="24" s="1"/>
  <c r="V44" i="24"/>
  <c r="D47" i="22"/>
  <c r="F48" i="22" s="1"/>
  <c r="C48" i="22"/>
  <c r="H47" i="22"/>
  <c r="I48" i="22" s="1"/>
  <c r="Y45" i="21"/>
  <c r="Z45" i="21" s="1"/>
  <c r="V45" i="21"/>
  <c r="G47" i="23"/>
  <c r="J47" i="23"/>
  <c r="K47" i="23"/>
  <c r="L47" i="23"/>
  <c r="W47" i="22"/>
  <c r="X47" i="22" s="1"/>
  <c r="W47" i="24"/>
  <c r="X47" i="24" s="1"/>
  <c r="W48" i="21"/>
  <c r="X48" i="21" s="1"/>
  <c r="J45" i="20"/>
  <c r="K45" i="20"/>
  <c r="G45" i="20"/>
  <c r="L45" i="20"/>
  <c r="R47" i="19"/>
  <c r="T48" i="19" s="1"/>
  <c r="Q48" i="19"/>
  <c r="Q49" i="23"/>
  <c r="R48" i="23"/>
  <c r="T49" i="23" s="1"/>
  <c r="J46" i="24"/>
  <c r="L46" i="24"/>
  <c r="K46" i="24"/>
  <c r="G46" i="24"/>
  <c r="Y46" i="16"/>
  <c r="Z46" i="16" s="1"/>
  <c r="V46" i="16"/>
  <c r="K47" i="21"/>
  <c r="L47" i="21"/>
  <c r="G47" i="21"/>
  <c r="J47" i="21"/>
  <c r="W47" i="19"/>
  <c r="X47" i="19" s="1"/>
  <c r="V45" i="20"/>
  <c r="Y46" i="20" s="1"/>
  <c r="Z46" i="20" s="1"/>
  <c r="C47" i="19"/>
  <c r="D46" i="19"/>
  <c r="F47" i="19" s="1"/>
  <c r="H46" i="19"/>
  <c r="I47" i="19" s="1"/>
  <c r="Q49" i="21"/>
  <c r="R48" i="21"/>
  <c r="T49" i="21" s="1"/>
  <c r="W46" i="20"/>
  <c r="X46" i="20" s="1"/>
  <c r="Q49" i="28"/>
  <c r="R48" i="28"/>
  <c r="T49" i="28" s="1"/>
  <c r="J48" i="27"/>
  <c r="K48" i="27"/>
  <c r="G48" i="27"/>
  <c r="L48" i="27"/>
  <c r="H46" i="24"/>
  <c r="I47" i="24" s="1"/>
  <c r="D46" i="24"/>
  <c r="F47" i="24" s="1"/>
  <c r="C47" i="24"/>
  <c r="C48" i="21"/>
  <c r="D47" i="21"/>
  <c r="F48" i="21" s="1"/>
  <c r="H47" i="21"/>
  <c r="I48" i="21" s="1"/>
  <c r="G46" i="19"/>
  <c r="L46" i="19"/>
  <c r="K46" i="19"/>
  <c r="J46" i="19"/>
  <c r="R46" i="20"/>
  <c r="T47" i="20" s="1"/>
  <c r="Q47" i="20"/>
  <c r="H45" i="20"/>
  <c r="I46" i="20" s="1"/>
  <c r="C46" i="20"/>
  <c r="D45" i="20"/>
  <c r="F46" i="20" s="1"/>
  <c r="W48" i="23"/>
  <c r="X48" i="23" s="1"/>
  <c r="W48" i="28"/>
  <c r="X48" i="28" s="1"/>
  <c r="Z46" i="19"/>
  <c r="H48" i="27"/>
  <c r="I49" i="27" s="1"/>
  <c r="C49" i="27"/>
  <c r="D48" i="27"/>
  <c r="F49" i="27" s="1"/>
  <c r="Y44" i="27" l="1"/>
  <c r="Z44" i="27" s="1"/>
  <c r="V44" i="27"/>
  <c r="Y48" i="29"/>
  <c r="Z48" i="29" s="1"/>
  <c r="V48" i="29"/>
  <c r="X47" i="18"/>
  <c r="AM5" i="18" s="1"/>
  <c r="AM4" i="18" s="1"/>
  <c r="AD4" i="18" s="1"/>
  <c r="R47" i="18"/>
  <c r="T48" i="18" s="1"/>
  <c r="W48" i="18" s="1"/>
  <c r="Q48" i="18"/>
  <c r="V46" i="18"/>
  <c r="D47" i="18"/>
  <c r="F48" i="18" s="1"/>
  <c r="C48" i="18"/>
  <c r="H47" i="18"/>
  <c r="I48" i="18" s="1"/>
  <c r="G47" i="18"/>
  <c r="K47" i="18"/>
  <c r="L47" i="18"/>
  <c r="J47" i="18"/>
  <c r="Y45" i="26"/>
  <c r="Z45" i="26" s="1"/>
  <c r="V45" i="26"/>
  <c r="R47" i="27"/>
  <c r="T48" i="27" s="1"/>
  <c r="Q48" i="27"/>
  <c r="V48" i="25"/>
  <c r="Y49" i="25" s="1"/>
  <c r="Z49" i="25" s="1"/>
  <c r="J47" i="25"/>
  <c r="G47" i="25"/>
  <c r="K47" i="25"/>
  <c r="L47" i="25"/>
  <c r="Y47" i="28"/>
  <c r="Z47" i="28" s="1"/>
  <c r="V47" i="28"/>
  <c r="D47" i="25"/>
  <c r="F48" i="25" s="1"/>
  <c r="C48" i="25"/>
  <c r="H47" i="25"/>
  <c r="I48" i="25" s="1"/>
  <c r="W47" i="27"/>
  <c r="X47" i="27" s="1"/>
  <c r="Z47" i="19"/>
  <c r="H48" i="28"/>
  <c r="I49" i="28" s="1"/>
  <c r="C49" i="28"/>
  <c r="D48" i="28"/>
  <c r="F49" i="28" s="1"/>
  <c r="V47" i="19"/>
  <c r="Y48" i="19" s="1"/>
  <c r="G48" i="28"/>
  <c r="J48" i="28"/>
  <c r="L48" i="28"/>
  <c r="K48" i="28"/>
  <c r="W49" i="25"/>
  <c r="X49" i="25" s="1"/>
  <c r="G47" i="16"/>
  <c r="R47" i="16"/>
  <c r="T48" i="16" s="1"/>
  <c r="W48" i="16" s="1"/>
  <c r="X48" i="16" s="1"/>
  <c r="Q48" i="16"/>
  <c r="C48" i="16"/>
  <c r="H47" i="16"/>
  <c r="I48" i="16" s="1"/>
  <c r="D47" i="16"/>
  <c r="F48" i="16" s="1"/>
  <c r="W47" i="26"/>
  <c r="X47" i="26" s="1"/>
  <c r="R47" i="26"/>
  <c r="T48" i="26" s="1"/>
  <c r="Q48" i="26"/>
  <c r="K47" i="26"/>
  <c r="L47" i="26"/>
  <c r="G47" i="26"/>
  <c r="J47" i="26"/>
  <c r="K47" i="16"/>
  <c r="L47" i="16"/>
  <c r="J47" i="16"/>
  <c r="H47" i="26"/>
  <c r="I48" i="26" s="1"/>
  <c r="C48" i="26"/>
  <c r="D47" i="26"/>
  <c r="F48" i="26" s="1"/>
  <c r="R49" i="25"/>
  <c r="T50" i="25" s="1"/>
  <c r="Q50" i="25"/>
  <c r="Y45" i="24"/>
  <c r="Z45" i="24" s="1"/>
  <c r="V45" i="24"/>
  <c r="J48" i="23"/>
  <c r="G48" i="23"/>
  <c r="K48" i="23"/>
  <c r="L48" i="23"/>
  <c r="C49" i="23"/>
  <c r="H48" i="23"/>
  <c r="I49" i="23" s="1"/>
  <c r="D48" i="23"/>
  <c r="F49" i="23" s="1"/>
  <c r="Y45" i="22"/>
  <c r="Z45" i="22" s="1"/>
  <c r="V45" i="22"/>
  <c r="D48" i="22"/>
  <c r="F49" i="22" s="1"/>
  <c r="C49" i="22"/>
  <c r="H48" i="22"/>
  <c r="I49" i="22" s="1"/>
  <c r="Q49" i="22"/>
  <c r="R48" i="22"/>
  <c r="T49" i="22" s="1"/>
  <c r="W48" i="24"/>
  <c r="X48" i="24" s="1"/>
  <c r="Y46" i="21"/>
  <c r="Z46" i="21" s="1"/>
  <c r="V46" i="21"/>
  <c r="G48" i="22"/>
  <c r="L48" i="22"/>
  <c r="K48" i="22"/>
  <c r="J48" i="22"/>
  <c r="W48" i="22"/>
  <c r="X48" i="22" s="1"/>
  <c r="Y47" i="23"/>
  <c r="Z47" i="23" s="1"/>
  <c r="V47" i="23"/>
  <c r="R48" i="24"/>
  <c r="T49" i="24" s="1"/>
  <c r="Q49" i="24"/>
  <c r="W47" i="20"/>
  <c r="X47" i="20" s="1"/>
  <c r="C48" i="24"/>
  <c r="H47" i="24"/>
  <c r="I48" i="24" s="1"/>
  <c r="D47" i="24"/>
  <c r="F48" i="24" s="1"/>
  <c r="W49" i="21"/>
  <c r="X49" i="21" s="1"/>
  <c r="H47" i="19"/>
  <c r="I48" i="19" s="1"/>
  <c r="D47" i="19"/>
  <c r="F48" i="19" s="1"/>
  <c r="C48" i="19"/>
  <c r="W48" i="19"/>
  <c r="X48" i="19" s="1"/>
  <c r="J47" i="19"/>
  <c r="G47" i="19"/>
  <c r="K47" i="19"/>
  <c r="L47" i="19"/>
  <c r="Y47" i="16"/>
  <c r="Z47" i="16" s="1"/>
  <c r="V47" i="16"/>
  <c r="R48" i="19"/>
  <c r="T49" i="19" s="1"/>
  <c r="Q49" i="19"/>
  <c r="H49" i="27"/>
  <c r="I50" i="27" s="1"/>
  <c r="D49" i="27"/>
  <c r="F50" i="27" s="1"/>
  <c r="C50" i="27"/>
  <c r="D46" i="20"/>
  <c r="F47" i="20" s="1"/>
  <c r="C47" i="20"/>
  <c r="H46" i="20"/>
  <c r="I47" i="20" s="1"/>
  <c r="L47" i="24"/>
  <c r="G47" i="24"/>
  <c r="J47" i="24"/>
  <c r="K47" i="24"/>
  <c r="W49" i="28"/>
  <c r="X49" i="28" s="1"/>
  <c r="V46" i="20"/>
  <c r="Y47" i="20" s="1"/>
  <c r="Z47" i="20" s="1"/>
  <c r="R49" i="21"/>
  <c r="T50" i="21" s="1"/>
  <c r="Q50" i="21"/>
  <c r="W49" i="23"/>
  <c r="X49" i="23" s="1"/>
  <c r="L49" i="27"/>
  <c r="J49" i="27"/>
  <c r="G49" i="27"/>
  <c r="K49" i="27"/>
  <c r="J46" i="20"/>
  <c r="K46" i="20"/>
  <c r="G46" i="20"/>
  <c r="L46" i="20"/>
  <c r="Q48" i="20"/>
  <c r="R47" i="20"/>
  <c r="T48" i="20" s="1"/>
  <c r="D48" i="21"/>
  <c r="F49" i="21" s="1"/>
  <c r="C49" i="21"/>
  <c r="H48" i="21"/>
  <c r="I49" i="21" s="1"/>
  <c r="L48" i="21"/>
  <c r="G48" i="21"/>
  <c r="J48" i="21"/>
  <c r="K48" i="21"/>
  <c r="R49" i="28"/>
  <c r="T50" i="28" s="1"/>
  <c r="Q50" i="28"/>
  <c r="Q50" i="23"/>
  <c r="R49" i="23"/>
  <c r="T50" i="23" s="1"/>
  <c r="X48" i="18" l="1"/>
  <c r="Y45" i="27"/>
  <c r="Z45" i="27" s="1"/>
  <c r="V45" i="27"/>
  <c r="V49" i="25"/>
  <c r="Y50" i="25" s="1"/>
  <c r="Z50" i="25" s="1"/>
  <c r="Y49" i="29"/>
  <c r="Z49" i="29" s="1"/>
  <c r="V49" i="29"/>
  <c r="L48" i="18"/>
  <c r="K48" i="18"/>
  <c r="G48" i="18"/>
  <c r="J48" i="18"/>
  <c r="Y47" i="18"/>
  <c r="Z47" i="18" s="1"/>
  <c r="V47" i="18"/>
  <c r="Q49" i="18"/>
  <c r="R48" i="18"/>
  <c r="T49" i="18" s="1"/>
  <c r="H48" i="18"/>
  <c r="I49" i="18" s="1"/>
  <c r="C49" i="18"/>
  <c r="D48" i="18"/>
  <c r="F49" i="18" s="1"/>
  <c r="Z48" i="19"/>
  <c r="K48" i="25"/>
  <c r="J48" i="25"/>
  <c r="G48" i="25"/>
  <c r="L48" i="25"/>
  <c r="Y48" i="28"/>
  <c r="Z48" i="28" s="1"/>
  <c r="V48" i="28"/>
  <c r="Q49" i="27"/>
  <c r="R48" i="27"/>
  <c r="T49" i="27" s="1"/>
  <c r="W48" i="27"/>
  <c r="X48" i="27" s="1"/>
  <c r="D48" i="25"/>
  <c r="F49" i="25" s="1"/>
  <c r="C49" i="25"/>
  <c r="H48" i="25"/>
  <c r="I49" i="25" s="1"/>
  <c r="Y46" i="26"/>
  <c r="Z46" i="26" s="1"/>
  <c r="V46" i="26"/>
  <c r="K49" i="28"/>
  <c r="L49" i="28"/>
  <c r="G49" i="28"/>
  <c r="J49" i="28"/>
  <c r="C50" i="28"/>
  <c r="H49" i="28"/>
  <c r="I50" i="28" s="1"/>
  <c r="D49" i="28"/>
  <c r="F50" i="28" s="1"/>
  <c r="D48" i="16"/>
  <c r="F49" i="16" s="1"/>
  <c r="H48" i="16"/>
  <c r="I49" i="16" s="1"/>
  <c r="C49" i="16"/>
  <c r="C49" i="26"/>
  <c r="H48" i="26"/>
  <c r="I49" i="26" s="1"/>
  <c r="D48" i="26"/>
  <c r="F49" i="26" s="1"/>
  <c r="W48" i="26"/>
  <c r="X48" i="26" s="1"/>
  <c r="G48" i="16"/>
  <c r="J48" i="16"/>
  <c r="K48" i="16"/>
  <c r="L48" i="16"/>
  <c r="W50" i="25"/>
  <c r="X50" i="25" s="1"/>
  <c r="AM5" i="25" s="1"/>
  <c r="AM4" i="25" s="1"/>
  <c r="AD4" i="25" s="1"/>
  <c r="R50" i="25"/>
  <c r="T51" i="25" s="1"/>
  <c r="Q51" i="25"/>
  <c r="K48" i="26"/>
  <c r="J48" i="26"/>
  <c r="G48" i="26"/>
  <c r="L48" i="26"/>
  <c r="R48" i="26"/>
  <c r="T49" i="26" s="1"/>
  <c r="Q49" i="26"/>
  <c r="Q49" i="16"/>
  <c r="R48" i="16"/>
  <c r="T49" i="16" s="1"/>
  <c r="W49" i="16" s="1"/>
  <c r="X49" i="16" s="1"/>
  <c r="BA12" i="25"/>
  <c r="AM11" i="25"/>
  <c r="AM10" i="25" s="1"/>
  <c r="AM9" i="25" s="1"/>
  <c r="AD9" i="25" s="1"/>
  <c r="W49" i="24"/>
  <c r="X49" i="24" s="1"/>
  <c r="C50" i="22"/>
  <c r="H49" i="22"/>
  <c r="I50" i="22" s="1"/>
  <c r="D49" i="22"/>
  <c r="F50" i="22" s="1"/>
  <c r="G49" i="23"/>
  <c r="K49" i="23"/>
  <c r="L49" i="23"/>
  <c r="J49" i="23"/>
  <c r="Y48" i="23"/>
  <c r="Z48" i="23" s="1"/>
  <c r="V48" i="23"/>
  <c r="Y47" i="21"/>
  <c r="Z47" i="21" s="1"/>
  <c r="V47" i="21"/>
  <c r="W49" i="22"/>
  <c r="X49" i="22" s="1"/>
  <c r="L49" i="22"/>
  <c r="G49" i="22"/>
  <c r="K49" i="22"/>
  <c r="J49" i="22"/>
  <c r="R49" i="22"/>
  <c r="T50" i="22" s="1"/>
  <c r="Q50" i="22"/>
  <c r="Y46" i="22"/>
  <c r="Z46" i="22" s="1"/>
  <c r="V46" i="22"/>
  <c r="C50" i="23"/>
  <c r="D49" i="23"/>
  <c r="F50" i="23" s="1"/>
  <c r="H49" i="23"/>
  <c r="I50" i="23" s="1"/>
  <c r="Q50" i="24"/>
  <c r="R49" i="24"/>
  <c r="T50" i="24" s="1"/>
  <c r="Y46" i="24"/>
  <c r="Z46" i="24" s="1"/>
  <c r="V46" i="24"/>
  <c r="W50" i="23"/>
  <c r="X50" i="23" s="1"/>
  <c r="D49" i="21"/>
  <c r="F50" i="21" s="1"/>
  <c r="H49" i="21"/>
  <c r="I50" i="21" s="1"/>
  <c r="C50" i="21"/>
  <c r="Q51" i="21"/>
  <c r="R50" i="21"/>
  <c r="T51" i="21" s="1"/>
  <c r="K50" i="27"/>
  <c r="G50" i="27"/>
  <c r="L50" i="27"/>
  <c r="J50" i="27"/>
  <c r="W49" i="19"/>
  <c r="X49" i="19" s="1"/>
  <c r="J48" i="19"/>
  <c r="K48" i="19"/>
  <c r="G48" i="19"/>
  <c r="L48" i="19"/>
  <c r="D48" i="24"/>
  <c r="F49" i="24" s="1"/>
  <c r="H48" i="24"/>
  <c r="I49" i="24" s="1"/>
  <c r="C49" i="24"/>
  <c r="Q51" i="23"/>
  <c r="R50" i="23"/>
  <c r="T51" i="23" s="1"/>
  <c r="R50" i="28"/>
  <c r="T51" i="28" s="1"/>
  <c r="Q51" i="28"/>
  <c r="G49" i="21"/>
  <c r="K49" i="21"/>
  <c r="L49" i="21"/>
  <c r="J49" i="21"/>
  <c r="W50" i="21"/>
  <c r="X50" i="21" s="1"/>
  <c r="H47" i="20"/>
  <c r="I48" i="20" s="1"/>
  <c r="D47" i="20"/>
  <c r="F48" i="20" s="1"/>
  <c r="C48" i="20"/>
  <c r="Y48" i="16"/>
  <c r="Z48" i="16" s="1"/>
  <c r="V48" i="16"/>
  <c r="V48" i="19"/>
  <c r="Y49" i="19" s="1"/>
  <c r="W50" i="28"/>
  <c r="X50" i="28" s="1"/>
  <c r="W48" i="20"/>
  <c r="X48" i="20" s="1"/>
  <c r="K47" i="20"/>
  <c r="G47" i="20"/>
  <c r="J47" i="20"/>
  <c r="L47" i="20"/>
  <c r="L48" i="24"/>
  <c r="J48" i="24"/>
  <c r="G48" i="24"/>
  <c r="K48" i="24"/>
  <c r="R48" i="20"/>
  <c r="T49" i="20" s="1"/>
  <c r="Q49" i="20"/>
  <c r="D50" i="27"/>
  <c r="F51" i="27" s="1"/>
  <c r="H50" i="27"/>
  <c r="I51" i="27" s="1"/>
  <c r="C51" i="27"/>
  <c r="R49" i="19"/>
  <c r="T50" i="19" s="1"/>
  <c r="Q50" i="19"/>
  <c r="H48" i="19"/>
  <c r="I49" i="19" s="1"/>
  <c r="C49" i="19"/>
  <c r="D48" i="19"/>
  <c r="F49" i="19" s="1"/>
  <c r="V47" i="20"/>
  <c r="Y48" i="20" s="1"/>
  <c r="Z48" i="20" s="1"/>
  <c r="Y46" i="27" l="1"/>
  <c r="Z46" i="27" s="1"/>
  <c r="V46" i="27"/>
  <c r="Y50" i="29"/>
  <c r="Z50" i="29" s="1"/>
  <c r="BA12" i="29" s="1"/>
  <c r="V50" i="29"/>
  <c r="Z49" i="19"/>
  <c r="C50" i="18"/>
  <c r="D49" i="18"/>
  <c r="F50" i="18" s="1"/>
  <c r="H49" i="18"/>
  <c r="I50" i="18" s="1"/>
  <c r="V48" i="18"/>
  <c r="Y49" i="18" s="1"/>
  <c r="BC11" i="18"/>
  <c r="BD11" i="18" s="1"/>
  <c r="Y48" i="18"/>
  <c r="Z48" i="18" s="1"/>
  <c r="BB12" i="18"/>
  <c r="W49" i="18"/>
  <c r="X49" i="18" s="1"/>
  <c r="J49" i="18"/>
  <c r="L49" i="18"/>
  <c r="G49" i="18"/>
  <c r="K49" i="18"/>
  <c r="R49" i="18"/>
  <c r="T50" i="18" s="1"/>
  <c r="Q50" i="18"/>
  <c r="AM11" i="18"/>
  <c r="AM10" i="18" s="1"/>
  <c r="AM9" i="18" s="1"/>
  <c r="AD9" i="18" s="1"/>
  <c r="BA12" i="18"/>
  <c r="H49" i="25"/>
  <c r="I50" i="25" s="1"/>
  <c r="C50" i="25"/>
  <c r="D49" i="25"/>
  <c r="F50" i="25" s="1"/>
  <c r="W49" i="27"/>
  <c r="X49" i="27" s="1"/>
  <c r="Y47" i="26"/>
  <c r="Z47" i="26" s="1"/>
  <c r="V47" i="26"/>
  <c r="J49" i="25"/>
  <c r="K49" i="25"/>
  <c r="G49" i="25"/>
  <c r="L49" i="25"/>
  <c r="Q50" i="27"/>
  <c r="R49" i="27"/>
  <c r="T50" i="27" s="1"/>
  <c r="V50" i="25"/>
  <c r="BB12" i="25" s="1"/>
  <c r="Y49" i="28"/>
  <c r="Z49" i="28" s="1"/>
  <c r="V49" i="28"/>
  <c r="L50" i="28"/>
  <c r="K50" i="28"/>
  <c r="G50" i="28"/>
  <c r="J50" i="28"/>
  <c r="D50" i="28"/>
  <c r="F51" i="28" s="1"/>
  <c r="H50" i="28"/>
  <c r="I51" i="28" s="1"/>
  <c r="C51" i="28"/>
  <c r="BC11" i="25"/>
  <c r="BD11" i="25" s="1"/>
  <c r="G49" i="26"/>
  <c r="J49" i="26"/>
  <c r="K49" i="26"/>
  <c r="L49" i="26"/>
  <c r="R49" i="26"/>
  <c r="T50" i="26" s="1"/>
  <c r="Q50" i="26"/>
  <c r="R51" i="25"/>
  <c r="T52" i="25" s="1"/>
  <c r="Q52" i="25"/>
  <c r="C50" i="26"/>
  <c r="H49" i="26"/>
  <c r="I50" i="26" s="1"/>
  <c r="D49" i="26"/>
  <c r="F50" i="26" s="1"/>
  <c r="W49" i="26"/>
  <c r="X49" i="26" s="1"/>
  <c r="W51" i="25"/>
  <c r="X51" i="25" s="1"/>
  <c r="D49" i="16"/>
  <c r="F50" i="16" s="1"/>
  <c r="C50" i="16"/>
  <c r="H49" i="16"/>
  <c r="I50" i="16" s="1"/>
  <c r="Q50" i="16"/>
  <c r="R49" i="16"/>
  <c r="T50" i="16" s="1"/>
  <c r="W50" i="16" s="1"/>
  <c r="X50" i="16" s="1"/>
  <c r="AM5" i="16" s="1"/>
  <c r="AM4" i="16" s="1"/>
  <c r="AD4" i="16" s="1"/>
  <c r="K49" i="16"/>
  <c r="L49" i="16"/>
  <c r="J49" i="16"/>
  <c r="G49" i="16"/>
  <c r="G50" i="16" s="1"/>
  <c r="W50" i="24"/>
  <c r="X50" i="24" s="1"/>
  <c r="J50" i="23"/>
  <c r="K50" i="23"/>
  <c r="L50" i="23"/>
  <c r="G50" i="23"/>
  <c r="Q51" i="22"/>
  <c r="R50" i="22"/>
  <c r="T51" i="22" s="1"/>
  <c r="Y48" i="21"/>
  <c r="Z48" i="21" s="1"/>
  <c r="V48" i="21"/>
  <c r="G50" i="22"/>
  <c r="J50" i="22"/>
  <c r="L50" i="22"/>
  <c r="K50" i="22"/>
  <c r="Q51" i="24"/>
  <c r="R50" i="24"/>
  <c r="T51" i="24" s="1"/>
  <c r="C51" i="23"/>
  <c r="D50" i="23"/>
  <c r="F51" i="23" s="1"/>
  <c r="H50" i="23"/>
  <c r="I51" i="23" s="1"/>
  <c r="W50" i="22"/>
  <c r="X50" i="22" s="1"/>
  <c r="Y47" i="24"/>
  <c r="Z47" i="24" s="1"/>
  <c r="V47" i="24"/>
  <c r="Y47" i="22"/>
  <c r="Z47" i="22" s="1"/>
  <c r="V47" i="22"/>
  <c r="Y49" i="23"/>
  <c r="Z49" i="23" s="1"/>
  <c r="V49" i="23"/>
  <c r="D50" i="22"/>
  <c r="F51" i="22" s="1"/>
  <c r="C51" i="22"/>
  <c r="H50" i="22"/>
  <c r="I51" i="22" s="1"/>
  <c r="K49" i="19"/>
  <c r="G49" i="19"/>
  <c r="L49" i="19"/>
  <c r="J49" i="19"/>
  <c r="W50" i="19"/>
  <c r="X50" i="19" s="1"/>
  <c r="D51" i="27"/>
  <c r="F52" i="27" s="1"/>
  <c r="C52" i="27"/>
  <c r="H51" i="27"/>
  <c r="I52" i="27" s="1"/>
  <c r="C49" i="20"/>
  <c r="D48" i="20"/>
  <c r="F49" i="20" s="1"/>
  <c r="H48" i="20"/>
  <c r="I49" i="20" s="1"/>
  <c r="W51" i="28"/>
  <c r="X51" i="28" s="1"/>
  <c r="H49" i="24"/>
  <c r="I50" i="24" s="1"/>
  <c r="D49" i="24"/>
  <c r="F50" i="24" s="1"/>
  <c r="C50" i="24"/>
  <c r="V49" i="19"/>
  <c r="Y50" i="19" s="1"/>
  <c r="W51" i="21"/>
  <c r="X51" i="21" s="1"/>
  <c r="G50" i="21"/>
  <c r="L50" i="21"/>
  <c r="K50" i="21"/>
  <c r="J50" i="21"/>
  <c r="R50" i="19"/>
  <c r="T51" i="19" s="1"/>
  <c r="Q51" i="19"/>
  <c r="Q50" i="20"/>
  <c r="R49" i="20"/>
  <c r="T50" i="20" s="1"/>
  <c r="V48" i="20"/>
  <c r="Y49" i="20" s="1"/>
  <c r="Z49" i="20" s="1"/>
  <c r="G48" i="20"/>
  <c r="K48" i="20"/>
  <c r="J48" i="20"/>
  <c r="L48" i="20"/>
  <c r="R51" i="21"/>
  <c r="T52" i="21" s="1"/>
  <c r="Q52" i="21"/>
  <c r="W49" i="20"/>
  <c r="X49" i="20" s="1"/>
  <c r="Y49" i="16"/>
  <c r="Z49" i="16" s="1"/>
  <c r="V49" i="16"/>
  <c r="W51" i="23"/>
  <c r="X51" i="23" s="1"/>
  <c r="J49" i="24"/>
  <c r="K49" i="24"/>
  <c r="L49" i="24"/>
  <c r="G49" i="24"/>
  <c r="D50" i="21"/>
  <c r="F51" i="21" s="1"/>
  <c r="H50" i="21"/>
  <c r="I51" i="21" s="1"/>
  <c r="C51" i="21"/>
  <c r="L51" i="27"/>
  <c r="K51" i="27"/>
  <c r="G51" i="27"/>
  <c r="J51" i="27"/>
  <c r="H49" i="19"/>
  <c r="I50" i="19" s="1"/>
  <c r="D49" i="19"/>
  <c r="F50" i="19" s="1"/>
  <c r="C50" i="19"/>
  <c r="Q52" i="28"/>
  <c r="R51" i="28"/>
  <c r="T52" i="28" s="1"/>
  <c r="Q52" i="23"/>
  <c r="R51" i="23"/>
  <c r="T52" i="23" s="1"/>
  <c r="BC12" i="29" l="1"/>
  <c r="BB13" i="29"/>
  <c r="BD13" i="29" s="1"/>
  <c r="Y47" i="27"/>
  <c r="Z47" i="27" s="1"/>
  <c r="V47" i="27"/>
  <c r="Z50" i="19"/>
  <c r="Z49" i="18"/>
  <c r="Y51" i="29"/>
  <c r="Z51" i="29" s="1"/>
  <c r="BB12" i="29"/>
  <c r="BD12" i="29" s="1"/>
  <c r="BC11" i="29"/>
  <c r="BD11" i="29" s="1"/>
  <c r="V51" i="29"/>
  <c r="V49" i="18"/>
  <c r="Y50" i="18" s="1"/>
  <c r="R50" i="18"/>
  <c r="T51" i="18" s="1"/>
  <c r="W51" i="18" s="1"/>
  <c r="Q51" i="18"/>
  <c r="L50" i="18"/>
  <c r="G50" i="18"/>
  <c r="J50" i="18"/>
  <c r="K50" i="18"/>
  <c r="W50" i="18"/>
  <c r="X50" i="18" s="1"/>
  <c r="C51" i="18"/>
  <c r="H50" i="18"/>
  <c r="I51" i="18" s="1"/>
  <c r="D50" i="18"/>
  <c r="F51" i="18" s="1"/>
  <c r="Y51" i="25"/>
  <c r="Z51" i="25" s="1"/>
  <c r="W50" i="27"/>
  <c r="X50" i="27" s="1"/>
  <c r="Y50" i="28"/>
  <c r="Z50" i="28" s="1"/>
  <c r="V50" i="28"/>
  <c r="Q51" i="27"/>
  <c r="R50" i="27"/>
  <c r="T51" i="27" s="1"/>
  <c r="Y48" i="26"/>
  <c r="Z48" i="26" s="1"/>
  <c r="V48" i="26"/>
  <c r="K50" i="25"/>
  <c r="L50" i="25"/>
  <c r="J50" i="25"/>
  <c r="G50" i="25"/>
  <c r="V51" i="25"/>
  <c r="Y52" i="25" s="1"/>
  <c r="D50" i="25"/>
  <c r="F51" i="25" s="1"/>
  <c r="H50" i="25"/>
  <c r="I51" i="25" s="1"/>
  <c r="C51" i="25"/>
  <c r="C52" i="28"/>
  <c r="H51" i="28"/>
  <c r="I52" i="28" s="1"/>
  <c r="D51" i="28"/>
  <c r="F52" i="28" s="1"/>
  <c r="L51" i="28"/>
  <c r="G51" i="28"/>
  <c r="J51" i="28"/>
  <c r="K51" i="28"/>
  <c r="K50" i="26"/>
  <c r="G50" i="26"/>
  <c r="J50" i="26"/>
  <c r="L50" i="26"/>
  <c r="W52" i="25"/>
  <c r="X52" i="25" s="1"/>
  <c r="Q51" i="16"/>
  <c r="R50" i="16"/>
  <c r="T51" i="16" s="1"/>
  <c r="W51" i="16" s="1"/>
  <c r="X51" i="16" s="1"/>
  <c r="C51" i="16"/>
  <c r="H50" i="16"/>
  <c r="I51" i="16" s="1"/>
  <c r="D50" i="16"/>
  <c r="F51" i="16" s="1"/>
  <c r="D50" i="26"/>
  <c r="F51" i="26" s="1"/>
  <c r="H50" i="26"/>
  <c r="I51" i="26" s="1"/>
  <c r="C51" i="26"/>
  <c r="W50" i="26"/>
  <c r="X50" i="26" s="1"/>
  <c r="K50" i="16"/>
  <c r="L50" i="16"/>
  <c r="J50" i="16"/>
  <c r="Q53" i="25"/>
  <c r="R52" i="25"/>
  <c r="T53" i="25" s="1"/>
  <c r="R50" i="26"/>
  <c r="T51" i="26" s="1"/>
  <c r="Q51" i="26"/>
  <c r="Y49" i="21"/>
  <c r="Z49" i="21" s="1"/>
  <c r="V49" i="21"/>
  <c r="D51" i="22"/>
  <c r="F52" i="22" s="1"/>
  <c r="C52" i="22"/>
  <c r="H51" i="22"/>
  <c r="I52" i="22" s="1"/>
  <c r="Y48" i="22"/>
  <c r="Z48" i="22" s="1"/>
  <c r="V48" i="22"/>
  <c r="D51" i="23"/>
  <c r="F52" i="23" s="1"/>
  <c r="H51" i="23"/>
  <c r="I52" i="23" s="1"/>
  <c r="C52" i="23"/>
  <c r="K51" i="22"/>
  <c r="J51" i="22"/>
  <c r="L51" i="22"/>
  <c r="G51" i="22"/>
  <c r="W51" i="24"/>
  <c r="X51" i="24" s="1"/>
  <c r="W51" i="22"/>
  <c r="X51" i="22" s="1"/>
  <c r="Y50" i="23"/>
  <c r="Z50" i="23" s="1"/>
  <c r="V50" i="23"/>
  <c r="Y48" i="24"/>
  <c r="Z48" i="24" s="1"/>
  <c r="V48" i="24"/>
  <c r="R51" i="24"/>
  <c r="T52" i="24" s="1"/>
  <c r="Q52" i="24"/>
  <c r="Q52" i="22"/>
  <c r="R51" i="22"/>
  <c r="T52" i="22" s="1"/>
  <c r="J51" i="23"/>
  <c r="G51" i="23"/>
  <c r="K51" i="23"/>
  <c r="L51" i="23"/>
  <c r="H51" i="21"/>
  <c r="I52" i="21" s="1"/>
  <c r="D51" i="21"/>
  <c r="F52" i="21" s="1"/>
  <c r="C52" i="21"/>
  <c r="W50" i="20"/>
  <c r="X50" i="20" s="1"/>
  <c r="J49" i="20"/>
  <c r="K49" i="20"/>
  <c r="G49" i="20"/>
  <c r="L49" i="20"/>
  <c r="V50" i="19"/>
  <c r="Y51" i="19" s="1"/>
  <c r="Y50" i="16"/>
  <c r="Z50" i="16" s="1"/>
  <c r="V50" i="16"/>
  <c r="V49" i="20"/>
  <c r="Y50" i="20" s="1"/>
  <c r="Z50" i="20" s="1"/>
  <c r="Q51" i="20"/>
  <c r="R50" i="20"/>
  <c r="T51" i="20" s="1"/>
  <c r="H49" i="20"/>
  <c r="I50" i="20" s="1"/>
  <c r="C50" i="20"/>
  <c r="D49" i="20"/>
  <c r="F50" i="20" s="1"/>
  <c r="W52" i="28"/>
  <c r="X52" i="28" s="1"/>
  <c r="R52" i="28"/>
  <c r="T53" i="28" s="1"/>
  <c r="Q53" i="28"/>
  <c r="W52" i="23"/>
  <c r="X52" i="23" s="1"/>
  <c r="C51" i="19"/>
  <c r="D50" i="19"/>
  <c r="F51" i="19" s="1"/>
  <c r="H50" i="19"/>
  <c r="I51" i="19" s="1"/>
  <c r="G51" i="21"/>
  <c r="L51" i="21"/>
  <c r="J51" i="21"/>
  <c r="K51" i="21"/>
  <c r="R52" i="21"/>
  <c r="T53" i="21" s="1"/>
  <c r="Q53" i="21"/>
  <c r="Q52" i="19"/>
  <c r="R51" i="19"/>
  <c r="T52" i="19" s="1"/>
  <c r="C51" i="24"/>
  <c r="D50" i="24"/>
  <c r="F51" i="24" s="1"/>
  <c r="H50" i="24"/>
  <c r="I51" i="24" s="1"/>
  <c r="H52" i="27"/>
  <c r="I53" i="27" s="1"/>
  <c r="D52" i="27"/>
  <c r="F53" i="27" s="1"/>
  <c r="C53" i="27"/>
  <c r="Q53" i="23"/>
  <c r="R52" i="23"/>
  <c r="T53" i="23" s="1"/>
  <c r="J50" i="19"/>
  <c r="G50" i="19"/>
  <c r="L50" i="19"/>
  <c r="K50" i="19"/>
  <c r="W52" i="21"/>
  <c r="X52" i="21" s="1"/>
  <c r="W51" i="19"/>
  <c r="X51" i="19" s="1"/>
  <c r="K50" i="24"/>
  <c r="L50" i="24"/>
  <c r="G50" i="24"/>
  <c r="J50" i="24"/>
  <c r="K52" i="27"/>
  <c r="L52" i="27"/>
  <c r="G52" i="27"/>
  <c r="J52" i="27"/>
  <c r="Z51" i="19" l="1"/>
  <c r="Y48" i="27"/>
  <c r="Z48" i="27" s="1"/>
  <c r="V48" i="27"/>
  <c r="Z50" i="18"/>
  <c r="Z52" i="25"/>
  <c r="Y52" i="29"/>
  <c r="Z52" i="29" s="1"/>
  <c r="V52" i="29"/>
  <c r="X51" i="18"/>
  <c r="Q52" i="18"/>
  <c r="R51" i="18"/>
  <c r="T52" i="18" s="1"/>
  <c r="W52" i="18" s="1"/>
  <c r="C52" i="18"/>
  <c r="D51" i="18"/>
  <c r="F52" i="18" s="1"/>
  <c r="H51" i="18"/>
  <c r="I52" i="18" s="1"/>
  <c r="K51" i="18"/>
  <c r="L51" i="18"/>
  <c r="J51" i="18"/>
  <c r="G51" i="18"/>
  <c r="V50" i="18"/>
  <c r="Y51" i="18" s="1"/>
  <c r="V52" i="25"/>
  <c r="Y53" i="25" s="1"/>
  <c r="H51" i="25"/>
  <c r="I52" i="25" s="1"/>
  <c r="C52" i="25"/>
  <c r="D51" i="25"/>
  <c r="F52" i="25" s="1"/>
  <c r="Y49" i="26"/>
  <c r="Z49" i="26" s="1"/>
  <c r="V49" i="26"/>
  <c r="R51" i="27"/>
  <c r="T52" i="27" s="1"/>
  <c r="Q52" i="27"/>
  <c r="Y51" i="28"/>
  <c r="Z51" i="28" s="1"/>
  <c r="V51" i="28"/>
  <c r="J51" i="25"/>
  <c r="K51" i="25"/>
  <c r="G51" i="25"/>
  <c r="L51" i="25"/>
  <c r="W51" i="27"/>
  <c r="X51" i="27" s="1"/>
  <c r="L52" i="28"/>
  <c r="K52" i="28"/>
  <c r="G52" i="28"/>
  <c r="J52" i="28"/>
  <c r="D52" i="28"/>
  <c r="F53" i="28" s="1"/>
  <c r="C53" i="28"/>
  <c r="H52" i="28"/>
  <c r="I53" i="28" s="1"/>
  <c r="BC11" i="16"/>
  <c r="BD11" i="16" s="1"/>
  <c r="BB12" i="16"/>
  <c r="BA12" i="16"/>
  <c r="AM11" i="16"/>
  <c r="AM10" i="16" s="1"/>
  <c r="AM9" i="16" s="1"/>
  <c r="AD9" i="16" s="1"/>
  <c r="Q54" i="25"/>
  <c r="R53" i="25"/>
  <c r="T54" i="25" s="1"/>
  <c r="H51" i="26"/>
  <c r="I52" i="26" s="1"/>
  <c r="C52" i="26"/>
  <c r="D51" i="26"/>
  <c r="F52" i="26" s="1"/>
  <c r="R51" i="26"/>
  <c r="T52" i="26" s="1"/>
  <c r="Q52" i="26"/>
  <c r="C52" i="16"/>
  <c r="D51" i="16"/>
  <c r="F52" i="16" s="1"/>
  <c r="H51" i="16"/>
  <c r="I52" i="16" s="1"/>
  <c r="W51" i="26"/>
  <c r="X51" i="26" s="1"/>
  <c r="L51" i="26"/>
  <c r="G51" i="26"/>
  <c r="J51" i="26"/>
  <c r="K51" i="26"/>
  <c r="W53" i="25"/>
  <c r="X53" i="25" s="1"/>
  <c r="G51" i="16"/>
  <c r="K51" i="16"/>
  <c r="L51" i="16"/>
  <c r="J51" i="16"/>
  <c r="Q52" i="16"/>
  <c r="R51" i="16"/>
  <c r="T52" i="16" s="1"/>
  <c r="W52" i="16" s="1"/>
  <c r="X52" i="16" s="1"/>
  <c r="Y50" i="21"/>
  <c r="Z50" i="21" s="1"/>
  <c r="V50" i="21"/>
  <c r="Q53" i="22"/>
  <c r="R52" i="22"/>
  <c r="T53" i="22" s="1"/>
  <c r="H52" i="23"/>
  <c r="I53" i="23" s="1"/>
  <c r="D52" i="23"/>
  <c r="F53" i="23" s="1"/>
  <c r="C53" i="23"/>
  <c r="Q53" i="24"/>
  <c r="R52" i="24"/>
  <c r="T53" i="24" s="1"/>
  <c r="Y51" i="23"/>
  <c r="Z51" i="23" s="1"/>
  <c r="V51" i="23"/>
  <c r="W52" i="24"/>
  <c r="X52" i="24" s="1"/>
  <c r="G52" i="23"/>
  <c r="K52" i="23"/>
  <c r="L52" i="23"/>
  <c r="J52" i="23"/>
  <c r="C53" i="22"/>
  <c r="D52" i="22"/>
  <c r="F53" i="22" s="1"/>
  <c r="H52" i="22"/>
  <c r="I53" i="22" s="1"/>
  <c r="W52" i="22"/>
  <c r="X52" i="22" s="1"/>
  <c r="Y49" i="24"/>
  <c r="Z49" i="24" s="1"/>
  <c r="V49" i="24"/>
  <c r="Y49" i="22"/>
  <c r="Z49" i="22" s="1"/>
  <c r="V49" i="22"/>
  <c r="J52" i="22"/>
  <c r="G52" i="22"/>
  <c r="L52" i="22"/>
  <c r="K52" i="22"/>
  <c r="W52" i="19"/>
  <c r="X52" i="19" s="1"/>
  <c r="V51" i="19"/>
  <c r="Y52" i="19" s="1"/>
  <c r="Z52" i="19" s="1"/>
  <c r="J53" i="27"/>
  <c r="K53" i="27"/>
  <c r="L53" i="27"/>
  <c r="G53" i="27"/>
  <c r="Q53" i="19"/>
  <c r="R52" i="19"/>
  <c r="T53" i="19" s="1"/>
  <c r="R53" i="21"/>
  <c r="T54" i="21" s="1"/>
  <c r="Q54" i="21"/>
  <c r="W53" i="28"/>
  <c r="X53" i="28" s="1"/>
  <c r="G50" i="20"/>
  <c r="J50" i="20"/>
  <c r="K50" i="20"/>
  <c r="L50" i="20"/>
  <c r="W51" i="20"/>
  <c r="X51" i="20" s="1"/>
  <c r="Y51" i="16"/>
  <c r="Z51" i="16" s="1"/>
  <c r="V51" i="16"/>
  <c r="K52" i="21"/>
  <c r="L52" i="21"/>
  <c r="G52" i="21"/>
  <c r="J52" i="21"/>
  <c r="H53" i="27"/>
  <c r="I54" i="27" s="1"/>
  <c r="D53" i="27"/>
  <c r="F54" i="27" s="1"/>
  <c r="C54" i="27"/>
  <c r="W53" i="23"/>
  <c r="X53" i="23" s="1"/>
  <c r="J51" i="24"/>
  <c r="L51" i="24"/>
  <c r="G51" i="24"/>
  <c r="K51" i="24"/>
  <c r="W53" i="21"/>
  <c r="X53" i="21" s="1"/>
  <c r="G51" i="19"/>
  <c r="J51" i="19"/>
  <c r="K51" i="19"/>
  <c r="L51" i="19"/>
  <c r="D50" i="20"/>
  <c r="F51" i="20" s="1"/>
  <c r="C51" i="20"/>
  <c r="H50" i="20"/>
  <c r="I51" i="20" s="1"/>
  <c r="Q52" i="20"/>
  <c r="R51" i="20"/>
  <c r="T52" i="20" s="1"/>
  <c r="V50" i="20"/>
  <c r="Y51" i="20" s="1"/>
  <c r="Z51" i="20" s="1"/>
  <c r="Q54" i="23"/>
  <c r="R53" i="23"/>
  <c r="T54" i="23" s="1"/>
  <c r="C52" i="24"/>
  <c r="D51" i="24"/>
  <c r="F52" i="24" s="1"/>
  <c r="H51" i="24"/>
  <c r="I52" i="24" s="1"/>
  <c r="H51" i="19"/>
  <c r="I52" i="19" s="1"/>
  <c r="C52" i="19"/>
  <c r="D51" i="19"/>
  <c r="F52" i="19" s="1"/>
  <c r="Q54" i="28"/>
  <c r="R53" i="28"/>
  <c r="T54" i="28" s="1"/>
  <c r="H52" i="21"/>
  <c r="I53" i="21" s="1"/>
  <c r="D52" i="21"/>
  <c r="F53" i="21" s="1"/>
  <c r="C53" i="21"/>
  <c r="Z51" i="18" l="1"/>
  <c r="V53" i="25"/>
  <c r="Y54" i="25" s="1"/>
  <c r="Z53" i="25"/>
  <c r="Z54" i="25" s="1"/>
  <c r="Y49" i="27"/>
  <c r="Z49" i="27" s="1"/>
  <c r="V49" i="27"/>
  <c r="X52" i="18"/>
  <c r="Y53" i="29"/>
  <c r="Z53" i="29" s="1"/>
  <c r="V53" i="29"/>
  <c r="Y54" i="29" s="1"/>
  <c r="J52" i="18"/>
  <c r="K52" i="18"/>
  <c r="L52" i="18"/>
  <c r="G52" i="18"/>
  <c r="D52" i="18"/>
  <c r="F53" i="18" s="1"/>
  <c r="C53" i="18"/>
  <c r="H52" i="18"/>
  <c r="I53" i="18" s="1"/>
  <c r="V51" i="18"/>
  <c r="R52" i="18"/>
  <c r="T53" i="18" s="1"/>
  <c r="W53" i="18" s="1"/>
  <c r="Q53" i="18"/>
  <c r="Y52" i="28"/>
  <c r="Z52" i="28" s="1"/>
  <c r="V52" i="28"/>
  <c r="Y50" i="26"/>
  <c r="Z50" i="26" s="1"/>
  <c r="V50" i="26"/>
  <c r="R52" i="27"/>
  <c r="T53" i="27" s="1"/>
  <c r="Q53" i="27"/>
  <c r="L52" i="25"/>
  <c r="K52" i="25"/>
  <c r="J52" i="25"/>
  <c r="G52" i="25"/>
  <c r="W52" i="27"/>
  <c r="X52" i="27" s="1"/>
  <c r="C53" i="25"/>
  <c r="H52" i="25"/>
  <c r="I53" i="25" s="1"/>
  <c r="D52" i="25"/>
  <c r="F53" i="25" s="1"/>
  <c r="L51" i="8"/>
  <c r="C54" i="28"/>
  <c r="H53" i="28"/>
  <c r="I54" i="28" s="1"/>
  <c r="D53" i="28"/>
  <c r="F54" i="28" s="1"/>
  <c r="K53" i="28"/>
  <c r="L53" i="28"/>
  <c r="G53" i="28"/>
  <c r="J53" i="28"/>
  <c r="J52" i="26"/>
  <c r="G52" i="26"/>
  <c r="L52" i="26"/>
  <c r="K52" i="26"/>
  <c r="Q53" i="16"/>
  <c r="R52" i="16"/>
  <c r="T53" i="16" s="1"/>
  <c r="W53" i="16" s="1"/>
  <c r="X53" i="16" s="1"/>
  <c r="R52" i="26"/>
  <c r="T53" i="26" s="1"/>
  <c r="Q53" i="26"/>
  <c r="W54" i="25"/>
  <c r="X54" i="25" s="1"/>
  <c r="K52" i="16"/>
  <c r="G52" i="16"/>
  <c r="J52" i="16"/>
  <c r="L52" i="16"/>
  <c r="R54" i="25"/>
  <c r="T55" i="25" s="1"/>
  <c r="Q55" i="25"/>
  <c r="V52" i="19"/>
  <c r="Y53" i="19" s="1"/>
  <c r="Z53" i="19" s="1"/>
  <c r="D52" i="16"/>
  <c r="F53" i="16" s="1"/>
  <c r="H52" i="16"/>
  <c r="I53" i="16" s="1"/>
  <c r="C53" i="16"/>
  <c r="W52" i="26"/>
  <c r="X52" i="26" s="1"/>
  <c r="H52" i="26"/>
  <c r="I53" i="26" s="1"/>
  <c r="C53" i="26"/>
  <c r="D52" i="26"/>
  <c r="F53" i="26" s="1"/>
  <c r="Y51" i="21"/>
  <c r="Z51" i="21" s="1"/>
  <c r="V51" i="21"/>
  <c r="G53" i="22"/>
  <c r="J53" i="22"/>
  <c r="L53" i="22"/>
  <c r="K53" i="22"/>
  <c r="Y52" i="23"/>
  <c r="Z52" i="23" s="1"/>
  <c r="V52" i="23"/>
  <c r="H53" i="23"/>
  <c r="I54" i="23" s="1"/>
  <c r="C54" i="23"/>
  <c r="D53" i="23"/>
  <c r="F54" i="23" s="1"/>
  <c r="Q54" i="22"/>
  <c r="R53" i="22"/>
  <c r="T54" i="22" s="1"/>
  <c r="Y50" i="22"/>
  <c r="Z50" i="22" s="1"/>
  <c r="V50" i="22"/>
  <c r="D53" i="22"/>
  <c r="F54" i="22" s="1"/>
  <c r="C54" i="22"/>
  <c r="H53" i="22"/>
  <c r="I54" i="22" s="1"/>
  <c r="L53" i="23"/>
  <c r="K53" i="23"/>
  <c r="J53" i="23"/>
  <c r="G53" i="23"/>
  <c r="W53" i="24"/>
  <c r="X53" i="24" s="1"/>
  <c r="Y50" i="24"/>
  <c r="Z50" i="24" s="1"/>
  <c r="V50" i="24"/>
  <c r="R53" i="24"/>
  <c r="T54" i="24" s="1"/>
  <c r="Q54" i="24"/>
  <c r="W53" i="22"/>
  <c r="X53" i="22" s="1"/>
  <c r="Q55" i="28"/>
  <c r="R54" i="28"/>
  <c r="T55" i="28" s="1"/>
  <c r="H52" i="19"/>
  <c r="I53" i="19" s="1"/>
  <c r="C53" i="19"/>
  <c r="D52" i="19"/>
  <c r="F53" i="19" s="1"/>
  <c r="G52" i="24"/>
  <c r="J52" i="24"/>
  <c r="K52" i="24"/>
  <c r="L52" i="24"/>
  <c r="Q53" i="20"/>
  <c r="R52" i="20"/>
  <c r="T53" i="20" s="1"/>
  <c r="V51" i="20"/>
  <c r="Y52" i="20" s="1"/>
  <c r="Z52" i="20" s="1"/>
  <c r="R53" i="19"/>
  <c r="T54" i="19" s="1"/>
  <c r="Q54" i="19"/>
  <c r="W54" i="28"/>
  <c r="X54" i="28" s="1"/>
  <c r="D52" i="24"/>
  <c r="F53" i="24" s="1"/>
  <c r="H52" i="24"/>
  <c r="I53" i="24" s="1"/>
  <c r="C53" i="24"/>
  <c r="D54" i="27"/>
  <c r="F55" i="27" s="1"/>
  <c r="H54" i="27"/>
  <c r="I55" i="27" s="1"/>
  <c r="C55" i="27"/>
  <c r="R54" i="21"/>
  <c r="T55" i="21" s="1"/>
  <c r="Q55" i="21"/>
  <c r="D53" i="21"/>
  <c r="F54" i="21" s="1"/>
  <c r="C54" i="21"/>
  <c r="H53" i="21"/>
  <c r="I54" i="21" s="1"/>
  <c r="K52" i="19"/>
  <c r="J52" i="19"/>
  <c r="L52" i="19"/>
  <c r="G52" i="19"/>
  <c r="W54" i="23"/>
  <c r="X54" i="23" s="1"/>
  <c r="D51" i="20"/>
  <c r="F52" i="20" s="1"/>
  <c r="C52" i="20"/>
  <c r="H51" i="20"/>
  <c r="I52" i="20" s="1"/>
  <c r="L54" i="27"/>
  <c r="K54" i="27"/>
  <c r="J54" i="27"/>
  <c r="G54" i="27"/>
  <c r="W54" i="21"/>
  <c r="X54" i="21" s="1"/>
  <c r="L53" i="21"/>
  <c r="G53" i="21"/>
  <c r="J53" i="21"/>
  <c r="K53" i="21"/>
  <c r="Q55" i="23"/>
  <c r="R54" i="23"/>
  <c r="T55" i="23" s="1"/>
  <c r="W52" i="20"/>
  <c r="X52" i="20" s="1"/>
  <c r="J51" i="20"/>
  <c r="K51" i="20"/>
  <c r="G51" i="20"/>
  <c r="L51" i="20"/>
  <c r="Y52" i="16"/>
  <c r="Z52" i="16" s="1"/>
  <c r="V52" i="16"/>
  <c r="W53" i="19"/>
  <c r="X53" i="19" s="1"/>
  <c r="Y50" i="27" l="1"/>
  <c r="Z50" i="27" s="1"/>
  <c r="V50" i="27"/>
  <c r="Z54" i="29"/>
  <c r="Z55" i="29" s="1"/>
  <c r="Z56" i="29" s="1"/>
  <c r="Z57" i="29" s="1"/>
  <c r="Z58" i="29" s="1"/>
  <c r="Z59" i="29" s="1"/>
  <c r="Z60" i="29" s="1"/>
  <c r="Z61" i="29" s="1"/>
  <c r="Z62" i="29" s="1"/>
  <c r="Z63" i="29" s="1"/>
  <c r="Z64" i="29" s="1"/>
  <c r="Z65" i="29" s="1"/>
  <c r="Z66" i="29" s="1"/>
  <c r="Z67" i="29" s="1"/>
  <c r="Z68" i="29" s="1"/>
  <c r="Z69" i="29" s="1"/>
  <c r="Z70" i="29" s="1"/>
  <c r="Z71" i="29" s="1"/>
  <c r="Z72" i="29" s="1"/>
  <c r="Z73" i="29" s="1"/>
  <c r="Z74" i="29" s="1"/>
  <c r="L57" i="8"/>
  <c r="X53" i="18"/>
  <c r="H53" i="18"/>
  <c r="I54" i="18" s="1"/>
  <c r="D53" i="18"/>
  <c r="F54" i="18" s="1"/>
  <c r="C54" i="18"/>
  <c r="Y52" i="18"/>
  <c r="Z52" i="18" s="1"/>
  <c r="V52" i="18"/>
  <c r="R53" i="18"/>
  <c r="T54" i="18" s="1"/>
  <c r="W54" i="18" s="1"/>
  <c r="X54" i="18" s="1"/>
  <c r="Q54" i="18"/>
  <c r="K53" i="18"/>
  <c r="L53" i="18"/>
  <c r="J53" i="18"/>
  <c r="G53" i="18"/>
  <c r="G53" i="25"/>
  <c r="J53" i="25"/>
  <c r="K53" i="25"/>
  <c r="L53" i="25"/>
  <c r="Y51" i="26"/>
  <c r="Z51" i="26" s="1"/>
  <c r="V51" i="26"/>
  <c r="C54" i="25"/>
  <c r="D53" i="25"/>
  <c r="F54" i="25" s="1"/>
  <c r="H53" i="25"/>
  <c r="I54" i="25" s="1"/>
  <c r="Q54" i="27"/>
  <c r="R53" i="27"/>
  <c r="T54" i="27" s="1"/>
  <c r="Y53" i="28"/>
  <c r="Z53" i="28" s="1"/>
  <c r="V53" i="28"/>
  <c r="V54" i="25"/>
  <c r="Y55" i="25" s="1"/>
  <c r="Z55" i="25" s="1"/>
  <c r="W53" i="27"/>
  <c r="X53" i="27" s="1"/>
  <c r="L54" i="28"/>
  <c r="K54" i="28"/>
  <c r="J54" i="28"/>
  <c r="G54" i="28"/>
  <c r="C55" i="28"/>
  <c r="H54" i="28"/>
  <c r="I55" i="28" s="1"/>
  <c r="D54" i="28"/>
  <c r="F55" i="28" s="1"/>
  <c r="V52" i="20"/>
  <c r="Y53" i="20" s="1"/>
  <c r="Z53" i="20" s="1"/>
  <c r="R55" i="25"/>
  <c r="T56" i="25" s="1"/>
  <c r="Q56" i="25"/>
  <c r="G53" i="26"/>
  <c r="L53" i="26"/>
  <c r="K53" i="26"/>
  <c r="J53" i="26"/>
  <c r="Q54" i="26"/>
  <c r="R53" i="26"/>
  <c r="T54" i="26" s="1"/>
  <c r="Q54" i="16"/>
  <c r="R53" i="16"/>
  <c r="T54" i="16" s="1"/>
  <c r="W54" i="16" s="1"/>
  <c r="X54" i="16" s="1"/>
  <c r="V53" i="19"/>
  <c r="Y54" i="19" s="1"/>
  <c r="Z54" i="19" s="1"/>
  <c r="D53" i="26"/>
  <c r="F54" i="26" s="1"/>
  <c r="C54" i="26"/>
  <c r="H53" i="26"/>
  <c r="I54" i="26" s="1"/>
  <c r="C54" i="16"/>
  <c r="H53" i="16"/>
  <c r="I54" i="16" s="1"/>
  <c r="D53" i="16"/>
  <c r="F54" i="16" s="1"/>
  <c r="W53" i="26"/>
  <c r="X53" i="26" s="1"/>
  <c r="K53" i="16"/>
  <c r="G53" i="16"/>
  <c r="G54" i="16" s="1"/>
  <c r="J53" i="16"/>
  <c r="L53" i="16"/>
  <c r="W55" i="25"/>
  <c r="X55" i="25" s="1"/>
  <c r="Y52" i="21"/>
  <c r="Z52" i="21" s="1"/>
  <c r="V52" i="21"/>
  <c r="C55" i="23"/>
  <c r="H54" i="23"/>
  <c r="I55" i="23" s="1"/>
  <c r="D54" i="23"/>
  <c r="F55" i="23" s="1"/>
  <c r="R54" i="24"/>
  <c r="T55" i="24" s="1"/>
  <c r="Q55" i="24"/>
  <c r="D54" i="22"/>
  <c r="F55" i="22" s="1"/>
  <c r="C55" i="22"/>
  <c r="H54" i="22"/>
  <c r="I55" i="22" s="1"/>
  <c r="W54" i="22"/>
  <c r="X54" i="22" s="1"/>
  <c r="Y51" i="24"/>
  <c r="Z51" i="24" s="1"/>
  <c r="V51" i="24"/>
  <c r="Y51" i="22"/>
  <c r="Z51" i="22" s="1"/>
  <c r="V51" i="22"/>
  <c r="K54" i="23"/>
  <c r="L54" i="23"/>
  <c r="J54" i="23"/>
  <c r="G54" i="23"/>
  <c r="W54" i="24"/>
  <c r="X54" i="24" s="1"/>
  <c r="K54" i="22"/>
  <c r="J54" i="22"/>
  <c r="G54" i="22"/>
  <c r="L54" i="22"/>
  <c r="R54" i="22"/>
  <c r="T55" i="22" s="1"/>
  <c r="Q55" i="22"/>
  <c r="Y53" i="23"/>
  <c r="Z53" i="23" s="1"/>
  <c r="V53" i="23"/>
  <c r="W55" i="23"/>
  <c r="X55" i="23" s="1"/>
  <c r="L55" i="27"/>
  <c r="G55" i="27"/>
  <c r="K55" i="27"/>
  <c r="J55" i="27"/>
  <c r="Q56" i="21"/>
  <c r="R55" i="21"/>
  <c r="T56" i="21" s="1"/>
  <c r="Y53" i="16"/>
  <c r="Z53" i="16" s="1"/>
  <c r="V53" i="16"/>
  <c r="H52" i="20"/>
  <c r="I53" i="20" s="1"/>
  <c r="C53" i="20"/>
  <c r="D52" i="20"/>
  <c r="F53" i="20" s="1"/>
  <c r="W55" i="21"/>
  <c r="X55" i="21" s="1"/>
  <c r="C56" i="27"/>
  <c r="H55" i="27"/>
  <c r="I56" i="27" s="1"/>
  <c r="D55" i="27"/>
  <c r="F56" i="27" s="1"/>
  <c r="Q54" i="20"/>
  <c r="R53" i="20"/>
  <c r="T54" i="20" s="1"/>
  <c r="C54" i="19"/>
  <c r="H53" i="19"/>
  <c r="I54" i="19" s="1"/>
  <c r="D53" i="19"/>
  <c r="F54" i="19" s="1"/>
  <c r="W55" i="28"/>
  <c r="X55" i="28" s="1"/>
  <c r="L54" i="21"/>
  <c r="K54" i="21"/>
  <c r="G54" i="21"/>
  <c r="J54" i="21"/>
  <c r="J52" i="20"/>
  <c r="G52" i="20"/>
  <c r="K52" i="20"/>
  <c r="L52" i="20"/>
  <c r="C55" i="21"/>
  <c r="H54" i="21"/>
  <c r="I55" i="21" s="1"/>
  <c r="D54" i="21"/>
  <c r="F55" i="21" s="1"/>
  <c r="C54" i="24"/>
  <c r="D53" i="24"/>
  <c r="F54" i="24" s="1"/>
  <c r="H53" i="24"/>
  <c r="I54" i="24" s="1"/>
  <c r="Q56" i="28"/>
  <c r="R55" i="28"/>
  <c r="T56" i="28" s="1"/>
  <c r="Q55" i="19"/>
  <c r="R54" i="19"/>
  <c r="T55" i="19" s="1"/>
  <c r="R55" i="23"/>
  <c r="T56" i="23" s="1"/>
  <c r="Q56" i="23"/>
  <c r="G53" i="24"/>
  <c r="K53" i="24"/>
  <c r="L53" i="24"/>
  <c r="J53" i="24"/>
  <c r="W54" i="19"/>
  <c r="X54" i="19" s="1"/>
  <c r="W53" i="20"/>
  <c r="X53" i="20" s="1"/>
  <c r="K53" i="19"/>
  <c r="G53" i="19"/>
  <c r="J53" i="19"/>
  <c r="L53" i="19"/>
  <c r="BA13" i="29" l="1"/>
  <c r="Y51" i="27"/>
  <c r="Z51" i="27" s="1"/>
  <c r="V51" i="27"/>
  <c r="BA14" i="29"/>
  <c r="Z75" i="29"/>
  <c r="Z76" i="29" s="1"/>
  <c r="Z77" i="29" s="1"/>
  <c r="Z78" i="29" s="1"/>
  <c r="Z79" i="29" s="1"/>
  <c r="Z80" i="29" s="1"/>
  <c r="Z81" i="29" s="1"/>
  <c r="Z82" i="29" s="1"/>
  <c r="Z83" i="29" s="1"/>
  <c r="Z84" i="29" s="1"/>
  <c r="Z85" i="29" s="1"/>
  <c r="Z86" i="29" s="1"/>
  <c r="Q55" i="18"/>
  <c r="R54" i="18"/>
  <c r="T55" i="18" s="1"/>
  <c r="W55" i="18" s="1"/>
  <c r="X55" i="18" s="1"/>
  <c r="K54" i="18"/>
  <c r="G54" i="18"/>
  <c r="L54" i="18"/>
  <c r="J54" i="18"/>
  <c r="D54" i="18"/>
  <c r="F55" i="18" s="1"/>
  <c r="C55" i="18"/>
  <c r="H54" i="18"/>
  <c r="I55" i="18" s="1"/>
  <c r="Y53" i="18"/>
  <c r="Z53" i="18" s="1"/>
  <c r="V53" i="18"/>
  <c r="Y54" i="18" s="1"/>
  <c r="Y54" i="28"/>
  <c r="Z54" i="28" s="1"/>
  <c r="V54" i="28"/>
  <c r="J54" i="25"/>
  <c r="L54" i="25"/>
  <c r="K54" i="25"/>
  <c r="G54" i="25"/>
  <c r="W54" i="27"/>
  <c r="X54" i="27" s="1"/>
  <c r="D54" i="25"/>
  <c r="F55" i="25" s="1"/>
  <c r="H54" i="25"/>
  <c r="I55" i="25" s="1"/>
  <c r="C55" i="25"/>
  <c r="V55" i="25"/>
  <c r="Y56" i="25" s="1"/>
  <c r="Z56" i="25" s="1"/>
  <c r="Q55" i="27"/>
  <c r="R54" i="27"/>
  <c r="T55" i="27" s="1"/>
  <c r="Y52" i="26"/>
  <c r="Z52" i="26" s="1"/>
  <c r="V52" i="26"/>
  <c r="G55" i="28"/>
  <c r="L55" i="28"/>
  <c r="K55" i="28"/>
  <c r="J55" i="28"/>
  <c r="D55" i="28"/>
  <c r="F56" i="28" s="1"/>
  <c r="C56" i="28"/>
  <c r="H55" i="28"/>
  <c r="I56" i="28" s="1"/>
  <c r="W54" i="26"/>
  <c r="X54" i="26" s="1"/>
  <c r="V53" i="20"/>
  <c r="Y54" i="20" s="1"/>
  <c r="Z54" i="20" s="1"/>
  <c r="L54" i="16"/>
  <c r="K54" i="16"/>
  <c r="J54" i="16"/>
  <c r="C55" i="26"/>
  <c r="D54" i="26"/>
  <c r="F55" i="26" s="1"/>
  <c r="H54" i="26"/>
  <c r="I55" i="26" s="1"/>
  <c r="R54" i="16"/>
  <c r="T55" i="16" s="1"/>
  <c r="W55" i="16" s="1"/>
  <c r="X55" i="16" s="1"/>
  <c r="Q55" i="16"/>
  <c r="J54" i="26"/>
  <c r="L54" i="26"/>
  <c r="K54" i="26"/>
  <c r="G54" i="26"/>
  <c r="Q57" i="25"/>
  <c r="R56" i="25"/>
  <c r="T57" i="25" s="1"/>
  <c r="D54" i="16"/>
  <c r="F55" i="16" s="1"/>
  <c r="H54" i="16"/>
  <c r="I55" i="16" s="1"/>
  <c r="C55" i="16"/>
  <c r="R54" i="26"/>
  <c r="T55" i="26" s="1"/>
  <c r="Q55" i="26"/>
  <c r="W56" i="25"/>
  <c r="X56" i="25" s="1"/>
  <c r="Y53" i="21"/>
  <c r="Z53" i="21" s="1"/>
  <c r="BA13" i="21" s="1"/>
  <c r="V53" i="21"/>
  <c r="Y52" i="24"/>
  <c r="Z52" i="24" s="1"/>
  <c r="V52" i="24"/>
  <c r="Y54" i="23"/>
  <c r="Z54" i="23" s="1"/>
  <c r="V54" i="23"/>
  <c r="H55" i="23"/>
  <c r="I56" i="23" s="1"/>
  <c r="D55" i="23"/>
  <c r="F56" i="23" s="1"/>
  <c r="C56" i="23"/>
  <c r="D55" i="22"/>
  <c r="F56" i="22" s="1"/>
  <c r="C56" i="22"/>
  <c r="H55" i="22"/>
  <c r="I56" i="22" s="1"/>
  <c r="W55" i="24"/>
  <c r="X55" i="24" s="1"/>
  <c r="Q56" i="22"/>
  <c r="R55" i="22"/>
  <c r="T56" i="22" s="1"/>
  <c r="Y52" i="22"/>
  <c r="Z52" i="22" s="1"/>
  <c r="V52" i="22"/>
  <c r="G55" i="22"/>
  <c r="J55" i="22"/>
  <c r="K55" i="22"/>
  <c r="L55" i="22"/>
  <c r="L55" i="23"/>
  <c r="G55" i="23"/>
  <c r="K55" i="23"/>
  <c r="J55" i="23"/>
  <c r="Q56" i="24"/>
  <c r="R55" i="24"/>
  <c r="T56" i="24" s="1"/>
  <c r="W55" i="22"/>
  <c r="X55" i="22" s="1"/>
  <c r="Q57" i="28"/>
  <c r="R56" i="28"/>
  <c r="T57" i="28" s="1"/>
  <c r="BA13" i="20"/>
  <c r="W55" i="19"/>
  <c r="X55" i="19" s="1"/>
  <c r="L54" i="24"/>
  <c r="J54" i="24"/>
  <c r="G54" i="24"/>
  <c r="K54" i="24"/>
  <c r="C56" i="21"/>
  <c r="D55" i="21"/>
  <c r="F56" i="21" s="1"/>
  <c r="H55" i="21"/>
  <c r="I56" i="21" s="1"/>
  <c r="K54" i="19"/>
  <c r="J54" i="19"/>
  <c r="G54" i="19"/>
  <c r="L54" i="19"/>
  <c r="Q55" i="20"/>
  <c r="R54" i="20"/>
  <c r="T55" i="20" s="1"/>
  <c r="G53" i="20"/>
  <c r="J53" i="20"/>
  <c r="K53" i="20"/>
  <c r="L53" i="20"/>
  <c r="W56" i="21"/>
  <c r="X56" i="21" s="1"/>
  <c r="Q57" i="23"/>
  <c r="R56" i="23"/>
  <c r="T57" i="23" s="1"/>
  <c r="W56" i="23"/>
  <c r="X56" i="23" s="1"/>
  <c r="V54" i="19"/>
  <c r="Y55" i="19" s="1"/>
  <c r="Z55" i="19" s="1"/>
  <c r="R55" i="19"/>
  <c r="T56" i="19" s="1"/>
  <c r="Q56" i="19"/>
  <c r="D54" i="24"/>
  <c r="F55" i="24" s="1"/>
  <c r="C55" i="24"/>
  <c r="H54" i="24"/>
  <c r="I55" i="24" s="1"/>
  <c r="D56" i="27"/>
  <c r="F57" i="27" s="1"/>
  <c r="C57" i="27"/>
  <c r="H56" i="27"/>
  <c r="I57" i="27" s="1"/>
  <c r="C54" i="20"/>
  <c r="D53" i="20"/>
  <c r="F54" i="20" s="1"/>
  <c r="H53" i="20"/>
  <c r="I54" i="20" s="1"/>
  <c r="R56" i="21"/>
  <c r="T57" i="21" s="1"/>
  <c r="Q57" i="21"/>
  <c r="W56" i="28"/>
  <c r="X56" i="28" s="1"/>
  <c r="K55" i="21"/>
  <c r="L55" i="21"/>
  <c r="J55" i="21"/>
  <c r="G55" i="21"/>
  <c r="H54" i="19"/>
  <c r="I55" i="19" s="1"/>
  <c r="C55" i="19"/>
  <c r="D54" i="19"/>
  <c r="F55" i="19" s="1"/>
  <c r="W54" i="20"/>
  <c r="X54" i="20" s="1"/>
  <c r="L56" i="27"/>
  <c r="K56" i="27"/>
  <c r="G56" i="27"/>
  <c r="J56" i="27"/>
  <c r="Y54" i="16"/>
  <c r="Z54" i="16" s="1"/>
  <c r="V54" i="16"/>
  <c r="Y52" i="27" l="1"/>
  <c r="Z52" i="27" s="1"/>
  <c r="V52" i="27"/>
  <c r="BA15" i="29"/>
  <c r="Z87" i="29"/>
  <c r="Z88" i="29" s="1"/>
  <c r="Z89" i="29" s="1"/>
  <c r="Z90" i="29" s="1"/>
  <c r="Z91" i="29" s="1"/>
  <c r="Z92" i="29" s="1"/>
  <c r="Z93" i="29" s="1"/>
  <c r="Z94" i="29" s="1"/>
  <c r="Z95" i="29" s="1"/>
  <c r="Z96" i="29" s="1"/>
  <c r="Z97" i="29" s="1"/>
  <c r="Z98" i="29" s="1"/>
  <c r="V54" i="18"/>
  <c r="Y55" i="18" s="1"/>
  <c r="K55" i="18"/>
  <c r="G55" i="18"/>
  <c r="J55" i="18"/>
  <c r="L55" i="18"/>
  <c r="Z54" i="18"/>
  <c r="C56" i="18"/>
  <c r="D55" i="18"/>
  <c r="F56" i="18" s="1"/>
  <c r="H55" i="18"/>
  <c r="I56" i="18" s="1"/>
  <c r="Q56" i="18"/>
  <c r="R55" i="18"/>
  <c r="T56" i="18" s="1"/>
  <c r="W56" i="18" s="1"/>
  <c r="X56" i="18" s="1"/>
  <c r="Q56" i="27"/>
  <c r="R55" i="27"/>
  <c r="T56" i="27" s="1"/>
  <c r="G55" i="25"/>
  <c r="J55" i="25"/>
  <c r="K55" i="25"/>
  <c r="L55" i="25"/>
  <c r="Y53" i="26"/>
  <c r="Z53" i="26" s="1"/>
  <c r="V53" i="26"/>
  <c r="C56" i="25"/>
  <c r="D55" i="25"/>
  <c r="F56" i="25" s="1"/>
  <c r="H55" i="25"/>
  <c r="I56" i="25" s="1"/>
  <c r="V56" i="25"/>
  <c r="Y57" i="25" s="1"/>
  <c r="Z57" i="25" s="1"/>
  <c r="W55" i="27"/>
  <c r="X55" i="27" s="1"/>
  <c r="Y55" i="28"/>
  <c r="Z55" i="28" s="1"/>
  <c r="V55" i="28"/>
  <c r="BB13" i="20"/>
  <c r="BC12" i="20"/>
  <c r="BD12" i="20" s="1"/>
  <c r="H56" i="28"/>
  <c r="I57" i="28" s="1"/>
  <c r="D56" i="28"/>
  <c r="F57" i="28" s="1"/>
  <c r="C57" i="28"/>
  <c r="L56" i="28"/>
  <c r="J56" i="28"/>
  <c r="K56" i="28"/>
  <c r="G56" i="28"/>
  <c r="R55" i="26"/>
  <c r="T56" i="26" s="1"/>
  <c r="Q56" i="26"/>
  <c r="L55" i="16"/>
  <c r="G55" i="16"/>
  <c r="J55" i="16"/>
  <c r="K55" i="16"/>
  <c r="K55" i="26"/>
  <c r="J55" i="26"/>
  <c r="L55" i="26"/>
  <c r="G55" i="26"/>
  <c r="Q58" i="25"/>
  <c r="R57" i="25"/>
  <c r="T58" i="25" s="1"/>
  <c r="W55" i="26"/>
  <c r="X55" i="26" s="1"/>
  <c r="W57" i="25"/>
  <c r="X57" i="25" s="1"/>
  <c r="R55" i="16"/>
  <c r="T56" i="16" s="1"/>
  <c r="W56" i="16" s="1"/>
  <c r="X56" i="16" s="1"/>
  <c r="Q56" i="16"/>
  <c r="H55" i="26"/>
  <c r="I56" i="26" s="1"/>
  <c r="C56" i="26"/>
  <c r="D55" i="26"/>
  <c r="F56" i="26" s="1"/>
  <c r="H55" i="16"/>
  <c r="I56" i="16" s="1"/>
  <c r="C56" i="16"/>
  <c r="D55" i="16"/>
  <c r="F56" i="16" s="1"/>
  <c r="Y53" i="24"/>
  <c r="Z53" i="24" s="1"/>
  <c r="V53" i="24"/>
  <c r="Y55" i="23"/>
  <c r="V55" i="23"/>
  <c r="BC12" i="21"/>
  <c r="BD12" i="21" s="1"/>
  <c r="Y54" i="21"/>
  <c r="Z54" i="21" s="1"/>
  <c r="V54" i="21"/>
  <c r="BB13" i="21"/>
  <c r="W56" i="22"/>
  <c r="X56" i="22" s="1"/>
  <c r="C57" i="23"/>
  <c r="H56" i="23"/>
  <c r="I57" i="23" s="1"/>
  <c r="D56" i="23"/>
  <c r="F57" i="23" s="1"/>
  <c r="R56" i="22"/>
  <c r="T57" i="22" s="1"/>
  <c r="Q57" i="22"/>
  <c r="C57" i="22"/>
  <c r="H56" i="22"/>
  <c r="I57" i="22" s="1"/>
  <c r="D56" i="22"/>
  <c r="F57" i="22" s="1"/>
  <c r="Y53" i="22"/>
  <c r="Z53" i="22" s="1"/>
  <c r="V53" i="22"/>
  <c r="K56" i="22"/>
  <c r="J56" i="22"/>
  <c r="L56" i="22"/>
  <c r="G56" i="22"/>
  <c r="W56" i="24"/>
  <c r="X56" i="24" s="1"/>
  <c r="R56" i="24"/>
  <c r="T57" i="24" s="1"/>
  <c r="Q57" i="24"/>
  <c r="K56" i="23"/>
  <c r="L56" i="23"/>
  <c r="J56" i="23"/>
  <c r="G56" i="23"/>
  <c r="Z55" i="23"/>
  <c r="C56" i="19"/>
  <c r="H55" i="19"/>
  <c r="I56" i="19" s="1"/>
  <c r="D55" i="19"/>
  <c r="F56" i="19" s="1"/>
  <c r="R57" i="21"/>
  <c r="T58" i="21" s="1"/>
  <c r="Q58" i="21"/>
  <c r="H54" i="20"/>
  <c r="I55" i="20" s="1"/>
  <c r="D54" i="20"/>
  <c r="F55" i="20" s="1"/>
  <c r="C55" i="20"/>
  <c r="K55" i="24"/>
  <c r="G55" i="24"/>
  <c r="J55" i="24"/>
  <c r="L55" i="24"/>
  <c r="Q58" i="23"/>
  <c r="R57" i="23"/>
  <c r="T58" i="23" s="1"/>
  <c r="Q56" i="20"/>
  <c r="R55" i="20"/>
  <c r="T56" i="20" s="1"/>
  <c r="V55" i="19"/>
  <c r="Y56" i="19" s="1"/>
  <c r="Z56" i="19" s="1"/>
  <c r="W57" i="21"/>
  <c r="X57" i="21" s="1"/>
  <c r="R56" i="19"/>
  <c r="T57" i="19" s="1"/>
  <c r="Q57" i="19"/>
  <c r="W57" i="28"/>
  <c r="X57" i="28" s="1"/>
  <c r="Y55" i="16"/>
  <c r="Z55" i="16" s="1"/>
  <c r="V55" i="16"/>
  <c r="D57" i="27"/>
  <c r="F58" i="27" s="1"/>
  <c r="C58" i="27"/>
  <c r="H57" i="27"/>
  <c r="I58" i="27" s="1"/>
  <c r="W56" i="19"/>
  <c r="X56" i="19" s="1"/>
  <c r="L56" i="21"/>
  <c r="J56" i="21"/>
  <c r="K56" i="21"/>
  <c r="G56" i="21"/>
  <c r="Q58" i="28"/>
  <c r="R57" i="28"/>
  <c r="T58" i="28" s="1"/>
  <c r="V54" i="20"/>
  <c r="Y55" i="20" s="1"/>
  <c r="Z55" i="20" s="1"/>
  <c r="G55" i="19"/>
  <c r="J55" i="19"/>
  <c r="L55" i="19"/>
  <c r="K55" i="19"/>
  <c r="K54" i="20"/>
  <c r="G54" i="20"/>
  <c r="J54" i="20"/>
  <c r="L54" i="20"/>
  <c r="G57" i="27"/>
  <c r="J57" i="27"/>
  <c r="K57" i="27"/>
  <c r="L57" i="27"/>
  <c r="C56" i="24"/>
  <c r="D55" i="24"/>
  <c r="F56" i="24" s="1"/>
  <c r="H55" i="24"/>
  <c r="I56" i="24" s="1"/>
  <c r="W57" i="23"/>
  <c r="X57" i="23" s="1"/>
  <c r="W55" i="20"/>
  <c r="X55" i="20" s="1"/>
  <c r="D56" i="21"/>
  <c r="F57" i="21" s="1"/>
  <c r="C57" i="21"/>
  <c r="H56" i="21"/>
  <c r="I57" i="21" s="1"/>
  <c r="Y53" i="27" l="1"/>
  <c r="Z53" i="27" s="1"/>
  <c r="V53" i="27"/>
  <c r="V57" i="25"/>
  <c r="Y58" i="25" s="1"/>
  <c r="Z58" i="25" s="1"/>
  <c r="V55" i="18"/>
  <c r="Y56" i="18" s="1"/>
  <c r="Z55" i="18"/>
  <c r="BA16" i="29"/>
  <c r="Z99" i="29"/>
  <c r="Z100" i="29" s="1"/>
  <c r="Z101" i="29" s="1"/>
  <c r="Z102" i="29" s="1"/>
  <c r="Z103" i="29" s="1"/>
  <c r="Z104" i="29" s="1"/>
  <c r="Z105" i="29" s="1"/>
  <c r="Z106" i="29" s="1"/>
  <c r="Z107" i="29" s="1"/>
  <c r="Z108" i="29" s="1"/>
  <c r="Z109" i="29" s="1"/>
  <c r="Z110" i="29" s="1"/>
  <c r="V56" i="18"/>
  <c r="Y57" i="18" s="1"/>
  <c r="L56" i="18"/>
  <c r="K56" i="18"/>
  <c r="J56" i="18"/>
  <c r="G56" i="18"/>
  <c r="Q57" i="18"/>
  <c r="R56" i="18"/>
  <c r="T57" i="18" s="1"/>
  <c r="W57" i="18" s="1"/>
  <c r="X57" i="18" s="1"/>
  <c r="H56" i="18"/>
  <c r="I57" i="18" s="1"/>
  <c r="D56" i="18"/>
  <c r="F57" i="18" s="1"/>
  <c r="C57" i="18"/>
  <c r="Y56" i="28"/>
  <c r="Z56" i="28" s="1"/>
  <c r="V56" i="28"/>
  <c r="R56" i="27"/>
  <c r="T57" i="27" s="1"/>
  <c r="Q57" i="27"/>
  <c r="Y54" i="26"/>
  <c r="Z54" i="26" s="1"/>
  <c r="V54" i="26"/>
  <c r="K56" i="25"/>
  <c r="J56" i="25"/>
  <c r="G56" i="25"/>
  <c r="L56" i="25"/>
  <c r="D56" i="25"/>
  <c r="F57" i="25" s="1"/>
  <c r="H56" i="25"/>
  <c r="I57" i="25" s="1"/>
  <c r="C57" i="25"/>
  <c r="W56" i="27"/>
  <c r="X56" i="27" s="1"/>
  <c r="G57" i="28"/>
  <c r="L57" i="28"/>
  <c r="J57" i="28"/>
  <c r="K57" i="28"/>
  <c r="H57" i="28"/>
  <c r="I58" i="28" s="1"/>
  <c r="C58" i="28"/>
  <c r="D57" i="28"/>
  <c r="F58" i="28" s="1"/>
  <c r="V56" i="19"/>
  <c r="Y57" i="19" s="1"/>
  <c r="Z57" i="19" s="1"/>
  <c r="J56" i="26"/>
  <c r="G56" i="26"/>
  <c r="L56" i="26"/>
  <c r="K56" i="26"/>
  <c r="H56" i="16"/>
  <c r="I57" i="16" s="1"/>
  <c r="D56" i="16"/>
  <c r="F57" i="16" s="1"/>
  <c r="C57" i="16"/>
  <c r="R58" i="25"/>
  <c r="T59" i="25" s="1"/>
  <c r="Q59" i="25"/>
  <c r="G56" i="16"/>
  <c r="Q57" i="26"/>
  <c r="R56" i="26"/>
  <c r="T57" i="26" s="1"/>
  <c r="Q57" i="16"/>
  <c r="R56" i="16"/>
  <c r="T57" i="16" s="1"/>
  <c r="W57" i="16" s="1"/>
  <c r="X57" i="16" s="1"/>
  <c r="K56" i="16"/>
  <c r="L56" i="16"/>
  <c r="J56" i="16"/>
  <c r="D56" i="26"/>
  <c r="F57" i="26" s="1"/>
  <c r="C57" i="26"/>
  <c r="H56" i="26"/>
  <c r="I57" i="26" s="1"/>
  <c r="W58" i="25"/>
  <c r="X58" i="25" s="1"/>
  <c r="W56" i="26"/>
  <c r="X56" i="26" s="1"/>
  <c r="Y56" i="23"/>
  <c r="Z56" i="23" s="1"/>
  <c r="V56" i="23"/>
  <c r="Y55" i="21"/>
  <c r="Z55" i="21" s="1"/>
  <c r="V55" i="21"/>
  <c r="Y54" i="24"/>
  <c r="Z54" i="24" s="1"/>
  <c r="V54" i="24"/>
  <c r="L57" i="23"/>
  <c r="K57" i="23"/>
  <c r="J57" i="23"/>
  <c r="G57" i="23"/>
  <c r="K57" i="22"/>
  <c r="G57" i="22"/>
  <c r="L57" i="22"/>
  <c r="J57" i="22"/>
  <c r="W57" i="22"/>
  <c r="X57" i="22" s="1"/>
  <c r="C58" i="23"/>
  <c r="H57" i="23"/>
  <c r="I58" i="23" s="1"/>
  <c r="D57" i="23"/>
  <c r="F58" i="23" s="1"/>
  <c r="Q58" i="24"/>
  <c r="R57" i="24"/>
  <c r="T58" i="24" s="1"/>
  <c r="Y54" i="22"/>
  <c r="Z54" i="22" s="1"/>
  <c r="V54" i="22"/>
  <c r="C58" i="22"/>
  <c r="H57" i="22"/>
  <c r="I58" i="22" s="1"/>
  <c r="D57" i="22"/>
  <c r="F58" i="22" s="1"/>
  <c r="W57" i="24"/>
  <c r="X57" i="24" s="1"/>
  <c r="R57" i="22"/>
  <c r="T58" i="22" s="1"/>
  <c r="Q58" i="22"/>
  <c r="V55" i="20"/>
  <c r="Y56" i="20" s="1"/>
  <c r="Z56" i="20" s="1"/>
  <c r="G56" i="24"/>
  <c r="K56" i="24"/>
  <c r="J56" i="24"/>
  <c r="L56" i="24"/>
  <c r="J57" i="21"/>
  <c r="K57" i="21"/>
  <c r="L57" i="21"/>
  <c r="G57" i="21"/>
  <c r="H56" i="24"/>
  <c r="I57" i="24" s="1"/>
  <c r="D56" i="24"/>
  <c r="F57" i="24" s="1"/>
  <c r="C57" i="24"/>
  <c r="R58" i="28"/>
  <c r="T59" i="28" s="1"/>
  <c r="Q59" i="28"/>
  <c r="Q58" i="19"/>
  <c r="R57" i="19"/>
  <c r="T58" i="19" s="1"/>
  <c r="W58" i="23"/>
  <c r="X58" i="23" s="1"/>
  <c r="D55" i="20"/>
  <c r="F56" i="20" s="1"/>
  <c r="C56" i="20"/>
  <c r="H55" i="20"/>
  <c r="I56" i="20" s="1"/>
  <c r="W58" i="21"/>
  <c r="X58" i="21" s="1"/>
  <c r="Y56" i="16"/>
  <c r="Z56" i="16" s="1"/>
  <c r="V56" i="16"/>
  <c r="W57" i="19"/>
  <c r="X57" i="19" s="1"/>
  <c r="Q59" i="23"/>
  <c r="R58" i="23"/>
  <c r="T59" i="23" s="1"/>
  <c r="G55" i="20"/>
  <c r="K55" i="20"/>
  <c r="J55" i="20"/>
  <c r="L55" i="20"/>
  <c r="L56" i="19"/>
  <c r="K56" i="19"/>
  <c r="G56" i="19"/>
  <c r="J56" i="19"/>
  <c r="H58" i="27"/>
  <c r="I59" i="27" s="1"/>
  <c r="C59" i="27"/>
  <c r="D58" i="27"/>
  <c r="F59" i="27" s="1"/>
  <c r="W56" i="20"/>
  <c r="X56" i="20" s="1"/>
  <c r="H57" i="21"/>
  <c r="I58" i="21" s="1"/>
  <c r="D57" i="21"/>
  <c r="F58" i="21" s="1"/>
  <c r="C58" i="21"/>
  <c r="W58" i="28"/>
  <c r="X58" i="28" s="1"/>
  <c r="K58" i="27"/>
  <c r="L58" i="27"/>
  <c r="G58" i="27"/>
  <c r="J58" i="27"/>
  <c r="BA13" i="19"/>
  <c r="Q57" i="20"/>
  <c r="R56" i="20"/>
  <c r="T57" i="20" s="1"/>
  <c r="R58" i="21"/>
  <c r="T59" i="21" s="1"/>
  <c r="Q59" i="21"/>
  <c r="H56" i="19"/>
  <c r="I57" i="19" s="1"/>
  <c r="D56" i="19"/>
  <c r="F57" i="19" s="1"/>
  <c r="C57" i="19"/>
  <c r="Z56" i="18" l="1"/>
  <c r="Z57" i="18" s="1"/>
  <c r="Y54" i="27"/>
  <c r="Z54" i="27" s="1"/>
  <c r="V54" i="27"/>
  <c r="Y57" i="28"/>
  <c r="V57" i="28"/>
  <c r="BA17" i="29"/>
  <c r="Z111" i="29"/>
  <c r="Z112" i="29" s="1"/>
  <c r="Z113" i="29" s="1"/>
  <c r="Z114" i="29" s="1"/>
  <c r="Z115" i="29" s="1"/>
  <c r="Z116" i="29" s="1"/>
  <c r="Z117" i="29" s="1"/>
  <c r="Z118" i="29" s="1"/>
  <c r="Z119" i="29" s="1"/>
  <c r="Z120" i="29" s="1"/>
  <c r="Z121" i="29" s="1"/>
  <c r="Z122" i="29" s="1"/>
  <c r="V57" i="18"/>
  <c r="Y58" i="18" s="1"/>
  <c r="G57" i="18"/>
  <c r="J57" i="18"/>
  <c r="K57" i="18"/>
  <c r="L57" i="18"/>
  <c r="C58" i="18"/>
  <c r="H57" i="18"/>
  <c r="I58" i="18" s="1"/>
  <c r="D57" i="18"/>
  <c r="F58" i="18" s="1"/>
  <c r="Q58" i="18"/>
  <c r="R57" i="18"/>
  <c r="T58" i="18" s="1"/>
  <c r="W58" i="18" s="1"/>
  <c r="X58" i="18" s="1"/>
  <c r="V58" i="25"/>
  <c r="Y59" i="25" s="1"/>
  <c r="Z59" i="25" s="1"/>
  <c r="L57" i="25"/>
  <c r="J57" i="25"/>
  <c r="K57" i="25"/>
  <c r="G57" i="25"/>
  <c r="R57" i="27"/>
  <c r="T58" i="27" s="1"/>
  <c r="Q58" i="27"/>
  <c r="D57" i="25"/>
  <c r="F58" i="25" s="1"/>
  <c r="C58" i="25"/>
  <c r="H57" i="25"/>
  <c r="I58" i="25" s="1"/>
  <c r="W57" i="27"/>
  <c r="X57" i="27" s="1"/>
  <c r="Y55" i="26"/>
  <c r="Z55" i="26" s="1"/>
  <c r="V55" i="26"/>
  <c r="Z57" i="28"/>
  <c r="K58" i="28"/>
  <c r="J58" i="28"/>
  <c r="L58" i="28"/>
  <c r="G58" i="28"/>
  <c r="H58" i="28"/>
  <c r="I59" i="28" s="1"/>
  <c r="C59" i="28"/>
  <c r="D58" i="28"/>
  <c r="F59" i="28" s="1"/>
  <c r="BC12" i="19"/>
  <c r="BD12" i="19" s="1"/>
  <c r="BB13" i="19"/>
  <c r="W57" i="26"/>
  <c r="X57" i="26" s="1"/>
  <c r="W59" i="25"/>
  <c r="X59" i="25" s="1"/>
  <c r="V57" i="19"/>
  <c r="Y58" i="19" s="1"/>
  <c r="Z58" i="19" s="1"/>
  <c r="C58" i="26"/>
  <c r="H57" i="26"/>
  <c r="I58" i="26" s="1"/>
  <c r="D57" i="26"/>
  <c r="F58" i="26" s="1"/>
  <c r="Q58" i="26"/>
  <c r="R57" i="26"/>
  <c r="T58" i="26" s="1"/>
  <c r="D57" i="16"/>
  <c r="F58" i="16" s="1"/>
  <c r="H57" i="16"/>
  <c r="I58" i="16" s="1"/>
  <c r="C58" i="16"/>
  <c r="K57" i="26"/>
  <c r="J57" i="26"/>
  <c r="G57" i="26"/>
  <c r="L57" i="26"/>
  <c r="G57" i="16"/>
  <c r="L57" i="16"/>
  <c r="K57" i="16"/>
  <c r="J57" i="16"/>
  <c r="R57" i="16"/>
  <c r="T58" i="16" s="1"/>
  <c r="W58" i="16" s="1"/>
  <c r="X58" i="16" s="1"/>
  <c r="Q58" i="16"/>
  <c r="Q60" i="25"/>
  <c r="R59" i="25"/>
  <c r="T60" i="25" s="1"/>
  <c r="Y55" i="24"/>
  <c r="V55" i="24"/>
  <c r="Y57" i="23"/>
  <c r="Z57" i="23" s="1"/>
  <c r="V57" i="23"/>
  <c r="Z55" i="24"/>
  <c r="Y56" i="21"/>
  <c r="Z56" i="21" s="1"/>
  <c r="V56" i="21"/>
  <c r="Y55" i="22"/>
  <c r="Z55" i="22" s="1"/>
  <c r="V55" i="22"/>
  <c r="G58" i="22"/>
  <c r="L58" i="22"/>
  <c r="K58" i="22"/>
  <c r="J58" i="22"/>
  <c r="W58" i="22"/>
  <c r="X58" i="22" s="1"/>
  <c r="W58" i="24"/>
  <c r="X58" i="24" s="1"/>
  <c r="C59" i="23"/>
  <c r="H58" i="23"/>
  <c r="I59" i="23" s="1"/>
  <c r="D58" i="23"/>
  <c r="F59" i="23" s="1"/>
  <c r="L58" i="23"/>
  <c r="G58" i="23"/>
  <c r="K58" i="23"/>
  <c r="J58" i="23"/>
  <c r="R58" i="22"/>
  <c r="T59" i="22" s="1"/>
  <c r="Q59" i="22"/>
  <c r="C59" i="22"/>
  <c r="D58" i="22"/>
  <c r="F59" i="22" s="1"/>
  <c r="H58" i="22"/>
  <c r="I59" i="22" s="1"/>
  <c r="Q59" i="24"/>
  <c r="R58" i="24"/>
  <c r="T59" i="24" s="1"/>
  <c r="W59" i="21"/>
  <c r="X59" i="21" s="1"/>
  <c r="J57" i="19"/>
  <c r="G57" i="19"/>
  <c r="K57" i="19"/>
  <c r="L57" i="19"/>
  <c r="W57" i="20"/>
  <c r="X57" i="20" s="1"/>
  <c r="C60" i="27"/>
  <c r="H59" i="27"/>
  <c r="I60" i="27" s="1"/>
  <c r="D59" i="27"/>
  <c r="F60" i="27" s="1"/>
  <c r="Q59" i="19"/>
  <c r="R58" i="19"/>
  <c r="T59" i="19" s="1"/>
  <c r="W59" i="28"/>
  <c r="X59" i="28" s="1"/>
  <c r="Q58" i="20"/>
  <c r="R57" i="20"/>
  <c r="T58" i="20" s="1"/>
  <c r="H57" i="24"/>
  <c r="I58" i="24" s="1"/>
  <c r="C58" i="24"/>
  <c r="D57" i="24"/>
  <c r="F58" i="24" s="1"/>
  <c r="Q60" i="21"/>
  <c r="R59" i="21"/>
  <c r="T60" i="21" s="1"/>
  <c r="H58" i="21"/>
  <c r="I59" i="21" s="1"/>
  <c r="C59" i="21"/>
  <c r="D58" i="21"/>
  <c r="F59" i="21" s="1"/>
  <c r="V56" i="20"/>
  <c r="Y57" i="20" s="1"/>
  <c r="Z57" i="20" s="1"/>
  <c r="W59" i="23"/>
  <c r="X59" i="23" s="1"/>
  <c r="C57" i="20"/>
  <c r="D56" i="20"/>
  <c r="F57" i="20" s="1"/>
  <c r="H56" i="20"/>
  <c r="I57" i="20" s="1"/>
  <c r="G57" i="24"/>
  <c r="K57" i="24"/>
  <c r="J57" i="24"/>
  <c r="L57" i="24"/>
  <c r="H57" i="19"/>
  <c r="I58" i="19" s="1"/>
  <c r="C58" i="19"/>
  <c r="D57" i="19"/>
  <c r="F58" i="19" s="1"/>
  <c r="J58" i="21"/>
  <c r="G58" i="21"/>
  <c r="K58" i="21"/>
  <c r="L58" i="21"/>
  <c r="G59" i="27"/>
  <c r="K59" i="27"/>
  <c r="J59" i="27"/>
  <c r="L59" i="27"/>
  <c r="Q60" i="23"/>
  <c r="R59" i="23"/>
  <c r="T60" i="23" s="1"/>
  <c r="Y57" i="16"/>
  <c r="Z57" i="16" s="1"/>
  <c r="V57" i="16"/>
  <c r="K56" i="20"/>
  <c r="J56" i="20"/>
  <c r="G56" i="20"/>
  <c r="L56" i="20"/>
  <c r="W58" i="19"/>
  <c r="X58" i="19" s="1"/>
  <c r="Q60" i="28"/>
  <c r="R59" i="28"/>
  <c r="T60" i="28" s="1"/>
  <c r="Y55" i="27" l="1"/>
  <c r="Z55" i="27" s="1"/>
  <c r="V55" i="27"/>
  <c r="Z58" i="18"/>
  <c r="Y58" i="28"/>
  <c r="Z58" i="28" s="1"/>
  <c r="V58" i="28"/>
  <c r="BA18" i="29"/>
  <c r="Z123" i="29"/>
  <c r="Z124" i="29" s="1"/>
  <c r="Z125" i="29" s="1"/>
  <c r="Z126" i="29" s="1"/>
  <c r="Z127" i="29" s="1"/>
  <c r="Z128" i="29" s="1"/>
  <c r="Z129" i="29" s="1"/>
  <c r="Z130" i="29" s="1"/>
  <c r="Z131" i="29" s="1"/>
  <c r="Z132" i="29" s="1"/>
  <c r="Z133" i="29" s="1"/>
  <c r="Z134" i="29" s="1"/>
  <c r="V58" i="18"/>
  <c r="Y59" i="18" s="1"/>
  <c r="R58" i="18"/>
  <c r="T59" i="18" s="1"/>
  <c r="W59" i="18" s="1"/>
  <c r="X59" i="18" s="1"/>
  <c r="Q59" i="18"/>
  <c r="G58" i="18"/>
  <c r="K58" i="18"/>
  <c r="J58" i="18"/>
  <c r="L58" i="18"/>
  <c r="C59" i="18"/>
  <c r="D58" i="18"/>
  <c r="F59" i="18" s="1"/>
  <c r="H58" i="18"/>
  <c r="I59" i="18" s="1"/>
  <c r="V57" i="20"/>
  <c r="Y58" i="20" s="1"/>
  <c r="Z58" i="20" s="1"/>
  <c r="D58" i="25"/>
  <c r="F59" i="25" s="1"/>
  <c r="H58" i="25"/>
  <c r="I59" i="25" s="1"/>
  <c r="C59" i="25"/>
  <c r="G58" i="25"/>
  <c r="J58" i="25"/>
  <c r="K58" i="25"/>
  <c r="L58" i="25"/>
  <c r="R58" i="27"/>
  <c r="T59" i="27" s="1"/>
  <c r="Q59" i="27"/>
  <c r="V59" i="25"/>
  <c r="Y60" i="25" s="1"/>
  <c r="Z60" i="25" s="1"/>
  <c r="Y56" i="26"/>
  <c r="Z56" i="26" s="1"/>
  <c r="V56" i="26"/>
  <c r="W58" i="27"/>
  <c r="X58" i="27" s="1"/>
  <c r="L59" i="28"/>
  <c r="K59" i="28"/>
  <c r="G59" i="28"/>
  <c r="J59" i="28"/>
  <c r="D59" i="28"/>
  <c r="F60" i="28" s="1"/>
  <c r="H59" i="28"/>
  <c r="I60" i="28" s="1"/>
  <c r="C60" i="28"/>
  <c r="V58" i="19"/>
  <c r="Y59" i="19" s="1"/>
  <c r="Z59" i="19" s="1"/>
  <c r="Q61" i="25"/>
  <c r="R60" i="25"/>
  <c r="T61" i="25" s="1"/>
  <c r="W58" i="26"/>
  <c r="X58" i="26" s="1"/>
  <c r="D58" i="26"/>
  <c r="F59" i="26" s="1"/>
  <c r="H58" i="26"/>
  <c r="I59" i="26" s="1"/>
  <c r="C59" i="26"/>
  <c r="R58" i="16"/>
  <c r="T59" i="16" s="1"/>
  <c r="W59" i="16" s="1"/>
  <c r="X59" i="16" s="1"/>
  <c r="Q59" i="16"/>
  <c r="D58" i="16"/>
  <c r="F59" i="16" s="1"/>
  <c r="C59" i="16"/>
  <c r="H58" i="16"/>
  <c r="I59" i="16" s="1"/>
  <c r="Q59" i="26"/>
  <c r="R58" i="26"/>
  <c r="T59" i="26" s="1"/>
  <c r="G58" i="26"/>
  <c r="K58" i="26"/>
  <c r="L58" i="26"/>
  <c r="J58" i="26"/>
  <c r="W60" i="25"/>
  <c r="X60" i="25" s="1"/>
  <c r="G58" i="16"/>
  <c r="L58" i="16"/>
  <c r="K58" i="16"/>
  <c r="J58" i="16"/>
  <c r="Y58" i="23"/>
  <c r="Z58" i="23" s="1"/>
  <c r="V58" i="23"/>
  <c r="Y57" i="21"/>
  <c r="V57" i="21"/>
  <c r="Y56" i="24"/>
  <c r="Z56" i="24" s="1"/>
  <c r="V56" i="24"/>
  <c r="Z57" i="21"/>
  <c r="Q60" i="22"/>
  <c r="R59" i="22"/>
  <c r="T60" i="22" s="1"/>
  <c r="H59" i="23"/>
  <c r="I60" i="23" s="1"/>
  <c r="D59" i="23"/>
  <c r="F60" i="23" s="1"/>
  <c r="C60" i="23"/>
  <c r="G59" i="22"/>
  <c r="J59" i="22"/>
  <c r="L59" i="22"/>
  <c r="K59" i="22"/>
  <c r="W59" i="22"/>
  <c r="X59" i="22" s="1"/>
  <c r="R59" i="24"/>
  <c r="T60" i="24" s="1"/>
  <c r="Q60" i="24"/>
  <c r="W59" i="24"/>
  <c r="X59" i="24" s="1"/>
  <c r="C60" i="22"/>
  <c r="H59" i="22"/>
  <c r="I60" i="22" s="1"/>
  <c r="D59" i="22"/>
  <c r="F60" i="22" s="1"/>
  <c r="L59" i="23"/>
  <c r="K59" i="23"/>
  <c r="J59" i="23"/>
  <c r="G59" i="23"/>
  <c r="Y56" i="22"/>
  <c r="Z56" i="22" s="1"/>
  <c r="V56" i="22"/>
  <c r="Q61" i="23"/>
  <c r="R60" i="23"/>
  <c r="T61" i="23" s="1"/>
  <c r="W60" i="28"/>
  <c r="X60" i="28" s="1"/>
  <c r="G58" i="19"/>
  <c r="L58" i="19"/>
  <c r="K58" i="19"/>
  <c r="J58" i="19"/>
  <c r="G59" i="21"/>
  <c r="J59" i="21"/>
  <c r="K59" i="21"/>
  <c r="L59" i="21"/>
  <c r="C59" i="19"/>
  <c r="D58" i="19"/>
  <c r="F59" i="19" s="1"/>
  <c r="H58" i="19"/>
  <c r="I59" i="19" s="1"/>
  <c r="C60" i="21"/>
  <c r="D59" i="21"/>
  <c r="F60" i="21" s="1"/>
  <c r="H59" i="21"/>
  <c r="I60" i="21" s="1"/>
  <c r="L58" i="24"/>
  <c r="K58" i="24"/>
  <c r="J58" i="24"/>
  <c r="G58" i="24"/>
  <c r="W58" i="20"/>
  <c r="X58" i="20" s="1"/>
  <c r="L60" i="27"/>
  <c r="K60" i="27"/>
  <c r="G60" i="27"/>
  <c r="J60" i="27"/>
  <c r="R60" i="28"/>
  <c r="T61" i="28" s="1"/>
  <c r="Q61" i="28"/>
  <c r="Y58" i="16"/>
  <c r="Z58" i="16" s="1"/>
  <c r="V58" i="16"/>
  <c r="W60" i="23"/>
  <c r="X60" i="23" s="1"/>
  <c r="K57" i="20"/>
  <c r="J57" i="20"/>
  <c r="G57" i="20"/>
  <c r="L57" i="20"/>
  <c r="W60" i="21"/>
  <c r="X60" i="21" s="1"/>
  <c r="H58" i="24"/>
  <c r="I59" i="24" s="1"/>
  <c r="D58" i="24"/>
  <c r="F59" i="24" s="1"/>
  <c r="C59" i="24"/>
  <c r="Q59" i="20"/>
  <c r="R58" i="20"/>
  <c r="T59" i="20" s="1"/>
  <c r="W59" i="19"/>
  <c r="X59" i="19" s="1"/>
  <c r="C58" i="20"/>
  <c r="H57" i="20"/>
  <c r="I58" i="20" s="1"/>
  <c r="D57" i="20"/>
  <c r="F58" i="20" s="1"/>
  <c r="Q61" i="21"/>
  <c r="R60" i="21"/>
  <c r="T61" i="21" s="1"/>
  <c r="Q60" i="19"/>
  <c r="R59" i="19"/>
  <c r="T60" i="19" s="1"/>
  <c r="H60" i="27"/>
  <c r="I61" i="27" s="1"/>
  <c r="D60" i="27"/>
  <c r="F61" i="27" s="1"/>
  <c r="C61" i="27"/>
  <c r="Z59" i="18" l="1"/>
  <c r="BA13" i="18" s="1"/>
  <c r="Y56" i="27"/>
  <c r="Z56" i="27" s="1"/>
  <c r="V56" i="27"/>
  <c r="Y59" i="28"/>
  <c r="Z59" i="28" s="1"/>
  <c r="V59" i="28"/>
  <c r="V59" i="18"/>
  <c r="Y60" i="18" s="1"/>
  <c r="Z60" i="18" s="1"/>
  <c r="BA19" i="29"/>
  <c r="Z135" i="29"/>
  <c r="Z136" i="29" s="1"/>
  <c r="Z137" i="29" s="1"/>
  <c r="Z138" i="29" s="1"/>
  <c r="Z139" i="29" s="1"/>
  <c r="Z140" i="29" s="1"/>
  <c r="J59" i="18"/>
  <c r="L59" i="18"/>
  <c r="G59" i="18"/>
  <c r="K59" i="18"/>
  <c r="C60" i="18"/>
  <c r="H59" i="18"/>
  <c r="I60" i="18" s="1"/>
  <c r="D59" i="18"/>
  <c r="F60" i="18" s="1"/>
  <c r="Q60" i="18"/>
  <c r="R59" i="18"/>
  <c r="T60" i="18" s="1"/>
  <c r="W60" i="18" s="1"/>
  <c r="X60" i="18" s="1"/>
  <c r="V58" i="20"/>
  <c r="Y59" i="20" s="1"/>
  <c r="Z59" i="20" s="1"/>
  <c r="Y57" i="26"/>
  <c r="Z57" i="26" s="1"/>
  <c r="V57" i="26"/>
  <c r="W59" i="27"/>
  <c r="X59" i="27" s="1"/>
  <c r="L59" i="25"/>
  <c r="G59" i="25"/>
  <c r="K59" i="25"/>
  <c r="J59" i="25"/>
  <c r="C60" i="25"/>
  <c r="D59" i="25"/>
  <c r="F60" i="25" s="1"/>
  <c r="H59" i="25"/>
  <c r="I60" i="25" s="1"/>
  <c r="V60" i="25"/>
  <c r="Y61" i="25" s="1"/>
  <c r="Z61" i="25" s="1"/>
  <c r="Q60" i="27"/>
  <c r="R59" i="27"/>
  <c r="T60" i="27" s="1"/>
  <c r="C61" i="28"/>
  <c r="D60" i="28"/>
  <c r="F61" i="28" s="1"/>
  <c r="H60" i="28"/>
  <c r="I61" i="28" s="1"/>
  <c r="K60" i="28"/>
  <c r="J60" i="28"/>
  <c r="G60" i="28"/>
  <c r="L60" i="28"/>
  <c r="W59" i="26"/>
  <c r="X59" i="26" s="1"/>
  <c r="G59" i="16"/>
  <c r="L59" i="16"/>
  <c r="J59" i="16"/>
  <c r="K59" i="16"/>
  <c r="D59" i="26"/>
  <c r="F60" i="26" s="1"/>
  <c r="H59" i="26"/>
  <c r="I60" i="26" s="1"/>
  <c r="C60" i="26"/>
  <c r="R61" i="25"/>
  <c r="T62" i="25" s="1"/>
  <c r="Q62" i="25"/>
  <c r="BB13" i="18"/>
  <c r="BC12" i="18"/>
  <c r="BD12" i="18" s="1"/>
  <c r="Q60" i="26"/>
  <c r="R59" i="26"/>
  <c r="T60" i="26" s="1"/>
  <c r="R59" i="16"/>
  <c r="T60" i="16" s="1"/>
  <c r="W60" i="16" s="1"/>
  <c r="X60" i="16" s="1"/>
  <c r="Q60" i="16"/>
  <c r="L59" i="26"/>
  <c r="G59" i="26"/>
  <c r="K59" i="26"/>
  <c r="J59" i="26"/>
  <c r="H59" i="16"/>
  <c r="I60" i="16" s="1"/>
  <c r="C60" i="16"/>
  <c r="D59" i="16"/>
  <c r="F60" i="16" s="1"/>
  <c r="W61" i="25"/>
  <c r="X61" i="25" s="1"/>
  <c r="Y58" i="21"/>
  <c r="Z58" i="21" s="1"/>
  <c r="V58" i="21"/>
  <c r="Y57" i="24"/>
  <c r="Z57" i="24" s="1"/>
  <c r="V57" i="24"/>
  <c r="Y59" i="23"/>
  <c r="Z59" i="23" s="1"/>
  <c r="V59" i="23"/>
  <c r="R60" i="24"/>
  <c r="T61" i="24" s="1"/>
  <c r="Q61" i="24"/>
  <c r="C61" i="23"/>
  <c r="D60" i="23"/>
  <c r="F61" i="23" s="1"/>
  <c r="H60" i="23"/>
  <c r="I61" i="23" s="1"/>
  <c r="W60" i="24"/>
  <c r="X60" i="24" s="1"/>
  <c r="K60" i="23"/>
  <c r="L60" i="23"/>
  <c r="G60" i="23"/>
  <c r="J60" i="23"/>
  <c r="R60" i="22"/>
  <c r="T61" i="22" s="1"/>
  <c r="Q61" i="22"/>
  <c r="L60" i="22"/>
  <c r="K60" i="22"/>
  <c r="J60" i="22"/>
  <c r="G60" i="22"/>
  <c r="Y57" i="22"/>
  <c r="Z57" i="22" s="1"/>
  <c r="V57" i="22"/>
  <c r="H60" i="22"/>
  <c r="I61" i="22" s="1"/>
  <c r="D60" i="22"/>
  <c r="F61" i="22" s="1"/>
  <c r="C61" i="22"/>
  <c r="W60" i="22"/>
  <c r="X60" i="22" s="1"/>
  <c r="H61" i="27"/>
  <c r="I62" i="27" s="1"/>
  <c r="C62" i="27"/>
  <c r="D61" i="27"/>
  <c r="F62" i="27" s="1"/>
  <c r="D58" i="20"/>
  <c r="F59" i="20" s="1"/>
  <c r="H58" i="20"/>
  <c r="I59" i="20" s="1"/>
  <c r="C59" i="20"/>
  <c r="W59" i="20"/>
  <c r="X59" i="20" s="1"/>
  <c r="Y59" i="16"/>
  <c r="Z59" i="16" s="1"/>
  <c r="V59" i="16"/>
  <c r="L59" i="19"/>
  <c r="J59" i="19"/>
  <c r="G59" i="19"/>
  <c r="K59" i="19"/>
  <c r="V60" i="19"/>
  <c r="Y61" i="19" s="1"/>
  <c r="W60" i="19"/>
  <c r="X60" i="19" s="1"/>
  <c r="R59" i="20"/>
  <c r="T60" i="20" s="1"/>
  <c r="Q60" i="20"/>
  <c r="C60" i="19"/>
  <c r="D59" i="19"/>
  <c r="F60" i="19" s="1"/>
  <c r="H59" i="19"/>
  <c r="I60" i="19" s="1"/>
  <c r="W61" i="23"/>
  <c r="X61" i="23" s="1"/>
  <c r="J61" i="27"/>
  <c r="G61" i="27"/>
  <c r="K61" i="27"/>
  <c r="L61" i="27"/>
  <c r="Q61" i="19"/>
  <c r="R60" i="19"/>
  <c r="T61" i="19" s="1"/>
  <c r="W61" i="21"/>
  <c r="X61" i="21" s="1"/>
  <c r="J58" i="20"/>
  <c r="K58" i="20"/>
  <c r="G58" i="20"/>
  <c r="L58" i="20"/>
  <c r="V59" i="19"/>
  <c r="Y60" i="19" s="1"/>
  <c r="Z60" i="19" s="1"/>
  <c r="D59" i="24"/>
  <c r="F60" i="24" s="1"/>
  <c r="H59" i="24"/>
  <c r="I60" i="24" s="1"/>
  <c r="C60" i="24"/>
  <c r="Q62" i="28"/>
  <c r="R61" i="28"/>
  <c r="T62" i="28" s="1"/>
  <c r="L60" i="21"/>
  <c r="K60" i="21"/>
  <c r="G60" i="21"/>
  <c r="J60" i="21"/>
  <c r="Q62" i="23"/>
  <c r="R61" i="23"/>
  <c r="T62" i="23" s="1"/>
  <c r="R61" i="21"/>
  <c r="T62" i="21" s="1"/>
  <c r="Q62" i="21"/>
  <c r="G59" i="24"/>
  <c r="K59" i="24"/>
  <c r="L59" i="24"/>
  <c r="J59" i="24"/>
  <c r="W61" i="28"/>
  <c r="X61" i="28" s="1"/>
  <c r="H60" i="21"/>
  <c r="I61" i="21" s="1"/>
  <c r="C61" i="21"/>
  <c r="D60" i="21"/>
  <c r="F61" i="21" s="1"/>
  <c r="Y57" i="27" l="1"/>
  <c r="Z57" i="27" s="1"/>
  <c r="V57" i="27"/>
  <c r="Y60" i="28"/>
  <c r="Z60" i="28" s="1"/>
  <c r="V60" i="28"/>
  <c r="V60" i="18"/>
  <c r="Y61" i="18" s="1"/>
  <c r="R60" i="18"/>
  <c r="T61" i="18" s="1"/>
  <c r="W61" i="18" s="1"/>
  <c r="X61" i="18" s="1"/>
  <c r="Q61" i="18"/>
  <c r="L60" i="18"/>
  <c r="K60" i="18"/>
  <c r="J60" i="18"/>
  <c r="G60" i="18"/>
  <c r="C61" i="18"/>
  <c r="D60" i="18"/>
  <c r="F61" i="18" s="1"/>
  <c r="H60" i="18"/>
  <c r="I61" i="18" s="1"/>
  <c r="V59" i="20"/>
  <c r="Y60" i="20" s="1"/>
  <c r="Z60" i="20" s="1"/>
  <c r="Q61" i="27"/>
  <c r="R60" i="27"/>
  <c r="T61" i="27" s="1"/>
  <c r="C61" i="25"/>
  <c r="D60" i="25"/>
  <c r="F61" i="25" s="1"/>
  <c r="H60" i="25"/>
  <c r="I61" i="25" s="1"/>
  <c r="V61" i="25"/>
  <c r="Y62" i="25" s="1"/>
  <c r="Z62" i="25" s="1"/>
  <c r="BA13" i="25" s="1"/>
  <c r="W60" i="27"/>
  <c r="X60" i="27" s="1"/>
  <c r="G60" i="25"/>
  <c r="L60" i="25"/>
  <c r="K60" i="25"/>
  <c r="J60" i="25"/>
  <c r="Y58" i="26"/>
  <c r="Z58" i="26" s="1"/>
  <c r="V58" i="26"/>
  <c r="Z61" i="18"/>
  <c r="V61" i="18"/>
  <c r="Y62" i="18" s="1"/>
  <c r="G61" i="28"/>
  <c r="J61" i="28"/>
  <c r="K61" i="28"/>
  <c r="L61" i="28"/>
  <c r="H61" i="28"/>
  <c r="I62" i="28" s="1"/>
  <c r="D61" i="28"/>
  <c r="F62" i="28" s="1"/>
  <c r="C62" i="28"/>
  <c r="G60" i="16"/>
  <c r="J60" i="16"/>
  <c r="L60" i="16"/>
  <c r="K60" i="16"/>
  <c r="W62" i="25"/>
  <c r="X62" i="25" s="1"/>
  <c r="Q61" i="26"/>
  <c r="R60" i="26"/>
  <c r="T61" i="26" s="1"/>
  <c r="W60" i="26"/>
  <c r="X60" i="26" s="1"/>
  <c r="H60" i="26"/>
  <c r="I61" i="26" s="1"/>
  <c r="C61" i="26"/>
  <c r="D60" i="26"/>
  <c r="F61" i="26" s="1"/>
  <c r="H60" i="16"/>
  <c r="I61" i="16" s="1"/>
  <c r="C61" i="16"/>
  <c r="D60" i="16"/>
  <c r="F61" i="16" s="1"/>
  <c r="Q61" i="16"/>
  <c r="R60" i="16"/>
  <c r="T61" i="16" s="1"/>
  <c r="W61" i="16" s="1"/>
  <c r="X61" i="16" s="1"/>
  <c r="Q63" i="25"/>
  <c r="R62" i="25"/>
  <c r="T63" i="25" s="1"/>
  <c r="K60" i="26"/>
  <c r="J60" i="26"/>
  <c r="L60" i="26"/>
  <c r="G60" i="26"/>
  <c r="Y60" i="23"/>
  <c r="Z60" i="23" s="1"/>
  <c r="V60" i="23"/>
  <c r="Y58" i="22"/>
  <c r="Z58" i="22" s="1"/>
  <c r="V58" i="22"/>
  <c r="Y59" i="21"/>
  <c r="Z59" i="21" s="1"/>
  <c r="V59" i="21"/>
  <c r="Y58" i="24"/>
  <c r="Z58" i="24" s="1"/>
  <c r="V58" i="24"/>
  <c r="J61" i="23"/>
  <c r="G61" i="23"/>
  <c r="K61" i="23"/>
  <c r="L61" i="23"/>
  <c r="C62" i="22"/>
  <c r="D61" i="22"/>
  <c r="F62" i="22" s="1"/>
  <c r="H61" i="22"/>
  <c r="I62" i="22" s="1"/>
  <c r="C62" i="23"/>
  <c r="D61" i="23"/>
  <c r="F62" i="23" s="1"/>
  <c r="H61" i="23"/>
  <c r="I62" i="23" s="1"/>
  <c r="W61" i="22"/>
  <c r="X61" i="22" s="1"/>
  <c r="W61" i="24"/>
  <c r="X61" i="24" s="1"/>
  <c r="K61" i="22"/>
  <c r="J61" i="22"/>
  <c r="L61" i="22"/>
  <c r="G61" i="22"/>
  <c r="R61" i="22"/>
  <c r="T62" i="22" s="1"/>
  <c r="Q62" i="22"/>
  <c r="R61" i="24"/>
  <c r="T62" i="24" s="1"/>
  <c r="Q62" i="24"/>
  <c r="Z61" i="19"/>
  <c r="H61" i="21"/>
  <c r="I62" i="21" s="1"/>
  <c r="C62" i="21"/>
  <c r="D61" i="21"/>
  <c r="F62" i="21" s="1"/>
  <c r="W62" i="21"/>
  <c r="X62" i="21" s="1"/>
  <c r="W62" i="28"/>
  <c r="X62" i="28" s="1"/>
  <c r="L60" i="24"/>
  <c r="G60" i="24"/>
  <c r="J60" i="24"/>
  <c r="K60" i="24"/>
  <c r="Q61" i="20"/>
  <c r="R60" i="20"/>
  <c r="T61" i="20" s="1"/>
  <c r="Y60" i="16"/>
  <c r="Z60" i="16" s="1"/>
  <c r="V60" i="16"/>
  <c r="D59" i="20"/>
  <c r="F60" i="20" s="1"/>
  <c r="C60" i="20"/>
  <c r="H59" i="20"/>
  <c r="I60" i="20" s="1"/>
  <c r="J62" i="27"/>
  <c r="K62" i="27"/>
  <c r="G62" i="27"/>
  <c r="L62" i="27"/>
  <c r="Q63" i="28"/>
  <c r="R62" i="28"/>
  <c r="T63" i="28" s="1"/>
  <c r="W60" i="20"/>
  <c r="X60" i="20" s="1"/>
  <c r="D62" i="27"/>
  <c r="F63" i="27" s="1"/>
  <c r="H62" i="27"/>
  <c r="I63" i="27" s="1"/>
  <c r="C63" i="27"/>
  <c r="W62" i="23"/>
  <c r="X62" i="23" s="1"/>
  <c r="Q63" i="23"/>
  <c r="R62" i="23"/>
  <c r="T63" i="23" s="1"/>
  <c r="D60" i="24"/>
  <c r="F61" i="24" s="1"/>
  <c r="H60" i="24"/>
  <c r="I61" i="24" s="1"/>
  <c r="C61" i="24"/>
  <c r="V61" i="19"/>
  <c r="Y62" i="19" s="1"/>
  <c r="W61" i="19"/>
  <c r="X61" i="19" s="1"/>
  <c r="K60" i="19"/>
  <c r="J60" i="19"/>
  <c r="L60" i="19"/>
  <c r="G60" i="19"/>
  <c r="K59" i="20"/>
  <c r="J59" i="20"/>
  <c r="G59" i="20"/>
  <c r="L59" i="20"/>
  <c r="L61" i="21"/>
  <c r="K61" i="21"/>
  <c r="G61" i="21"/>
  <c r="J61" i="21"/>
  <c r="Q63" i="21"/>
  <c r="R62" i="21"/>
  <c r="T63" i="21" s="1"/>
  <c r="Q62" i="19"/>
  <c r="R61" i="19"/>
  <c r="T62" i="19" s="1"/>
  <c r="C61" i="19"/>
  <c r="D60" i="19"/>
  <c r="F61" i="19" s="1"/>
  <c r="H60" i="19"/>
  <c r="I61" i="19" s="1"/>
  <c r="Y58" i="27" l="1"/>
  <c r="Z58" i="27" s="1"/>
  <c r="V58" i="27"/>
  <c r="Y61" i="28"/>
  <c r="Z61" i="28" s="1"/>
  <c r="V61" i="28"/>
  <c r="V62" i="25"/>
  <c r="Y63" i="25" s="1"/>
  <c r="Z63" i="25" s="1"/>
  <c r="C62" i="18"/>
  <c r="H61" i="18"/>
  <c r="I62" i="18" s="1"/>
  <c r="D61" i="18"/>
  <c r="F62" i="18" s="1"/>
  <c r="Q62" i="18"/>
  <c r="R61" i="18"/>
  <c r="T62" i="18" s="1"/>
  <c r="L61" i="18"/>
  <c r="K61" i="18"/>
  <c r="J61" i="18"/>
  <c r="G61" i="18"/>
  <c r="V60" i="20"/>
  <c r="Y61" i="20" s="1"/>
  <c r="Z61" i="20" s="1"/>
  <c r="Q62" i="27"/>
  <c r="R61" i="27"/>
  <c r="T62" i="27" s="1"/>
  <c r="K61" i="25"/>
  <c r="J61" i="25"/>
  <c r="L61" i="25"/>
  <c r="G61" i="25"/>
  <c r="Y59" i="26"/>
  <c r="Z59" i="26" s="1"/>
  <c r="V59" i="26"/>
  <c r="C62" i="25"/>
  <c r="D61" i="25"/>
  <c r="F62" i="25" s="1"/>
  <c r="H61" i="25"/>
  <c r="I62" i="25" s="1"/>
  <c r="W61" i="27"/>
  <c r="X61" i="27" s="1"/>
  <c r="Z62" i="18"/>
  <c r="C63" i="28"/>
  <c r="D62" i="28"/>
  <c r="F63" i="28" s="1"/>
  <c r="H62" i="28"/>
  <c r="I63" i="28" s="1"/>
  <c r="L62" i="28"/>
  <c r="J62" i="28"/>
  <c r="K62" i="28"/>
  <c r="G62" i="28"/>
  <c r="Z62" i="19"/>
  <c r="Q64" i="25"/>
  <c r="R63" i="25"/>
  <c r="T64" i="25" s="1"/>
  <c r="D61" i="16"/>
  <c r="F62" i="16" s="1"/>
  <c r="C62" i="16"/>
  <c r="H61" i="16"/>
  <c r="I62" i="16" s="1"/>
  <c r="Q62" i="26"/>
  <c r="R61" i="26"/>
  <c r="T62" i="26" s="1"/>
  <c r="R61" i="16"/>
  <c r="T62" i="16" s="1"/>
  <c r="W62" i="16" s="1"/>
  <c r="X62" i="16" s="1"/>
  <c r="Q62" i="16"/>
  <c r="J61" i="26"/>
  <c r="L61" i="26"/>
  <c r="K61" i="26"/>
  <c r="G61" i="26"/>
  <c r="W63" i="25"/>
  <c r="X63" i="25" s="1"/>
  <c r="G61" i="16"/>
  <c r="K61" i="16"/>
  <c r="J61" i="16"/>
  <c r="L61" i="16"/>
  <c r="D61" i="26"/>
  <c r="F62" i="26" s="1"/>
  <c r="H61" i="26"/>
  <c r="I62" i="26" s="1"/>
  <c r="C62" i="26"/>
  <c r="W61" i="26"/>
  <c r="X61" i="26" s="1"/>
  <c r="BC12" i="25"/>
  <c r="BD12" i="25" s="1"/>
  <c r="BB13" i="25"/>
  <c r="Y61" i="23"/>
  <c r="Z61" i="23" s="1"/>
  <c r="V61" i="23"/>
  <c r="Y60" i="21"/>
  <c r="Z60" i="21" s="1"/>
  <c r="V60" i="21"/>
  <c r="Y59" i="24"/>
  <c r="Z59" i="24" s="1"/>
  <c r="V59" i="24"/>
  <c r="Y59" i="22"/>
  <c r="Z59" i="22" s="1"/>
  <c r="V59" i="22"/>
  <c r="R62" i="22"/>
  <c r="T63" i="22" s="1"/>
  <c r="Q63" i="22"/>
  <c r="D62" i="23"/>
  <c r="F63" i="23" s="1"/>
  <c r="C63" i="23"/>
  <c r="H62" i="23"/>
  <c r="I63" i="23" s="1"/>
  <c r="W62" i="22"/>
  <c r="X62" i="22" s="1"/>
  <c r="R62" i="24"/>
  <c r="T63" i="24" s="1"/>
  <c r="Q63" i="24"/>
  <c r="L62" i="22"/>
  <c r="G62" i="22"/>
  <c r="J62" i="22"/>
  <c r="K62" i="22"/>
  <c r="W62" i="24"/>
  <c r="X62" i="24" s="1"/>
  <c r="G62" i="23"/>
  <c r="L62" i="23"/>
  <c r="K62" i="23"/>
  <c r="J62" i="23"/>
  <c r="D62" i="22"/>
  <c r="F63" i="22" s="1"/>
  <c r="H62" i="22"/>
  <c r="I63" i="22" s="1"/>
  <c r="C63" i="22"/>
  <c r="Q63" i="19"/>
  <c r="R62" i="19"/>
  <c r="T63" i="19" s="1"/>
  <c r="H63" i="27"/>
  <c r="I64" i="27" s="1"/>
  <c r="C64" i="27"/>
  <c r="D63" i="27"/>
  <c r="F64" i="27" s="1"/>
  <c r="K61" i="19"/>
  <c r="J61" i="19"/>
  <c r="G61" i="19"/>
  <c r="L61" i="19"/>
  <c r="W63" i="21"/>
  <c r="X63" i="21" s="1"/>
  <c r="W63" i="23"/>
  <c r="X63" i="23" s="1"/>
  <c r="W63" i="28"/>
  <c r="X63" i="28" s="1"/>
  <c r="D60" i="20"/>
  <c r="F61" i="20" s="1"/>
  <c r="C61" i="20"/>
  <c r="H60" i="20"/>
  <c r="I61" i="20" s="1"/>
  <c r="W61" i="20"/>
  <c r="X61" i="20" s="1"/>
  <c r="Q64" i="28"/>
  <c r="R63" i="28"/>
  <c r="T64" i="28" s="1"/>
  <c r="J60" i="20"/>
  <c r="K60" i="20"/>
  <c r="G60" i="20"/>
  <c r="L60" i="20"/>
  <c r="R61" i="20"/>
  <c r="T62" i="20" s="1"/>
  <c r="Q62" i="20"/>
  <c r="D61" i="19"/>
  <c r="F62" i="19" s="1"/>
  <c r="C62" i="19"/>
  <c r="H61" i="19"/>
  <c r="I62" i="19" s="1"/>
  <c r="R63" i="21"/>
  <c r="T64" i="21" s="1"/>
  <c r="Q64" i="21"/>
  <c r="D61" i="24"/>
  <c r="F62" i="24" s="1"/>
  <c r="C62" i="24"/>
  <c r="H61" i="24"/>
  <c r="I62" i="24" s="1"/>
  <c r="R63" i="23"/>
  <c r="T64" i="23" s="1"/>
  <c r="Q64" i="23"/>
  <c r="K63" i="27"/>
  <c r="L63" i="27"/>
  <c r="G63" i="27"/>
  <c r="J63" i="27"/>
  <c r="V62" i="19"/>
  <c r="Y63" i="19" s="1"/>
  <c r="W62" i="19"/>
  <c r="X62" i="19" s="1"/>
  <c r="Y61" i="16"/>
  <c r="Z61" i="16" s="1"/>
  <c r="V61" i="16"/>
  <c r="G62" i="21"/>
  <c r="K62" i="21"/>
  <c r="J62" i="21"/>
  <c r="L62" i="21"/>
  <c r="L61" i="24"/>
  <c r="J61" i="24"/>
  <c r="K61" i="24"/>
  <c r="G61" i="24"/>
  <c r="D62" i="21"/>
  <c r="F63" i="21" s="1"/>
  <c r="C63" i="21"/>
  <c r="H62" i="21"/>
  <c r="I63" i="21" s="1"/>
  <c r="Y59" i="27" l="1"/>
  <c r="Z59" i="27" s="1"/>
  <c r="V59" i="27"/>
  <c r="Y62" i="28"/>
  <c r="Z62" i="28" s="1"/>
  <c r="V62" i="28"/>
  <c r="Y61" i="21"/>
  <c r="V61" i="21"/>
  <c r="Q63" i="18"/>
  <c r="R62" i="18"/>
  <c r="T63" i="18" s="1"/>
  <c r="J62" i="18"/>
  <c r="L62" i="18"/>
  <c r="K62" i="18"/>
  <c r="G62" i="18"/>
  <c r="W62" i="18"/>
  <c r="X62" i="18" s="1"/>
  <c r="D62" i="18"/>
  <c r="F63" i="18" s="1"/>
  <c r="C63" i="18"/>
  <c r="H62" i="18"/>
  <c r="I63" i="18" s="1"/>
  <c r="V61" i="20"/>
  <c r="Y62" i="20" s="1"/>
  <c r="Z62" i="20" s="1"/>
  <c r="Y60" i="26"/>
  <c r="Z60" i="26" s="1"/>
  <c r="V60" i="26"/>
  <c r="R62" i="27"/>
  <c r="T63" i="27" s="1"/>
  <c r="Q63" i="27"/>
  <c r="V63" i="25"/>
  <c r="Y64" i="25" s="1"/>
  <c r="Z64" i="25" s="1"/>
  <c r="G62" i="25"/>
  <c r="K62" i="25"/>
  <c r="J62" i="25"/>
  <c r="L62" i="25"/>
  <c r="C63" i="25"/>
  <c r="H62" i="25"/>
  <c r="I63" i="25" s="1"/>
  <c r="D62" i="25"/>
  <c r="F63" i="25" s="1"/>
  <c r="W62" i="27"/>
  <c r="X62" i="27" s="1"/>
  <c r="K63" i="28"/>
  <c r="G63" i="28"/>
  <c r="J63" i="28"/>
  <c r="L63" i="28"/>
  <c r="C64" i="28"/>
  <c r="H63" i="28"/>
  <c r="I64" i="28" s="1"/>
  <c r="D63" i="28"/>
  <c r="F64" i="28" s="1"/>
  <c r="Z63" i="19"/>
  <c r="R62" i="26"/>
  <c r="T63" i="26" s="1"/>
  <c r="Q63" i="26"/>
  <c r="H62" i="26"/>
  <c r="I63" i="26" s="1"/>
  <c r="C63" i="26"/>
  <c r="D62" i="26"/>
  <c r="F63" i="26" s="1"/>
  <c r="C63" i="16"/>
  <c r="H62" i="16"/>
  <c r="I63" i="16" s="1"/>
  <c r="D62" i="16"/>
  <c r="F63" i="16" s="1"/>
  <c r="W64" i="25"/>
  <c r="X64" i="25" s="1"/>
  <c r="W62" i="26"/>
  <c r="X62" i="26" s="1"/>
  <c r="L62" i="16"/>
  <c r="K62" i="16"/>
  <c r="G62" i="16"/>
  <c r="J62" i="16"/>
  <c r="K62" i="26"/>
  <c r="G62" i="26"/>
  <c r="L62" i="26"/>
  <c r="J62" i="26"/>
  <c r="Q63" i="16"/>
  <c r="R62" i="16"/>
  <c r="T63" i="16" s="1"/>
  <c r="W63" i="16" s="1"/>
  <c r="X63" i="16" s="1"/>
  <c r="Q65" i="25"/>
  <c r="R64" i="25"/>
  <c r="T65" i="25" s="1"/>
  <c r="Y62" i="23"/>
  <c r="Z62" i="23" s="1"/>
  <c r="V62" i="23"/>
  <c r="Y60" i="22"/>
  <c r="Z60" i="22" s="1"/>
  <c r="V60" i="22"/>
  <c r="Z61" i="21"/>
  <c r="Y60" i="24"/>
  <c r="Z60" i="24" s="1"/>
  <c r="V60" i="24"/>
  <c r="K63" i="22"/>
  <c r="G63" i="22"/>
  <c r="L63" i="22"/>
  <c r="J63" i="22"/>
  <c r="W63" i="24"/>
  <c r="X63" i="24" s="1"/>
  <c r="W63" i="22"/>
  <c r="X63" i="22" s="1"/>
  <c r="H63" i="22"/>
  <c r="I64" i="22" s="1"/>
  <c r="C64" i="22"/>
  <c r="D63" i="22"/>
  <c r="F64" i="22" s="1"/>
  <c r="K63" i="23"/>
  <c r="L63" i="23"/>
  <c r="J63" i="23"/>
  <c r="G63" i="23"/>
  <c r="D63" i="23"/>
  <c r="F64" i="23" s="1"/>
  <c r="H63" i="23"/>
  <c r="I64" i="23" s="1"/>
  <c r="C64" i="23"/>
  <c r="R63" i="24"/>
  <c r="T64" i="24" s="1"/>
  <c r="Q64" i="24"/>
  <c r="Q64" i="22"/>
  <c r="R63" i="22"/>
  <c r="T64" i="22" s="1"/>
  <c r="Y62" i="16"/>
  <c r="Z62" i="16" s="1"/>
  <c r="BA13" i="16" s="1"/>
  <c r="V62" i="16"/>
  <c r="W64" i="23"/>
  <c r="X64" i="23" s="1"/>
  <c r="Q63" i="20"/>
  <c r="R62" i="20"/>
  <c r="T63" i="20" s="1"/>
  <c r="W64" i="28"/>
  <c r="X64" i="28" s="1"/>
  <c r="W63" i="19"/>
  <c r="X63" i="19" s="1"/>
  <c r="V63" i="19"/>
  <c r="Y64" i="19" s="1"/>
  <c r="D62" i="24"/>
  <c r="F63" i="24" s="1"/>
  <c r="H62" i="24"/>
  <c r="I63" i="24" s="1"/>
  <c r="C63" i="24"/>
  <c r="Q65" i="21"/>
  <c r="R64" i="21"/>
  <c r="T65" i="21" s="1"/>
  <c r="W62" i="20"/>
  <c r="X62" i="20" s="1"/>
  <c r="Q65" i="28"/>
  <c r="R64" i="28"/>
  <c r="T65" i="28" s="1"/>
  <c r="C62" i="20"/>
  <c r="D61" i="20"/>
  <c r="F62" i="20" s="1"/>
  <c r="H61" i="20"/>
  <c r="I62" i="20" s="1"/>
  <c r="G64" i="27"/>
  <c r="J64" i="27"/>
  <c r="K64" i="27"/>
  <c r="L64" i="27"/>
  <c r="Q64" i="19"/>
  <c r="R63" i="19"/>
  <c r="T64" i="19" s="1"/>
  <c r="D63" i="21"/>
  <c r="F64" i="21" s="1"/>
  <c r="H63" i="21"/>
  <c r="I64" i="21" s="1"/>
  <c r="C64" i="21"/>
  <c r="R64" i="23"/>
  <c r="T65" i="23" s="1"/>
  <c r="Q65" i="23"/>
  <c r="L62" i="24"/>
  <c r="K62" i="24"/>
  <c r="G62" i="24"/>
  <c r="J62" i="24"/>
  <c r="W64" i="21"/>
  <c r="X64" i="21" s="1"/>
  <c r="D62" i="19"/>
  <c r="F63" i="19" s="1"/>
  <c r="C63" i="19"/>
  <c r="H62" i="19"/>
  <c r="I63" i="19" s="1"/>
  <c r="J61" i="20"/>
  <c r="K61" i="20"/>
  <c r="G61" i="20"/>
  <c r="L61" i="20"/>
  <c r="H64" i="27"/>
  <c r="I65" i="27" s="1"/>
  <c r="C65" i="27"/>
  <c r="D64" i="27"/>
  <c r="F65" i="27" s="1"/>
  <c r="G63" i="21"/>
  <c r="K63" i="21"/>
  <c r="J63" i="21"/>
  <c r="L63" i="21"/>
  <c r="G62" i="19"/>
  <c r="J62" i="19"/>
  <c r="K62" i="19"/>
  <c r="L62" i="19"/>
  <c r="Y60" i="27" l="1"/>
  <c r="Z60" i="27" s="1"/>
  <c r="V60" i="27"/>
  <c r="Y63" i="28"/>
  <c r="Z63" i="28" s="1"/>
  <c r="V63" i="28"/>
  <c r="Y62" i="21"/>
  <c r="Z62" i="21" s="1"/>
  <c r="V62" i="21"/>
  <c r="C64" i="18"/>
  <c r="H63" i="18"/>
  <c r="I64" i="18" s="1"/>
  <c r="D63" i="18"/>
  <c r="F64" i="18" s="1"/>
  <c r="K63" i="18"/>
  <c r="J63" i="18"/>
  <c r="L63" i="18"/>
  <c r="G63" i="18"/>
  <c r="W63" i="18"/>
  <c r="X63" i="18" s="1"/>
  <c r="V63" i="18"/>
  <c r="Y64" i="18" s="1"/>
  <c r="V62" i="18"/>
  <c r="Y63" i="18" s="1"/>
  <c r="Z63" i="18" s="1"/>
  <c r="R63" i="18"/>
  <c r="T64" i="18" s="1"/>
  <c r="Q64" i="18"/>
  <c r="V62" i="20"/>
  <c r="Y63" i="20" s="1"/>
  <c r="Z63" i="20" s="1"/>
  <c r="V64" i="25"/>
  <c r="Y65" i="25" s="1"/>
  <c r="Z65" i="25" s="1"/>
  <c r="D63" i="25"/>
  <c r="F64" i="25" s="1"/>
  <c r="H63" i="25"/>
  <c r="I64" i="25" s="1"/>
  <c r="C64" i="25"/>
  <c r="Q64" i="27"/>
  <c r="R63" i="27"/>
  <c r="T64" i="27" s="1"/>
  <c r="W63" i="27"/>
  <c r="X63" i="27" s="1"/>
  <c r="L63" i="25"/>
  <c r="J63" i="25"/>
  <c r="K63" i="25"/>
  <c r="G63" i="25"/>
  <c r="Y61" i="26"/>
  <c r="Z61" i="26" s="1"/>
  <c r="V61" i="26"/>
  <c r="G64" i="28"/>
  <c r="J64" i="28"/>
  <c r="L64" i="28"/>
  <c r="K64" i="28"/>
  <c r="H64" i="28"/>
  <c r="I65" i="28" s="1"/>
  <c r="D64" i="28"/>
  <c r="F65" i="28" s="1"/>
  <c r="C65" i="28"/>
  <c r="Z64" i="19"/>
  <c r="BC12" i="16"/>
  <c r="BD12" i="16" s="1"/>
  <c r="BB13" i="16"/>
  <c r="R65" i="25"/>
  <c r="T66" i="25" s="1"/>
  <c r="Q66" i="25"/>
  <c r="L63" i="26"/>
  <c r="G63" i="26"/>
  <c r="K63" i="26"/>
  <c r="J63" i="26"/>
  <c r="D63" i="16"/>
  <c r="F64" i="16" s="1"/>
  <c r="H63" i="16"/>
  <c r="I64" i="16" s="1"/>
  <c r="C64" i="16"/>
  <c r="Q64" i="16"/>
  <c r="R63" i="16"/>
  <c r="T64" i="16" s="1"/>
  <c r="W64" i="16" s="1"/>
  <c r="X64" i="16" s="1"/>
  <c r="R63" i="26"/>
  <c r="T64" i="26" s="1"/>
  <c r="Q64" i="26"/>
  <c r="W65" i="25"/>
  <c r="X65" i="25" s="1"/>
  <c r="G63" i="16"/>
  <c r="J63" i="16"/>
  <c r="L63" i="16"/>
  <c r="K63" i="16"/>
  <c r="D63" i="26"/>
  <c r="F64" i="26" s="1"/>
  <c r="C64" i="26"/>
  <c r="H63" i="26"/>
  <c r="I64" i="26" s="1"/>
  <c r="W63" i="26"/>
  <c r="X63" i="26" s="1"/>
  <c r="Y61" i="24"/>
  <c r="Z61" i="24" s="1"/>
  <c r="V61" i="24"/>
  <c r="Y61" i="22"/>
  <c r="V61" i="22"/>
  <c r="Y63" i="23"/>
  <c r="Z63" i="23" s="1"/>
  <c r="V63" i="23"/>
  <c r="Z61" i="22"/>
  <c r="Q65" i="22"/>
  <c r="R64" i="22"/>
  <c r="T65" i="22" s="1"/>
  <c r="Q65" i="24"/>
  <c r="R64" i="24"/>
  <c r="T65" i="24" s="1"/>
  <c r="G64" i="23"/>
  <c r="J64" i="23"/>
  <c r="K64" i="23"/>
  <c r="L64" i="23"/>
  <c r="W64" i="24"/>
  <c r="X64" i="24" s="1"/>
  <c r="L64" i="22"/>
  <c r="J64" i="22"/>
  <c r="G64" i="22"/>
  <c r="K64" i="22"/>
  <c r="W64" i="22"/>
  <c r="X64" i="22" s="1"/>
  <c r="D64" i="23"/>
  <c r="F65" i="23" s="1"/>
  <c r="H64" i="23"/>
  <c r="I65" i="23" s="1"/>
  <c r="C65" i="23"/>
  <c r="C65" i="22"/>
  <c r="D64" i="22"/>
  <c r="F65" i="22" s="1"/>
  <c r="H64" i="22"/>
  <c r="I65" i="22" s="1"/>
  <c r="J65" i="27"/>
  <c r="K65" i="27"/>
  <c r="L65" i="27"/>
  <c r="G65" i="27"/>
  <c r="G64" i="21"/>
  <c r="J64" i="21"/>
  <c r="K64" i="21"/>
  <c r="L64" i="21"/>
  <c r="C66" i="27"/>
  <c r="D65" i="27"/>
  <c r="F66" i="27" s="1"/>
  <c r="H65" i="27"/>
  <c r="I66" i="27" s="1"/>
  <c r="W64" i="19"/>
  <c r="X64" i="19" s="1"/>
  <c r="V64" i="19"/>
  <c r="Y65" i="19" s="1"/>
  <c r="C63" i="20"/>
  <c r="D62" i="20"/>
  <c r="F63" i="20" s="1"/>
  <c r="H62" i="20"/>
  <c r="I63" i="20" s="1"/>
  <c r="Q64" i="20"/>
  <c r="R63" i="20"/>
  <c r="T64" i="20" s="1"/>
  <c r="W65" i="28"/>
  <c r="X65" i="28" s="1"/>
  <c r="L63" i="24"/>
  <c r="K63" i="24"/>
  <c r="G63" i="24"/>
  <c r="J63" i="24"/>
  <c r="H63" i="19"/>
  <c r="I64" i="19" s="1"/>
  <c r="C64" i="19"/>
  <c r="D63" i="19"/>
  <c r="F64" i="19" s="1"/>
  <c r="Q66" i="23"/>
  <c r="R65" i="23"/>
  <c r="T66" i="23" s="1"/>
  <c r="H64" i="21"/>
  <c r="I65" i="21" s="1"/>
  <c r="C65" i="21"/>
  <c r="D64" i="21"/>
  <c r="F65" i="21" s="1"/>
  <c r="R64" i="19"/>
  <c r="T65" i="19" s="1"/>
  <c r="Q65" i="19"/>
  <c r="W65" i="21"/>
  <c r="X65" i="21" s="1"/>
  <c r="K63" i="19"/>
  <c r="G63" i="19"/>
  <c r="L63" i="19"/>
  <c r="J63" i="19"/>
  <c r="W65" i="23"/>
  <c r="X65" i="23" s="1"/>
  <c r="Q66" i="28"/>
  <c r="R65" i="28"/>
  <c r="T66" i="28" s="1"/>
  <c r="Q66" i="21"/>
  <c r="R65" i="21"/>
  <c r="T66" i="21" s="1"/>
  <c r="Y63" i="16"/>
  <c r="Z63" i="16" s="1"/>
  <c r="V63" i="16"/>
  <c r="G62" i="20"/>
  <c r="J62" i="20"/>
  <c r="K62" i="20"/>
  <c r="L62" i="20"/>
  <c r="C64" i="24"/>
  <c r="H63" i="24"/>
  <c r="I64" i="24" s="1"/>
  <c r="D63" i="24"/>
  <c r="F64" i="24" s="1"/>
  <c r="W63" i="20"/>
  <c r="X63" i="20" s="1"/>
  <c r="Y61" i="27" l="1"/>
  <c r="Z61" i="27" s="1"/>
  <c r="V61" i="27"/>
  <c r="Z64" i="18"/>
  <c r="Y64" i="28"/>
  <c r="Z64" i="28" s="1"/>
  <c r="V64" i="28"/>
  <c r="Y63" i="21"/>
  <c r="V63" i="21"/>
  <c r="Z63" i="21"/>
  <c r="Q65" i="18"/>
  <c r="R64" i="18"/>
  <c r="T65" i="18" s="1"/>
  <c r="W64" i="18"/>
  <c r="X64" i="18" s="1"/>
  <c r="V64" i="18"/>
  <c r="Y65" i="18" s="1"/>
  <c r="Z65" i="18" s="1"/>
  <c r="G64" i="18"/>
  <c r="K64" i="18"/>
  <c r="J64" i="18"/>
  <c r="L64" i="18"/>
  <c r="C65" i="18"/>
  <c r="H64" i="18"/>
  <c r="I65" i="18" s="1"/>
  <c r="D64" i="18"/>
  <c r="F65" i="18" s="1"/>
  <c r="V63" i="20"/>
  <c r="Y64" i="20" s="1"/>
  <c r="Z64" i="20" s="1"/>
  <c r="W64" i="27"/>
  <c r="X64" i="27" s="1"/>
  <c r="G64" i="25"/>
  <c r="K64" i="25"/>
  <c r="J64" i="25"/>
  <c r="L64" i="25"/>
  <c r="V65" i="25"/>
  <c r="Y66" i="25" s="1"/>
  <c r="Z66" i="25" s="1"/>
  <c r="Q65" i="27"/>
  <c r="R64" i="27"/>
  <c r="T65" i="27" s="1"/>
  <c r="D64" i="25"/>
  <c r="F65" i="25" s="1"/>
  <c r="H64" i="25"/>
  <c r="I65" i="25" s="1"/>
  <c r="C65" i="25"/>
  <c r="Y62" i="26"/>
  <c r="Z62" i="26" s="1"/>
  <c r="V62" i="26"/>
  <c r="M51" i="8"/>
  <c r="M57" i="8" s="1"/>
  <c r="H65" i="28"/>
  <c r="I66" i="28" s="1"/>
  <c r="C66" i="28"/>
  <c r="D65" i="28"/>
  <c r="F66" i="28" s="1"/>
  <c r="J65" i="28"/>
  <c r="G65" i="28"/>
  <c r="K65" i="28"/>
  <c r="L65" i="28"/>
  <c r="Z65" i="19"/>
  <c r="R66" i="25"/>
  <c r="T67" i="25" s="1"/>
  <c r="Q67" i="25"/>
  <c r="R64" i="26"/>
  <c r="T65" i="26" s="1"/>
  <c r="Q65" i="26"/>
  <c r="C65" i="16"/>
  <c r="H64" i="16"/>
  <c r="I65" i="16" s="1"/>
  <c r="D64" i="16"/>
  <c r="F65" i="16" s="1"/>
  <c r="W64" i="26"/>
  <c r="X64" i="26" s="1"/>
  <c r="C65" i="26"/>
  <c r="D64" i="26"/>
  <c r="F65" i="26" s="1"/>
  <c r="H64" i="26"/>
  <c r="I65" i="26" s="1"/>
  <c r="J64" i="16"/>
  <c r="G64" i="16"/>
  <c r="G65" i="16" s="1"/>
  <c r="L64" i="16"/>
  <c r="K64" i="16"/>
  <c r="L64" i="26"/>
  <c r="G64" i="26"/>
  <c r="K64" i="26"/>
  <c r="J64" i="26"/>
  <c r="Q65" i="16"/>
  <c r="R64" i="16"/>
  <c r="T65" i="16" s="1"/>
  <c r="W65" i="16" s="1"/>
  <c r="X65" i="16" s="1"/>
  <c r="W66" i="25"/>
  <c r="X66" i="25" s="1"/>
  <c r="V66" i="25"/>
  <c r="Y67" i="25" s="1"/>
  <c r="Y62" i="22"/>
  <c r="Z62" i="22" s="1"/>
  <c r="V62" i="22"/>
  <c r="Y64" i="23"/>
  <c r="Z64" i="23" s="1"/>
  <c r="V64" i="23"/>
  <c r="Y62" i="24"/>
  <c r="Z62" i="24" s="1"/>
  <c r="V62" i="24"/>
  <c r="G65" i="22"/>
  <c r="J65" i="22"/>
  <c r="K65" i="22"/>
  <c r="L65" i="22"/>
  <c r="C66" i="22"/>
  <c r="D65" i="22"/>
  <c r="F66" i="22" s="1"/>
  <c r="H65" i="22"/>
  <c r="I66" i="22" s="1"/>
  <c r="C66" i="23"/>
  <c r="H65" i="23"/>
  <c r="I66" i="23" s="1"/>
  <c r="D65" i="23"/>
  <c r="F66" i="23" s="1"/>
  <c r="R65" i="24"/>
  <c r="T66" i="24" s="1"/>
  <c r="Q66" i="24"/>
  <c r="G65" i="23"/>
  <c r="L65" i="23"/>
  <c r="J65" i="23"/>
  <c r="K65" i="23"/>
  <c r="Q66" i="22"/>
  <c r="R65" i="22"/>
  <c r="T66" i="22" s="1"/>
  <c r="W65" i="24"/>
  <c r="X65" i="24" s="1"/>
  <c r="W65" i="22"/>
  <c r="X65" i="22" s="1"/>
  <c r="J64" i="24"/>
  <c r="L64" i="24"/>
  <c r="G64" i="24"/>
  <c r="K64" i="24"/>
  <c r="W66" i="21"/>
  <c r="X66" i="21" s="1"/>
  <c r="V66" i="21"/>
  <c r="Y67" i="21" s="1"/>
  <c r="D65" i="21"/>
  <c r="F66" i="21" s="1"/>
  <c r="H65" i="21"/>
  <c r="I66" i="21" s="1"/>
  <c r="C66" i="21"/>
  <c r="W66" i="23"/>
  <c r="X66" i="23" s="1"/>
  <c r="W64" i="20"/>
  <c r="X64" i="20" s="1"/>
  <c r="C67" i="27"/>
  <c r="H66" i="27"/>
  <c r="I67" i="27" s="1"/>
  <c r="D66" i="27"/>
  <c r="F67" i="27" s="1"/>
  <c r="R66" i="21"/>
  <c r="T67" i="21" s="1"/>
  <c r="Q67" i="21"/>
  <c r="Q66" i="19"/>
  <c r="R65" i="19"/>
  <c r="T66" i="19" s="1"/>
  <c r="Q67" i="23"/>
  <c r="R66" i="23"/>
  <c r="T67" i="23" s="1"/>
  <c r="R64" i="20"/>
  <c r="T65" i="20" s="1"/>
  <c r="Q65" i="20"/>
  <c r="H64" i="24"/>
  <c r="I65" i="24" s="1"/>
  <c r="C65" i="24"/>
  <c r="D64" i="24"/>
  <c r="F65" i="24" s="1"/>
  <c r="Y64" i="16"/>
  <c r="Z64" i="16" s="1"/>
  <c r="V64" i="16"/>
  <c r="W66" i="28"/>
  <c r="X66" i="28" s="1"/>
  <c r="V66" i="28"/>
  <c r="Y67" i="28" s="1"/>
  <c r="V65" i="19"/>
  <c r="Y66" i="19" s="1"/>
  <c r="W65" i="19"/>
  <c r="X65" i="19" s="1"/>
  <c r="K64" i="19"/>
  <c r="L64" i="19"/>
  <c r="G64" i="19"/>
  <c r="J64" i="19"/>
  <c r="J63" i="20"/>
  <c r="K63" i="20"/>
  <c r="G63" i="20"/>
  <c r="L63" i="20"/>
  <c r="Q67" i="28"/>
  <c r="R66" i="28"/>
  <c r="T67" i="28" s="1"/>
  <c r="K65" i="21"/>
  <c r="G65" i="21"/>
  <c r="L65" i="21"/>
  <c r="J65" i="21"/>
  <c r="D64" i="19"/>
  <c r="F65" i="19" s="1"/>
  <c r="C65" i="19"/>
  <c r="H64" i="19"/>
  <c r="I65" i="19" s="1"/>
  <c r="D63" i="20"/>
  <c r="F64" i="20" s="1"/>
  <c r="H63" i="20"/>
  <c r="I64" i="20" s="1"/>
  <c r="C64" i="20"/>
  <c r="J66" i="27"/>
  <c r="L66" i="27"/>
  <c r="G66" i="27"/>
  <c r="K66" i="27"/>
  <c r="Y62" i="27" l="1"/>
  <c r="Z62" i="27" s="1"/>
  <c r="V62" i="27"/>
  <c r="Y65" i="28"/>
  <c r="Z65" i="28" s="1"/>
  <c r="V65" i="28"/>
  <c r="Y66" i="28" s="1"/>
  <c r="Y63" i="26"/>
  <c r="Z63" i="26" s="1"/>
  <c r="V63" i="26"/>
  <c r="Y64" i="21"/>
  <c r="Z64" i="21" s="1"/>
  <c r="V64" i="21"/>
  <c r="W65" i="18"/>
  <c r="X65" i="18" s="1"/>
  <c r="V65" i="18"/>
  <c r="Y66" i="18" s="1"/>
  <c r="Z66" i="18" s="1"/>
  <c r="G65" i="18"/>
  <c r="L65" i="18"/>
  <c r="K65" i="18"/>
  <c r="J65" i="18"/>
  <c r="H65" i="18"/>
  <c r="I66" i="18" s="1"/>
  <c r="C66" i="18"/>
  <c r="D65" i="18"/>
  <c r="F66" i="18" s="1"/>
  <c r="Q66" i="18"/>
  <c r="R65" i="18"/>
  <c r="T66" i="18" s="1"/>
  <c r="V64" i="20"/>
  <c r="Y65" i="20" s="1"/>
  <c r="Z65" i="20" s="1"/>
  <c r="BA14" i="20" s="1"/>
  <c r="Z67" i="25"/>
  <c r="W65" i="27"/>
  <c r="X65" i="27" s="1"/>
  <c r="D65" i="25"/>
  <c r="F66" i="25" s="1"/>
  <c r="C66" i="25"/>
  <c r="H65" i="25"/>
  <c r="I66" i="25" s="1"/>
  <c r="Q66" i="27"/>
  <c r="R65" i="27"/>
  <c r="T66" i="27" s="1"/>
  <c r="L65" i="25"/>
  <c r="K65" i="25"/>
  <c r="J65" i="25"/>
  <c r="G65" i="25"/>
  <c r="K66" i="28"/>
  <c r="L66" i="28"/>
  <c r="G66" i="28"/>
  <c r="J66" i="28"/>
  <c r="C67" i="28"/>
  <c r="D66" i="28"/>
  <c r="F67" i="28" s="1"/>
  <c r="H66" i="28"/>
  <c r="I67" i="28" s="1"/>
  <c r="Z66" i="19"/>
  <c r="R65" i="16"/>
  <c r="T66" i="16" s="1"/>
  <c r="Q66" i="16"/>
  <c r="D65" i="26"/>
  <c r="F66" i="26" s="1"/>
  <c r="C66" i="26"/>
  <c r="H65" i="26"/>
  <c r="I66" i="26" s="1"/>
  <c r="Q66" i="26"/>
  <c r="R65" i="26"/>
  <c r="T66" i="26" s="1"/>
  <c r="Q68" i="25"/>
  <c r="R67" i="25"/>
  <c r="T68" i="25" s="1"/>
  <c r="L65" i="16"/>
  <c r="K65" i="16"/>
  <c r="J65" i="16"/>
  <c r="W65" i="26"/>
  <c r="X65" i="26" s="1"/>
  <c r="J65" i="26"/>
  <c r="K65" i="26"/>
  <c r="L65" i="26"/>
  <c r="G65" i="26"/>
  <c r="D65" i="16"/>
  <c r="F66" i="16" s="1"/>
  <c r="C66" i="16"/>
  <c r="H65" i="16"/>
  <c r="I66" i="16" s="1"/>
  <c r="W67" i="25"/>
  <c r="X67" i="25" s="1"/>
  <c r="V67" i="25"/>
  <c r="Y68" i="25" s="1"/>
  <c r="Y63" i="24"/>
  <c r="Z63" i="24" s="1"/>
  <c r="V63" i="24"/>
  <c r="Y63" i="22"/>
  <c r="Z63" i="22" s="1"/>
  <c r="V63" i="22"/>
  <c r="Y65" i="23"/>
  <c r="Z65" i="23" s="1"/>
  <c r="V65" i="23"/>
  <c r="Q67" i="22"/>
  <c r="R66" i="22"/>
  <c r="T67" i="22" s="1"/>
  <c r="C67" i="22"/>
  <c r="H66" i="22"/>
  <c r="I67" i="22" s="1"/>
  <c r="D66" i="22"/>
  <c r="F67" i="22" s="1"/>
  <c r="Q67" i="24"/>
  <c r="R66" i="24"/>
  <c r="T67" i="24" s="1"/>
  <c r="H66" i="23"/>
  <c r="I67" i="23" s="1"/>
  <c r="C67" i="23"/>
  <c r="D66" i="23"/>
  <c r="F67" i="23" s="1"/>
  <c r="V66" i="24"/>
  <c r="Y67" i="24" s="1"/>
  <c r="W66" i="24"/>
  <c r="X66" i="24" s="1"/>
  <c r="W66" i="22"/>
  <c r="X66" i="22" s="1"/>
  <c r="K66" i="23"/>
  <c r="G66" i="23"/>
  <c r="J66" i="23"/>
  <c r="L66" i="23"/>
  <c r="G66" i="22"/>
  <c r="J66" i="22"/>
  <c r="L66" i="22"/>
  <c r="K66" i="22"/>
  <c r="Q68" i="28"/>
  <c r="R67" i="28"/>
  <c r="T68" i="28" s="1"/>
  <c r="H64" i="20"/>
  <c r="I65" i="20" s="1"/>
  <c r="D64" i="20"/>
  <c r="F65" i="20" s="1"/>
  <c r="C65" i="20"/>
  <c r="D65" i="19"/>
  <c r="F66" i="19" s="1"/>
  <c r="H65" i="19"/>
  <c r="I66" i="19" s="1"/>
  <c r="C66" i="19"/>
  <c r="H65" i="24"/>
  <c r="I66" i="24" s="1"/>
  <c r="C66" i="24"/>
  <c r="D65" i="24"/>
  <c r="F66" i="24" s="1"/>
  <c r="V66" i="19"/>
  <c r="Y67" i="19" s="1"/>
  <c r="W66" i="19"/>
  <c r="X66" i="19" s="1"/>
  <c r="R67" i="21"/>
  <c r="T68" i="21" s="1"/>
  <c r="Q68" i="21"/>
  <c r="G65" i="19"/>
  <c r="J65" i="19"/>
  <c r="L65" i="19"/>
  <c r="K65" i="19"/>
  <c r="Y65" i="16"/>
  <c r="Z65" i="16" s="1"/>
  <c r="V65" i="16"/>
  <c r="Y66" i="16" s="1"/>
  <c r="Q67" i="19"/>
  <c r="R66" i="19"/>
  <c r="T67" i="19" s="1"/>
  <c r="W67" i="21"/>
  <c r="X67" i="21" s="1"/>
  <c r="V67" i="21"/>
  <c r="Y68" i="21" s="1"/>
  <c r="J67" i="27"/>
  <c r="K67" i="27"/>
  <c r="L67" i="27"/>
  <c r="G67" i="27"/>
  <c r="K66" i="21"/>
  <c r="G66" i="21"/>
  <c r="L66" i="21"/>
  <c r="J66" i="21"/>
  <c r="J64" i="20"/>
  <c r="G64" i="20"/>
  <c r="K64" i="20"/>
  <c r="L64" i="20"/>
  <c r="V67" i="28"/>
  <c r="Y68" i="28" s="1"/>
  <c r="W67" i="28"/>
  <c r="X67" i="28" s="1"/>
  <c r="Q66" i="20"/>
  <c r="R65" i="20"/>
  <c r="T66" i="20" s="1"/>
  <c r="W67" i="23"/>
  <c r="X67" i="23" s="1"/>
  <c r="V67" i="23"/>
  <c r="Y68" i="23" s="1"/>
  <c r="L65" i="24"/>
  <c r="J65" i="24"/>
  <c r="K65" i="24"/>
  <c r="G65" i="24"/>
  <c r="W65" i="20"/>
  <c r="X65" i="20" s="1"/>
  <c r="V65" i="20"/>
  <c r="Q68" i="23"/>
  <c r="R67" i="23"/>
  <c r="T68" i="23" s="1"/>
  <c r="D67" i="27"/>
  <c r="F68" i="27" s="1"/>
  <c r="H67" i="27"/>
  <c r="I68" i="27" s="1"/>
  <c r="C68" i="27"/>
  <c r="C67" i="21"/>
  <c r="H66" i="21"/>
  <c r="I67" i="21" s="1"/>
  <c r="D66" i="21"/>
  <c r="F67" i="21" s="1"/>
  <c r="Y63" i="27" l="1"/>
  <c r="Z63" i="27" s="1"/>
  <c r="V63" i="27"/>
  <c r="Z66" i="28"/>
  <c r="Z67" i="28" s="1"/>
  <c r="Z68" i="28"/>
  <c r="Y64" i="26"/>
  <c r="Z64" i="26" s="1"/>
  <c r="V64" i="26"/>
  <c r="Y65" i="21"/>
  <c r="V65" i="21"/>
  <c r="Z65" i="21"/>
  <c r="BA14" i="21" s="1"/>
  <c r="Y64" i="24"/>
  <c r="V64" i="24"/>
  <c r="R66" i="18"/>
  <c r="T67" i="18" s="1"/>
  <c r="Q67" i="18"/>
  <c r="G66" i="18"/>
  <c r="K66" i="18"/>
  <c r="L66" i="18"/>
  <c r="J66" i="18"/>
  <c r="W66" i="18"/>
  <c r="X66" i="18" s="1"/>
  <c r="V66" i="18"/>
  <c r="Y67" i="18" s="1"/>
  <c r="Z67" i="18" s="1"/>
  <c r="C67" i="18"/>
  <c r="D66" i="18"/>
  <c r="F67" i="18" s="1"/>
  <c r="H66" i="18"/>
  <c r="I67" i="18" s="1"/>
  <c r="Z68" i="25"/>
  <c r="C67" i="25"/>
  <c r="D66" i="25"/>
  <c r="F67" i="25" s="1"/>
  <c r="H66" i="25"/>
  <c r="I67" i="25" s="1"/>
  <c r="W66" i="27"/>
  <c r="X66" i="27" s="1"/>
  <c r="V66" i="27"/>
  <c r="Y67" i="27" s="1"/>
  <c r="G66" i="25"/>
  <c r="J66" i="25"/>
  <c r="L66" i="25"/>
  <c r="K66" i="25"/>
  <c r="Q67" i="27"/>
  <c r="R66" i="27"/>
  <c r="T67" i="27" s="1"/>
  <c r="L67" i="28"/>
  <c r="K67" i="28"/>
  <c r="J67" i="28"/>
  <c r="G67" i="28"/>
  <c r="D67" i="28"/>
  <c r="F68" i="28" s="1"/>
  <c r="H67" i="28"/>
  <c r="I68" i="28" s="1"/>
  <c r="C68" i="28"/>
  <c r="Z67" i="19"/>
  <c r="Q69" i="25"/>
  <c r="R68" i="25"/>
  <c r="T69" i="25" s="1"/>
  <c r="H66" i="16"/>
  <c r="I67" i="16" s="1"/>
  <c r="D66" i="16"/>
  <c r="F67" i="16" s="1"/>
  <c r="C67" i="16"/>
  <c r="Q67" i="26"/>
  <c r="R66" i="26"/>
  <c r="T67" i="26" s="1"/>
  <c r="D66" i="26"/>
  <c r="F67" i="26" s="1"/>
  <c r="C67" i="26"/>
  <c r="H66" i="26"/>
  <c r="I67" i="26" s="1"/>
  <c r="L66" i="16"/>
  <c r="J66" i="16"/>
  <c r="K66" i="16"/>
  <c r="G66" i="16"/>
  <c r="V68" i="25"/>
  <c r="Y69" i="25" s="1"/>
  <c r="W68" i="25"/>
  <c r="X68" i="25" s="1"/>
  <c r="L66" i="26"/>
  <c r="K66" i="26"/>
  <c r="G66" i="26"/>
  <c r="J66" i="26"/>
  <c r="Q67" i="16"/>
  <c r="R66" i="16"/>
  <c r="T67" i="16" s="1"/>
  <c r="V66" i="26"/>
  <c r="Y67" i="26" s="1"/>
  <c r="W66" i="26"/>
  <c r="X66" i="26" s="1"/>
  <c r="W66" i="16"/>
  <c r="X66" i="16" s="1"/>
  <c r="V66" i="16"/>
  <c r="Y67" i="16" s="1"/>
  <c r="Z66" i="16"/>
  <c r="Y64" i="22"/>
  <c r="Z64" i="22" s="1"/>
  <c r="V64" i="22"/>
  <c r="Y66" i="23"/>
  <c r="Z66" i="23" s="1"/>
  <c r="V66" i="23"/>
  <c r="Y67" i="23" s="1"/>
  <c r="Z64" i="24"/>
  <c r="D67" i="23"/>
  <c r="F68" i="23" s="1"/>
  <c r="C68" i="23"/>
  <c r="H67" i="23"/>
  <c r="I68" i="23" s="1"/>
  <c r="J67" i="22"/>
  <c r="G67" i="22"/>
  <c r="K67" i="22"/>
  <c r="L67" i="22"/>
  <c r="W67" i="24"/>
  <c r="X67" i="24" s="1"/>
  <c r="V67" i="24"/>
  <c r="Y68" i="24" s="1"/>
  <c r="C68" i="22"/>
  <c r="H67" i="22"/>
  <c r="I68" i="22" s="1"/>
  <c r="D67" i="22"/>
  <c r="F68" i="22" s="1"/>
  <c r="R67" i="22"/>
  <c r="T68" i="22" s="1"/>
  <c r="Q68" i="22"/>
  <c r="J67" i="23"/>
  <c r="G67" i="23"/>
  <c r="K67" i="23"/>
  <c r="L67" i="23"/>
  <c r="R67" i="24"/>
  <c r="T68" i="24" s="1"/>
  <c r="Q68" i="24"/>
  <c r="W67" i="22"/>
  <c r="X67" i="22" s="1"/>
  <c r="H67" i="21"/>
  <c r="I68" i="21" s="1"/>
  <c r="D67" i="21"/>
  <c r="F68" i="21" s="1"/>
  <c r="C68" i="21"/>
  <c r="Q69" i="23"/>
  <c r="R68" i="23"/>
  <c r="T69" i="23" s="1"/>
  <c r="W66" i="20"/>
  <c r="X66" i="20" s="1"/>
  <c r="D68" i="27"/>
  <c r="F69" i="27" s="1"/>
  <c r="H68" i="27"/>
  <c r="I69" i="27" s="1"/>
  <c r="C69" i="27"/>
  <c r="BB14" i="20"/>
  <c r="Y66" i="20"/>
  <c r="Z66" i="20" s="1"/>
  <c r="BC13" i="20"/>
  <c r="BD13" i="20" s="1"/>
  <c r="R66" i="20"/>
  <c r="T67" i="20" s="1"/>
  <c r="Q67" i="20"/>
  <c r="W68" i="21"/>
  <c r="X68" i="21" s="1"/>
  <c r="V68" i="21"/>
  <c r="Y69" i="21" s="1"/>
  <c r="R68" i="28"/>
  <c r="T69" i="28" s="1"/>
  <c r="Q69" i="28"/>
  <c r="W67" i="19"/>
  <c r="X67" i="19" s="1"/>
  <c r="V67" i="19"/>
  <c r="Y68" i="19" s="1"/>
  <c r="J66" i="24"/>
  <c r="L66" i="24"/>
  <c r="G66" i="24"/>
  <c r="K66" i="24"/>
  <c r="L66" i="19"/>
  <c r="K66" i="19"/>
  <c r="J66" i="19"/>
  <c r="G66" i="19"/>
  <c r="G67" i="21"/>
  <c r="J67" i="21"/>
  <c r="K67" i="21"/>
  <c r="L67" i="21"/>
  <c r="L68" i="27"/>
  <c r="J68" i="27"/>
  <c r="K68" i="27"/>
  <c r="G68" i="27"/>
  <c r="W68" i="23"/>
  <c r="X68" i="23" s="1"/>
  <c r="V68" i="23"/>
  <c r="Y69" i="23" s="1"/>
  <c r="R67" i="19"/>
  <c r="T68" i="19" s="1"/>
  <c r="Q68" i="19"/>
  <c r="C67" i="24"/>
  <c r="D66" i="24"/>
  <c r="F67" i="24" s="1"/>
  <c r="H66" i="24"/>
  <c r="I67" i="24" s="1"/>
  <c r="H65" i="20"/>
  <c r="I66" i="20" s="1"/>
  <c r="C66" i="20"/>
  <c r="D65" i="20"/>
  <c r="F66" i="20" s="1"/>
  <c r="Q69" i="21"/>
  <c r="R68" i="21"/>
  <c r="T69" i="21" s="1"/>
  <c r="D66" i="19"/>
  <c r="F67" i="19" s="1"/>
  <c r="H66" i="19"/>
  <c r="I67" i="19" s="1"/>
  <c r="C67" i="19"/>
  <c r="K65" i="20"/>
  <c r="J65" i="20"/>
  <c r="G65" i="20"/>
  <c r="L65" i="20"/>
  <c r="W68" i="28"/>
  <c r="X68" i="28" s="1"/>
  <c r="V68" i="28"/>
  <c r="Y69" i="28" s="1"/>
  <c r="Z69" i="28" s="1"/>
  <c r="Y64" i="27" l="1"/>
  <c r="Z64" i="27" s="1"/>
  <c r="V64" i="27"/>
  <c r="Y65" i="26"/>
  <c r="Z65" i="26" s="1"/>
  <c r="V65" i="26"/>
  <c r="Y66" i="26" s="1"/>
  <c r="BB14" i="21"/>
  <c r="BC13" i="21"/>
  <c r="BD13" i="21" s="1"/>
  <c r="Y66" i="21"/>
  <c r="Z66" i="21" s="1"/>
  <c r="Z67" i="21" s="1"/>
  <c r="Z68" i="21" s="1"/>
  <c r="Z69" i="21" s="1"/>
  <c r="Y65" i="24"/>
  <c r="Z65" i="24" s="1"/>
  <c r="V65" i="24"/>
  <c r="Y66" i="24" s="1"/>
  <c r="K67" i="18"/>
  <c r="G67" i="18"/>
  <c r="J67" i="18"/>
  <c r="L67" i="18"/>
  <c r="R67" i="18"/>
  <c r="T68" i="18" s="1"/>
  <c r="Q68" i="18"/>
  <c r="H67" i="18"/>
  <c r="I68" i="18" s="1"/>
  <c r="D67" i="18"/>
  <c r="F68" i="18" s="1"/>
  <c r="C68" i="18"/>
  <c r="V67" i="18"/>
  <c r="Y68" i="18" s="1"/>
  <c r="Z68" i="18" s="1"/>
  <c r="W67" i="18"/>
  <c r="X67" i="18" s="1"/>
  <c r="V66" i="20"/>
  <c r="Y67" i="20" s="1"/>
  <c r="Z67" i="20" s="1"/>
  <c r="Z69" i="25"/>
  <c r="C68" i="25"/>
  <c r="H67" i="25"/>
  <c r="I68" i="25" s="1"/>
  <c r="D67" i="25"/>
  <c r="F68" i="25" s="1"/>
  <c r="W67" i="27"/>
  <c r="X67" i="27" s="1"/>
  <c r="V67" i="27"/>
  <c r="Y68" i="27" s="1"/>
  <c r="Q68" i="27"/>
  <c r="R67" i="27"/>
  <c r="T68" i="27" s="1"/>
  <c r="G67" i="25"/>
  <c r="L67" i="25"/>
  <c r="K67" i="25"/>
  <c r="J67" i="25"/>
  <c r="C69" i="28"/>
  <c r="D68" i="28"/>
  <c r="F69" i="28" s="1"/>
  <c r="H68" i="28"/>
  <c r="I69" i="28" s="1"/>
  <c r="Z68" i="19"/>
  <c r="K68" i="28"/>
  <c r="G68" i="28"/>
  <c r="L68" i="28"/>
  <c r="J68" i="28"/>
  <c r="Q68" i="26"/>
  <c r="R67" i="26"/>
  <c r="T68" i="26" s="1"/>
  <c r="G67" i="26"/>
  <c r="L67" i="26"/>
  <c r="J67" i="26"/>
  <c r="K67" i="26"/>
  <c r="L67" i="16"/>
  <c r="J67" i="16"/>
  <c r="K67" i="16"/>
  <c r="G67" i="16"/>
  <c r="W69" i="25"/>
  <c r="X69" i="25" s="1"/>
  <c r="V69" i="25"/>
  <c r="Y70" i="25" s="1"/>
  <c r="Z67" i="16"/>
  <c r="V67" i="26"/>
  <c r="Y68" i="26" s="1"/>
  <c r="W67" i="26"/>
  <c r="X67" i="26" s="1"/>
  <c r="V67" i="16"/>
  <c r="Y68" i="16" s="1"/>
  <c r="W67" i="16"/>
  <c r="X67" i="16" s="1"/>
  <c r="R67" i="16"/>
  <c r="T68" i="16" s="1"/>
  <c r="Q68" i="16"/>
  <c r="C68" i="26"/>
  <c r="H67" i="26"/>
  <c r="I68" i="26" s="1"/>
  <c r="D67" i="26"/>
  <c r="F68" i="26" s="1"/>
  <c r="C68" i="16"/>
  <c r="H67" i="16"/>
  <c r="I68" i="16" s="1"/>
  <c r="D67" i="16"/>
  <c r="F68" i="16" s="1"/>
  <c r="R69" i="25"/>
  <c r="T70" i="25" s="1"/>
  <c r="Q70" i="25"/>
  <c r="Z67" i="23"/>
  <c r="Z68" i="23" s="1"/>
  <c r="Z69" i="23" s="1"/>
  <c r="Y65" i="22"/>
  <c r="Z65" i="22" s="1"/>
  <c r="V65" i="22"/>
  <c r="K68" i="23"/>
  <c r="L68" i="23"/>
  <c r="J68" i="23"/>
  <c r="G68" i="23"/>
  <c r="Q69" i="24"/>
  <c r="R68" i="24"/>
  <c r="T69" i="24" s="1"/>
  <c r="W68" i="24"/>
  <c r="X68" i="24" s="1"/>
  <c r="V68" i="24"/>
  <c r="Y69" i="24" s="1"/>
  <c r="W68" i="22"/>
  <c r="X68" i="22" s="1"/>
  <c r="L68" i="22"/>
  <c r="J68" i="22"/>
  <c r="K68" i="22"/>
  <c r="G68" i="22"/>
  <c r="R68" i="22"/>
  <c r="T69" i="22" s="1"/>
  <c r="Q69" i="22"/>
  <c r="H68" i="22"/>
  <c r="I69" i="22" s="1"/>
  <c r="C69" i="22"/>
  <c r="D68" i="22"/>
  <c r="F69" i="22" s="1"/>
  <c r="D68" i="23"/>
  <c r="F69" i="23" s="1"/>
  <c r="H68" i="23"/>
  <c r="I69" i="23" s="1"/>
  <c r="C69" i="23"/>
  <c r="Q70" i="21"/>
  <c r="R69" i="21"/>
  <c r="T70" i="21" s="1"/>
  <c r="V68" i="19"/>
  <c r="W68" i="19"/>
  <c r="X68" i="19" s="1"/>
  <c r="BA14" i="19"/>
  <c r="Q70" i="28"/>
  <c r="R69" i="28"/>
  <c r="T70" i="28" s="1"/>
  <c r="Q68" i="20"/>
  <c r="R67" i="20"/>
  <c r="T68" i="20" s="1"/>
  <c r="H69" i="27"/>
  <c r="I70" i="27" s="1"/>
  <c r="C70" i="27"/>
  <c r="D69" i="27"/>
  <c r="F70" i="27" s="1"/>
  <c r="G68" i="21"/>
  <c r="L68" i="21"/>
  <c r="J68" i="21"/>
  <c r="K68" i="21"/>
  <c r="J66" i="20"/>
  <c r="K66" i="20"/>
  <c r="G66" i="20"/>
  <c r="L66" i="20"/>
  <c r="W69" i="28"/>
  <c r="X69" i="28" s="1"/>
  <c r="V69" i="28"/>
  <c r="Y70" i="28" s="1"/>
  <c r="Z70" i="28" s="1"/>
  <c r="W67" i="20"/>
  <c r="X67" i="20" s="1"/>
  <c r="V67" i="20"/>
  <c r="Y68" i="20" s="1"/>
  <c r="W69" i="23"/>
  <c r="X69" i="23" s="1"/>
  <c r="V69" i="23"/>
  <c r="Y70" i="23" s="1"/>
  <c r="G67" i="24"/>
  <c r="K67" i="24"/>
  <c r="L67" i="24"/>
  <c r="J67" i="24"/>
  <c r="W69" i="21"/>
  <c r="X69" i="21" s="1"/>
  <c r="V69" i="21"/>
  <c r="Y70" i="21" s="1"/>
  <c r="H66" i="20"/>
  <c r="I67" i="20" s="1"/>
  <c r="C67" i="20"/>
  <c r="D66" i="20"/>
  <c r="F67" i="20" s="1"/>
  <c r="H67" i="24"/>
  <c r="I68" i="24" s="1"/>
  <c r="C68" i="24"/>
  <c r="D67" i="24"/>
  <c r="F68" i="24" s="1"/>
  <c r="L69" i="27"/>
  <c r="K69" i="27"/>
  <c r="J69" i="27"/>
  <c r="G69" i="27"/>
  <c r="R69" i="23"/>
  <c r="T70" i="23" s="1"/>
  <c r="Q70" i="23"/>
  <c r="K67" i="19"/>
  <c r="G67" i="19"/>
  <c r="L67" i="19"/>
  <c r="J67" i="19"/>
  <c r="H67" i="19"/>
  <c r="I68" i="19" s="1"/>
  <c r="C68" i="19"/>
  <c r="D67" i="19"/>
  <c r="F68" i="19" s="1"/>
  <c r="R68" i="19"/>
  <c r="T69" i="19" s="1"/>
  <c r="Q69" i="19"/>
  <c r="H68" i="21"/>
  <c r="I69" i="21" s="1"/>
  <c r="D68" i="21"/>
  <c r="F69" i="21" s="1"/>
  <c r="C69" i="21"/>
  <c r="Z66" i="26" l="1"/>
  <c r="Z67" i="26" s="1"/>
  <c r="Z66" i="24"/>
  <c r="Z67" i="24" s="1"/>
  <c r="Z68" i="24" s="1"/>
  <c r="Y65" i="27"/>
  <c r="Z65" i="27" s="1"/>
  <c r="V65" i="27"/>
  <c r="Y66" i="27" s="1"/>
  <c r="Z70" i="25"/>
  <c r="Z68" i="26"/>
  <c r="Z68" i="20"/>
  <c r="R68" i="18"/>
  <c r="T69" i="18" s="1"/>
  <c r="Q69" i="18"/>
  <c r="J68" i="18"/>
  <c r="L68" i="18"/>
  <c r="G68" i="18"/>
  <c r="K68" i="18"/>
  <c r="C69" i="18"/>
  <c r="H68" i="18"/>
  <c r="I69" i="18" s="1"/>
  <c r="D68" i="18"/>
  <c r="F69" i="18" s="1"/>
  <c r="W68" i="18"/>
  <c r="X68" i="18" s="1"/>
  <c r="V68" i="18"/>
  <c r="Y69" i="18" s="1"/>
  <c r="Z69" i="18" s="1"/>
  <c r="D68" i="25"/>
  <c r="F69" i="25" s="1"/>
  <c r="C69" i="25"/>
  <c r="H68" i="25"/>
  <c r="I69" i="25" s="1"/>
  <c r="W68" i="27"/>
  <c r="X68" i="27" s="1"/>
  <c r="V68" i="27"/>
  <c r="Y69" i="27" s="1"/>
  <c r="K68" i="25"/>
  <c r="G68" i="25"/>
  <c r="J68" i="25"/>
  <c r="L68" i="25"/>
  <c r="Q69" i="27"/>
  <c r="R68" i="27"/>
  <c r="T69" i="27" s="1"/>
  <c r="K69" i="28"/>
  <c r="J69" i="28"/>
  <c r="L69" i="28"/>
  <c r="G69" i="28"/>
  <c r="C70" i="28"/>
  <c r="D69" i="28"/>
  <c r="F70" i="28" s="1"/>
  <c r="H69" i="28"/>
  <c r="I70" i="28" s="1"/>
  <c r="W70" i="25"/>
  <c r="X70" i="25" s="1"/>
  <c r="V70" i="25"/>
  <c r="Y71" i="25" s="1"/>
  <c r="Z71" i="25" s="1"/>
  <c r="H68" i="26"/>
  <c r="I69" i="26" s="1"/>
  <c r="C69" i="26"/>
  <c r="D68" i="26"/>
  <c r="F69" i="26" s="1"/>
  <c r="K68" i="26"/>
  <c r="J68" i="26"/>
  <c r="G68" i="26"/>
  <c r="L68" i="26"/>
  <c r="W68" i="16"/>
  <c r="X68" i="16" s="1"/>
  <c r="V68" i="16"/>
  <c r="W68" i="26"/>
  <c r="X68" i="26" s="1"/>
  <c r="V68" i="26"/>
  <c r="Y69" i="26" s="1"/>
  <c r="Q71" i="25"/>
  <c r="R70" i="25"/>
  <c r="T71" i="25" s="1"/>
  <c r="D68" i="16"/>
  <c r="F69" i="16" s="1"/>
  <c r="H68" i="16"/>
  <c r="I69" i="16" s="1"/>
  <c r="C69" i="16"/>
  <c r="R68" i="16"/>
  <c r="T69" i="16" s="1"/>
  <c r="Q69" i="16"/>
  <c r="Z68" i="16"/>
  <c r="K68" i="16"/>
  <c r="L68" i="16"/>
  <c r="J68" i="16"/>
  <c r="G68" i="16"/>
  <c r="Q69" i="26"/>
  <c r="R68" i="26"/>
  <c r="T69" i="26" s="1"/>
  <c r="Z70" i="23"/>
  <c r="Z69" i="24"/>
  <c r="Y66" i="22"/>
  <c r="Z66" i="22" s="1"/>
  <c r="V66" i="22"/>
  <c r="R69" i="24"/>
  <c r="T70" i="24" s="1"/>
  <c r="Q70" i="24"/>
  <c r="J69" i="23"/>
  <c r="G69" i="23"/>
  <c r="L69" i="23"/>
  <c r="K69" i="23"/>
  <c r="Q70" i="22"/>
  <c r="R69" i="22"/>
  <c r="T70" i="22" s="1"/>
  <c r="L69" i="22"/>
  <c r="J69" i="22"/>
  <c r="K69" i="22"/>
  <c r="G69" i="22"/>
  <c r="W69" i="22"/>
  <c r="X69" i="22" s="1"/>
  <c r="D69" i="23"/>
  <c r="F70" i="23" s="1"/>
  <c r="H69" i="23"/>
  <c r="I70" i="23" s="1"/>
  <c r="C70" i="23"/>
  <c r="C70" i="22"/>
  <c r="H69" i="22"/>
  <c r="I70" i="22" s="1"/>
  <c r="D69" i="22"/>
  <c r="F70" i="22" s="1"/>
  <c r="W69" i="24"/>
  <c r="X69" i="24" s="1"/>
  <c r="V69" i="24"/>
  <c r="Y70" i="24" s="1"/>
  <c r="Z70" i="21"/>
  <c r="Q70" i="19"/>
  <c r="R69" i="19"/>
  <c r="T70" i="19" s="1"/>
  <c r="K67" i="20"/>
  <c r="G67" i="20"/>
  <c r="J67" i="20"/>
  <c r="L67" i="20"/>
  <c r="G70" i="27"/>
  <c r="J70" i="27"/>
  <c r="L70" i="27"/>
  <c r="K70" i="27"/>
  <c r="Q69" i="20"/>
  <c r="R68" i="20"/>
  <c r="T69" i="20" s="1"/>
  <c r="W70" i="21"/>
  <c r="X70" i="21" s="1"/>
  <c r="V70" i="21"/>
  <c r="Y71" i="21" s="1"/>
  <c r="J68" i="24"/>
  <c r="G68" i="24"/>
  <c r="L68" i="24"/>
  <c r="K68" i="24"/>
  <c r="H67" i="20"/>
  <c r="I68" i="20" s="1"/>
  <c r="D67" i="20"/>
  <c r="F68" i="20" s="1"/>
  <c r="C68" i="20"/>
  <c r="C71" i="27"/>
  <c r="D70" i="27"/>
  <c r="F71" i="27" s="1"/>
  <c r="H70" i="27"/>
  <c r="I71" i="27" s="1"/>
  <c r="W70" i="28"/>
  <c r="X70" i="28" s="1"/>
  <c r="V70" i="28"/>
  <c r="Y71" i="28" s="1"/>
  <c r="Z71" i="28" s="1"/>
  <c r="R70" i="21"/>
  <c r="T71" i="21" s="1"/>
  <c r="Q71" i="21"/>
  <c r="C70" i="21"/>
  <c r="H69" i="21"/>
  <c r="I70" i="21" s="1"/>
  <c r="D69" i="21"/>
  <c r="F70" i="21" s="1"/>
  <c r="W69" i="19"/>
  <c r="X69" i="19" s="1"/>
  <c r="V69" i="19"/>
  <c r="Y70" i="19" s="1"/>
  <c r="R70" i="23"/>
  <c r="T71" i="23" s="1"/>
  <c r="Q71" i="23"/>
  <c r="J69" i="21"/>
  <c r="G69" i="21"/>
  <c r="L69" i="21"/>
  <c r="K69" i="21"/>
  <c r="K68" i="19"/>
  <c r="L68" i="19"/>
  <c r="J68" i="19"/>
  <c r="G68" i="19"/>
  <c r="W70" i="23"/>
  <c r="X70" i="23" s="1"/>
  <c r="V70" i="23"/>
  <c r="Y71" i="23" s="1"/>
  <c r="H68" i="24"/>
  <c r="I69" i="24" s="1"/>
  <c r="D68" i="24"/>
  <c r="F69" i="24" s="1"/>
  <c r="C69" i="24"/>
  <c r="Q71" i="28"/>
  <c r="R70" i="28"/>
  <c r="T71" i="28" s="1"/>
  <c r="C69" i="19"/>
  <c r="D68" i="19"/>
  <c r="F69" i="19" s="1"/>
  <c r="H68" i="19"/>
  <c r="I69" i="19" s="1"/>
  <c r="W68" i="20"/>
  <c r="X68" i="20" s="1"/>
  <c r="V68" i="20"/>
  <c r="Y69" i="20" s="1"/>
  <c r="BC13" i="19"/>
  <c r="BD13" i="19" s="1"/>
  <c r="BB14" i="19"/>
  <c r="Y69" i="19"/>
  <c r="Z69" i="19" s="1"/>
  <c r="Z69" i="20" l="1"/>
  <c r="Z66" i="27"/>
  <c r="Z67" i="27" s="1"/>
  <c r="Z68" i="27" s="1"/>
  <c r="Z69" i="27" s="1"/>
  <c r="Z69" i="26"/>
  <c r="Z71" i="23"/>
  <c r="H69" i="18"/>
  <c r="I70" i="18" s="1"/>
  <c r="C70" i="18"/>
  <c r="D69" i="18"/>
  <c r="F70" i="18" s="1"/>
  <c r="Q70" i="18"/>
  <c r="R69" i="18"/>
  <c r="T70" i="18" s="1"/>
  <c r="K69" i="18"/>
  <c r="L69" i="18"/>
  <c r="G69" i="18"/>
  <c r="J69" i="18"/>
  <c r="W69" i="18"/>
  <c r="X69" i="18" s="1"/>
  <c r="V69" i="18"/>
  <c r="Y70" i="18" s="1"/>
  <c r="Z70" i="18" s="1"/>
  <c r="G69" i="25"/>
  <c r="K69" i="25"/>
  <c r="L69" i="25"/>
  <c r="J69" i="25"/>
  <c r="W69" i="27"/>
  <c r="X69" i="27" s="1"/>
  <c r="V69" i="27"/>
  <c r="Y70" i="27" s="1"/>
  <c r="R69" i="27"/>
  <c r="T70" i="27" s="1"/>
  <c r="Q70" i="27"/>
  <c r="C70" i="25"/>
  <c r="H69" i="25"/>
  <c r="I70" i="25" s="1"/>
  <c r="D69" i="25"/>
  <c r="F70" i="25" s="1"/>
  <c r="J70" i="28"/>
  <c r="G70" i="28"/>
  <c r="K70" i="28"/>
  <c r="L70" i="28"/>
  <c r="C71" i="28"/>
  <c r="D70" i="28"/>
  <c r="F71" i="28" s="1"/>
  <c r="H70" i="28"/>
  <c r="I71" i="28" s="1"/>
  <c r="R69" i="16"/>
  <c r="T70" i="16" s="1"/>
  <c r="Q70" i="16"/>
  <c r="W69" i="26"/>
  <c r="X69" i="26" s="1"/>
  <c r="V69" i="26"/>
  <c r="Y70" i="26" s="1"/>
  <c r="Z70" i="26" s="1"/>
  <c r="D69" i="16"/>
  <c r="F70" i="16" s="1"/>
  <c r="C70" i="16"/>
  <c r="H69" i="16"/>
  <c r="I70" i="16" s="1"/>
  <c r="Q72" i="25"/>
  <c r="R71" i="25"/>
  <c r="T72" i="25" s="1"/>
  <c r="D69" i="26"/>
  <c r="F70" i="26" s="1"/>
  <c r="C70" i="26"/>
  <c r="H69" i="26"/>
  <c r="I70" i="26" s="1"/>
  <c r="R69" i="26"/>
  <c r="T70" i="26" s="1"/>
  <c r="Q70" i="26"/>
  <c r="J69" i="16"/>
  <c r="K69" i="16"/>
  <c r="G69" i="16"/>
  <c r="L69" i="16"/>
  <c r="V69" i="16"/>
  <c r="Y70" i="16" s="1"/>
  <c r="W69" i="16"/>
  <c r="X69" i="16" s="1"/>
  <c r="V71" i="25"/>
  <c r="Y72" i="25" s="1"/>
  <c r="Z72" i="25" s="1"/>
  <c r="W71" i="25"/>
  <c r="X71" i="25" s="1"/>
  <c r="Y69" i="16"/>
  <c r="Z69" i="16" s="1"/>
  <c r="G69" i="26"/>
  <c r="J69" i="26"/>
  <c r="L69" i="26"/>
  <c r="K69" i="26"/>
  <c r="Z70" i="19"/>
  <c r="Z70" i="24"/>
  <c r="Y67" i="22"/>
  <c r="Z67" i="22" s="1"/>
  <c r="V67" i="22"/>
  <c r="L70" i="23"/>
  <c r="G70" i="23"/>
  <c r="J70" i="23"/>
  <c r="K70" i="23"/>
  <c r="Q71" i="22"/>
  <c r="R70" i="22"/>
  <c r="T71" i="22" s="1"/>
  <c r="C71" i="23"/>
  <c r="H70" i="23"/>
  <c r="I71" i="23" s="1"/>
  <c r="D70" i="23"/>
  <c r="F71" i="23" s="1"/>
  <c r="W70" i="24"/>
  <c r="X70" i="24" s="1"/>
  <c r="V70" i="24"/>
  <c r="Y71" i="24" s="1"/>
  <c r="G70" i="22"/>
  <c r="J70" i="22"/>
  <c r="L70" i="22"/>
  <c r="K70" i="22"/>
  <c r="W70" i="22"/>
  <c r="X70" i="22" s="1"/>
  <c r="V70" i="22"/>
  <c r="Y71" i="22" s="1"/>
  <c r="C71" i="22"/>
  <c r="H70" i="22"/>
  <c r="I71" i="22" s="1"/>
  <c r="D70" i="22"/>
  <c r="F71" i="22" s="1"/>
  <c r="Q71" i="24"/>
  <c r="R70" i="24"/>
  <c r="T71" i="24" s="1"/>
  <c r="Z71" i="21"/>
  <c r="D69" i="19"/>
  <c r="F70" i="19" s="1"/>
  <c r="C70" i="19"/>
  <c r="H69" i="19"/>
  <c r="I70" i="19" s="1"/>
  <c r="G69" i="24"/>
  <c r="L69" i="24"/>
  <c r="K69" i="24"/>
  <c r="J69" i="24"/>
  <c r="R71" i="23"/>
  <c r="T72" i="23" s="1"/>
  <c r="Q72" i="23"/>
  <c r="L70" i="21"/>
  <c r="J70" i="21"/>
  <c r="G70" i="21"/>
  <c r="K70" i="21"/>
  <c r="W71" i="21"/>
  <c r="X71" i="21" s="1"/>
  <c r="V71" i="21"/>
  <c r="Y72" i="21" s="1"/>
  <c r="Q71" i="19"/>
  <c r="R70" i="19"/>
  <c r="T71" i="19" s="1"/>
  <c r="V71" i="23"/>
  <c r="Y72" i="23" s="1"/>
  <c r="W71" i="23"/>
  <c r="X71" i="23" s="1"/>
  <c r="Q72" i="28"/>
  <c r="R71" i="28"/>
  <c r="T72" i="28" s="1"/>
  <c r="H70" i="21"/>
  <c r="I71" i="21" s="1"/>
  <c r="D70" i="21"/>
  <c r="F71" i="21" s="1"/>
  <c r="C71" i="21"/>
  <c r="G71" i="27"/>
  <c r="L71" i="27"/>
  <c r="K71" i="27"/>
  <c r="J71" i="27"/>
  <c r="D68" i="20"/>
  <c r="F69" i="20" s="1"/>
  <c r="H68" i="20"/>
  <c r="I69" i="20" s="1"/>
  <c r="C69" i="20"/>
  <c r="V69" i="20"/>
  <c r="Y70" i="20" s="1"/>
  <c r="Z70" i="20" s="1"/>
  <c r="W69" i="20"/>
  <c r="X69" i="20" s="1"/>
  <c r="V71" i="28"/>
  <c r="Y72" i="28" s="1"/>
  <c r="Z72" i="28" s="1"/>
  <c r="W71" i="28"/>
  <c r="X71" i="28" s="1"/>
  <c r="L69" i="19"/>
  <c r="K69" i="19"/>
  <c r="J69" i="19"/>
  <c r="G69" i="19"/>
  <c r="C70" i="24"/>
  <c r="D69" i="24"/>
  <c r="F70" i="24" s="1"/>
  <c r="H69" i="24"/>
  <c r="I70" i="24" s="1"/>
  <c r="Q72" i="21"/>
  <c r="R71" i="21"/>
  <c r="T72" i="21" s="1"/>
  <c r="C72" i="27"/>
  <c r="H71" i="27"/>
  <c r="I72" i="27" s="1"/>
  <c r="D71" i="27"/>
  <c r="F72" i="27" s="1"/>
  <c r="K68" i="20"/>
  <c r="G68" i="20"/>
  <c r="J68" i="20"/>
  <c r="L68" i="20"/>
  <c r="Q70" i="20"/>
  <c r="R69" i="20"/>
  <c r="T70" i="20" s="1"/>
  <c r="W70" i="19"/>
  <c r="X70" i="19" s="1"/>
  <c r="V70" i="19"/>
  <c r="Y71" i="19" s="1"/>
  <c r="Z72" i="23" l="1"/>
  <c r="Z70" i="27"/>
  <c r="G70" i="18"/>
  <c r="L70" i="18"/>
  <c r="J70" i="18"/>
  <c r="K70" i="18"/>
  <c r="R70" i="18"/>
  <c r="T71" i="18" s="1"/>
  <c r="Q71" i="18"/>
  <c r="D70" i="18"/>
  <c r="F71" i="18" s="1"/>
  <c r="C71" i="18"/>
  <c r="H70" i="18"/>
  <c r="I71" i="18" s="1"/>
  <c r="V70" i="18"/>
  <c r="Y71" i="18" s="1"/>
  <c r="Z71" i="18" s="1"/>
  <c r="BA14" i="18" s="1"/>
  <c r="W70" i="18"/>
  <c r="X70" i="18" s="1"/>
  <c r="C71" i="25"/>
  <c r="D70" i="25"/>
  <c r="F71" i="25" s="1"/>
  <c r="H70" i="25"/>
  <c r="I71" i="25" s="1"/>
  <c r="Q71" i="27"/>
  <c r="R70" i="27"/>
  <c r="T71" i="27" s="1"/>
  <c r="G70" i="25"/>
  <c r="J70" i="25"/>
  <c r="K70" i="25"/>
  <c r="L70" i="25"/>
  <c r="V70" i="27"/>
  <c r="Y71" i="27" s="1"/>
  <c r="Z71" i="27" s="1"/>
  <c r="W70" i="27"/>
  <c r="X70" i="27" s="1"/>
  <c r="Z71" i="19"/>
  <c r="K71" i="28"/>
  <c r="G71" i="28"/>
  <c r="L71" i="28"/>
  <c r="J71" i="28"/>
  <c r="Z71" i="24"/>
  <c r="D71" i="28"/>
  <c r="F72" i="28" s="1"/>
  <c r="C72" i="28"/>
  <c r="H71" i="28"/>
  <c r="I72" i="28" s="1"/>
  <c r="Z70" i="16"/>
  <c r="V70" i="26"/>
  <c r="Y71" i="26" s="1"/>
  <c r="Z71" i="26" s="1"/>
  <c r="W70" i="26"/>
  <c r="X70" i="26" s="1"/>
  <c r="V72" i="25"/>
  <c r="Y73" i="25" s="1"/>
  <c r="Z73" i="25" s="1"/>
  <c r="W72" i="25"/>
  <c r="X72" i="25" s="1"/>
  <c r="L70" i="16"/>
  <c r="G70" i="16"/>
  <c r="J70" i="16"/>
  <c r="K70" i="16"/>
  <c r="R70" i="16"/>
  <c r="T71" i="16" s="1"/>
  <c r="Q71" i="16"/>
  <c r="R72" i="25"/>
  <c r="T73" i="25" s="1"/>
  <c r="Q73" i="25"/>
  <c r="D70" i="26"/>
  <c r="F71" i="26" s="1"/>
  <c r="H70" i="26"/>
  <c r="I71" i="26" s="1"/>
  <c r="C71" i="26"/>
  <c r="Q71" i="26"/>
  <c r="R70" i="26"/>
  <c r="T71" i="26" s="1"/>
  <c r="J70" i="26"/>
  <c r="G70" i="26"/>
  <c r="L70" i="26"/>
  <c r="K70" i="26"/>
  <c r="H70" i="16"/>
  <c r="I71" i="16" s="1"/>
  <c r="D70" i="16"/>
  <c r="F71" i="16" s="1"/>
  <c r="C71" i="16"/>
  <c r="V70" i="16"/>
  <c r="Y71" i="16" s="1"/>
  <c r="W70" i="16"/>
  <c r="X70" i="16" s="1"/>
  <c r="Y68" i="22"/>
  <c r="Z68" i="22" s="1"/>
  <c r="V68" i="22"/>
  <c r="J71" i="23"/>
  <c r="G71" i="23"/>
  <c r="K71" i="23"/>
  <c r="L71" i="23"/>
  <c r="J71" i="22"/>
  <c r="K71" i="22"/>
  <c r="G71" i="22"/>
  <c r="L71" i="22"/>
  <c r="H71" i="23"/>
  <c r="I72" i="23" s="1"/>
  <c r="C72" i="23"/>
  <c r="D71" i="23"/>
  <c r="F72" i="23" s="1"/>
  <c r="R71" i="24"/>
  <c r="T72" i="24" s="1"/>
  <c r="Q72" i="24"/>
  <c r="R71" i="22"/>
  <c r="T72" i="22" s="1"/>
  <c r="Q72" i="22"/>
  <c r="W71" i="24"/>
  <c r="X71" i="24" s="1"/>
  <c r="V71" i="24"/>
  <c r="Y72" i="24" s="1"/>
  <c r="D71" i="22"/>
  <c r="F72" i="22" s="1"/>
  <c r="C72" i="22"/>
  <c r="H71" i="22"/>
  <c r="I72" i="22" s="1"/>
  <c r="V71" i="22"/>
  <c r="Y72" i="22" s="1"/>
  <c r="W71" i="22"/>
  <c r="X71" i="22" s="1"/>
  <c r="Z72" i="21"/>
  <c r="W70" i="20"/>
  <c r="X70" i="20" s="1"/>
  <c r="V70" i="20"/>
  <c r="Y71" i="20" s="1"/>
  <c r="Z71" i="20" s="1"/>
  <c r="H69" i="20"/>
  <c r="I70" i="20" s="1"/>
  <c r="C70" i="20"/>
  <c r="D69" i="20"/>
  <c r="F70" i="20" s="1"/>
  <c r="J71" i="21"/>
  <c r="K71" i="21"/>
  <c r="G71" i="21"/>
  <c r="L71" i="21"/>
  <c r="R72" i="28"/>
  <c r="T73" i="28" s="1"/>
  <c r="Q73" i="28"/>
  <c r="W71" i="19"/>
  <c r="X71" i="19" s="1"/>
  <c r="V71" i="19"/>
  <c r="Y72" i="19" s="1"/>
  <c r="Q73" i="23"/>
  <c r="R72" i="23"/>
  <c r="T73" i="23" s="1"/>
  <c r="Q71" i="20"/>
  <c r="R70" i="20"/>
  <c r="T71" i="20" s="1"/>
  <c r="H72" i="27"/>
  <c r="I73" i="27" s="1"/>
  <c r="D72" i="27"/>
  <c r="F73" i="27" s="1"/>
  <c r="C73" i="27"/>
  <c r="R71" i="19"/>
  <c r="T72" i="19" s="1"/>
  <c r="Q72" i="19"/>
  <c r="V72" i="23"/>
  <c r="Y73" i="23" s="1"/>
  <c r="Z73" i="23" s="1"/>
  <c r="W72" i="23"/>
  <c r="X72" i="23" s="1"/>
  <c r="D70" i="19"/>
  <c r="F71" i="19" s="1"/>
  <c r="C71" i="19"/>
  <c r="H70" i="19"/>
  <c r="I71" i="19" s="1"/>
  <c r="V72" i="21"/>
  <c r="Y73" i="21" s="1"/>
  <c r="W72" i="21"/>
  <c r="X72" i="21" s="1"/>
  <c r="G70" i="24"/>
  <c r="J70" i="24"/>
  <c r="L70" i="24"/>
  <c r="K70" i="24"/>
  <c r="G69" i="20"/>
  <c r="J69" i="20"/>
  <c r="K69" i="20"/>
  <c r="L69" i="20"/>
  <c r="G70" i="19"/>
  <c r="L70" i="19"/>
  <c r="J70" i="19"/>
  <c r="K70" i="19"/>
  <c r="K72" i="27"/>
  <c r="L72" i="27"/>
  <c r="J72" i="27"/>
  <c r="G72" i="27"/>
  <c r="R72" i="21"/>
  <c r="T73" i="21" s="1"/>
  <c r="Q73" i="21"/>
  <c r="H70" i="24"/>
  <c r="I71" i="24" s="1"/>
  <c r="C71" i="24"/>
  <c r="D70" i="24"/>
  <c r="F71" i="24" s="1"/>
  <c r="H71" i="21"/>
  <c r="I72" i="21" s="1"/>
  <c r="C72" i="21"/>
  <c r="D71" i="21"/>
  <c r="F72" i="21" s="1"/>
  <c r="W72" i="28"/>
  <c r="X72" i="28" s="1"/>
  <c r="V72" i="28"/>
  <c r="Y73" i="28" s="1"/>
  <c r="Z73" i="28" s="1"/>
  <c r="Z72" i="24" l="1"/>
  <c r="Z72" i="19"/>
  <c r="Z71" i="16"/>
  <c r="C72" i="18"/>
  <c r="H71" i="18"/>
  <c r="I72" i="18" s="1"/>
  <c r="D71" i="18"/>
  <c r="F72" i="18" s="1"/>
  <c r="K71" i="18"/>
  <c r="G71" i="18"/>
  <c r="L71" i="18"/>
  <c r="J71" i="18"/>
  <c r="R71" i="18"/>
  <c r="T72" i="18" s="1"/>
  <c r="Q72" i="18"/>
  <c r="W71" i="18"/>
  <c r="X71" i="18" s="1"/>
  <c r="V71" i="18"/>
  <c r="W71" i="27"/>
  <c r="X71" i="27" s="1"/>
  <c r="V71" i="27"/>
  <c r="Y72" i="27" s="1"/>
  <c r="Z72" i="27" s="1"/>
  <c r="H71" i="25"/>
  <c r="I72" i="25" s="1"/>
  <c r="D71" i="25"/>
  <c r="F72" i="25" s="1"/>
  <c r="C72" i="25"/>
  <c r="R71" i="27"/>
  <c r="T72" i="27" s="1"/>
  <c r="Q72" i="27"/>
  <c r="L71" i="25"/>
  <c r="K71" i="25"/>
  <c r="G71" i="25"/>
  <c r="J71" i="25"/>
  <c r="D72" i="28"/>
  <c r="F73" i="28" s="1"/>
  <c r="C73" i="28"/>
  <c r="H72" i="28"/>
  <c r="I73" i="28" s="1"/>
  <c r="J72" i="28"/>
  <c r="G72" i="28"/>
  <c r="K72" i="28"/>
  <c r="L72" i="28"/>
  <c r="L71" i="16"/>
  <c r="G71" i="16"/>
  <c r="K71" i="16"/>
  <c r="J71" i="16"/>
  <c r="W71" i="26"/>
  <c r="X71" i="26" s="1"/>
  <c r="V71" i="26"/>
  <c r="Y72" i="26" s="1"/>
  <c r="Z72" i="26" s="1"/>
  <c r="Q74" i="25"/>
  <c r="R73" i="25"/>
  <c r="T74" i="25" s="1"/>
  <c r="R71" i="16"/>
  <c r="T72" i="16" s="1"/>
  <c r="Q72" i="16"/>
  <c r="C72" i="16"/>
  <c r="D71" i="16"/>
  <c r="F72" i="16" s="1"/>
  <c r="H71" i="16"/>
  <c r="I72" i="16" s="1"/>
  <c r="R71" i="26"/>
  <c r="T72" i="26" s="1"/>
  <c r="Q72" i="26"/>
  <c r="H71" i="26"/>
  <c r="I72" i="26" s="1"/>
  <c r="D71" i="26"/>
  <c r="F72" i="26" s="1"/>
  <c r="C72" i="26"/>
  <c r="W73" i="25"/>
  <c r="X73" i="25" s="1"/>
  <c r="V73" i="25"/>
  <c r="Y74" i="25" s="1"/>
  <c r="Z74" i="25" s="1"/>
  <c r="BA14" i="25" s="1"/>
  <c r="W71" i="16"/>
  <c r="X71" i="16" s="1"/>
  <c r="V71" i="16"/>
  <c r="Y72" i="16" s="1"/>
  <c r="K71" i="26"/>
  <c r="G71" i="26"/>
  <c r="L71" i="26"/>
  <c r="J71" i="26"/>
  <c r="Y69" i="22"/>
  <c r="Z69" i="22" s="1"/>
  <c r="V69" i="22"/>
  <c r="Y70" i="22" s="1"/>
  <c r="R72" i="24"/>
  <c r="T73" i="24" s="1"/>
  <c r="Q73" i="24"/>
  <c r="V72" i="24"/>
  <c r="Y73" i="24" s="1"/>
  <c r="Z73" i="24" s="1"/>
  <c r="W72" i="24"/>
  <c r="X72" i="24" s="1"/>
  <c r="H72" i="22"/>
  <c r="I73" i="22" s="1"/>
  <c r="D72" i="22"/>
  <c r="F73" i="22" s="1"/>
  <c r="C73" i="22"/>
  <c r="Q73" i="22"/>
  <c r="R72" i="22"/>
  <c r="T73" i="22" s="1"/>
  <c r="L72" i="23"/>
  <c r="G72" i="23"/>
  <c r="K72" i="23"/>
  <c r="J72" i="23"/>
  <c r="K72" i="22"/>
  <c r="L72" i="22"/>
  <c r="G72" i="22"/>
  <c r="J72" i="22"/>
  <c r="W72" i="22"/>
  <c r="X72" i="22" s="1"/>
  <c r="V72" i="22"/>
  <c r="Y73" i="22" s="1"/>
  <c r="D72" i="23"/>
  <c r="F73" i="23" s="1"/>
  <c r="H72" i="23"/>
  <c r="I73" i="23" s="1"/>
  <c r="C73" i="23"/>
  <c r="Z73" i="21"/>
  <c r="AG5" i="26"/>
  <c r="AH11" i="26"/>
  <c r="AH10" i="26" s="1"/>
  <c r="AF11" i="26"/>
  <c r="AF10" i="26" s="1"/>
  <c r="AF9" i="26" s="1"/>
  <c r="BC10" i="26"/>
  <c r="AG11" i="26"/>
  <c r="AG10" i="26" s="1"/>
  <c r="AI11" i="26"/>
  <c r="AI10" i="26" s="1"/>
  <c r="AH5" i="26"/>
  <c r="BC9" i="26"/>
  <c r="BD9" i="26" s="1"/>
  <c r="BA12" i="26"/>
  <c r="BA11" i="26"/>
  <c r="AF5" i="26"/>
  <c r="AF4" i="26" s="1"/>
  <c r="AI5" i="26"/>
  <c r="AM11" i="26"/>
  <c r="AM10" i="26" s="1"/>
  <c r="AK11" i="26"/>
  <c r="AK10" i="26" s="1"/>
  <c r="AK9" i="26" s="1"/>
  <c r="AL11" i="26"/>
  <c r="AL10" i="26" s="1"/>
  <c r="AK5" i="26"/>
  <c r="AK4" i="26" s="1"/>
  <c r="AL5" i="26"/>
  <c r="AM5" i="26"/>
  <c r="D71" i="24"/>
  <c r="F72" i="24" s="1"/>
  <c r="C72" i="24"/>
  <c r="H71" i="24"/>
  <c r="I72" i="24" s="1"/>
  <c r="R73" i="21"/>
  <c r="T74" i="21" s="1"/>
  <c r="Q74" i="21"/>
  <c r="G73" i="27"/>
  <c r="K73" i="27"/>
  <c r="L73" i="27"/>
  <c r="J73" i="27"/>
  <c r="W73" i="23"/>
  <c r="X73" i="23" s="1"/>
  <c r="V73" i="23"/>
  <c r="Y74" i="23" s="1"/>
  <c r="Z74" i="23" s="1"/>
  <c r="R73" i="28"/>
  <c r="T74" i="28" s="1"/>
  <c r="Q74" i="28"/>
  <c r="G70" i="20"/>
  <c r="K70" i="20"/>
  <c r="J70" i="20"/>
  <c r="L70" i="20"/>
  <c r="R73" i="23"/>
  <c r="T74" i="23" s="1"/>
  <c r="Q74" i="23"/>
  <c r="V73" i="28"/>
  <c r="Y74" i="28" s="1"/>
  <c r="Z74" i="28" s="1"/>
  <c r="W73" i="28"/>
  <c r="X73" i="28" s="1"/>
  <c r="D70" i="20"/>
  <c r="F71" i="20" s="1"/>
  <c r="C71" i="20"/>
  <c r="H70" i="20"/>
  <c r="I71" i="20" s="1"/>
  <c r="V73" i="21"/>
  <c r="Y74" i="21" s="1"/>
  <c r="W73" i="21"/>
  <c r="X73" i="21" s="1"/>
  <c r="G72" i="21"/>
  <c r="K72" i="21"/>
  <c r="L72" i="21"/>
  <c r="J72" i="21"/>
  <c r="H71" i="19"/>
  <c r="I72" i="19" s="1"/>
  <c r="C72" i="19"/>
  <c r="D71" i="19"/>
  <c r="F72" i="19" s="1"/>
  <c r="Q73" i="19"/>
  <c r="R72" i="19"/>
  <c r="T73" i="19" s="1"/>
  <c r="W71" i="20"/>
  <c r="X71" i="20" s="1"/>
  <c r="V71" i="20"/>
  <c r="Y72" i="20" s="1"/>
  <c r="Z72" i="20" s="1"/>
  <c r="D72" i="21"/>
  <c r="F73" i="21" s="1"/>
  <c r="H72" i="21"/>
  <c r="I73" i="21" s="1"/>
  <c r="C73" i="21"/>
  <c r="L71" i="24"/>
  <c r="K71" i="24"/>
  <c r="G71" i="24"/>
  <c r="J71" i="24"/>
  <c r="K71" i="19"/>
  <c r="L71" i="19"/>
  <c r="G71" i="19"/>
  <c r="J71" i="19"/>
  <c r="W72" i="19"/>
  <c r="X72" i="19" s="1"/>
  <c r="V72" i="19"/>
  <c r="Y73" i="19" s="1"/>
  <c r="C74" i="27"/>
  <c r="D73" i="27"/>
  <c r="F74" i="27" s="1"/>
  <c r="H73" i="27"/>
  <c r="I74" i="27" s="1"/>
  <c r="Q72" i="20"/>
  <c r="R71" i="20"/>
  <c r="T72" i="20" s="1"/>
  <c r="Z73" i="19" l="1"/>
  <c r="AH4" i="26"/>
  <c r="Z72" i="16"/>
  <c r="J72" i="18"/>
  <c r="G72" i="18"/>
  <c r="L72" i="18"/>
  <c r="K72" i="18"/>
  <c r="V72" i="18"/>
  <c r="Y73" i="18" s="1"/>
  <c r="W72" i="18"/>
  <c r="X72" i="18" s="1"/>
  <c r="BC13" i="18"/>
  <c r="BD13" i="18" s="1"/>
  <c r="BB14" i="18"/>
  <c r="Y72" i="18"/>
  <c r="Z72" i="18" s="1"/>
  <c r="R72" i="18"/>
  <c r="T73" i="18" s="1"/>
  <c r="Q73" i="18"/>
  <c r="H72" i="18"/>
  <c r="I73" i="18" s="1"/>
  <c r="D72" i="18"/>
  <c r="F73" i="18" s="1"/>
  <c r="C73" i="18"/>
  <c r="D72" i="25"/>
  <c r="F73" i="25" s="1"/>
  <c r="C73" i="25"/>
  <c r="H72" i="25"/>
  <c r="I73" i="25" s="1"/>
  <c r="J72" i="25"/>
  <c r="L72" i="25"/>
  <c r="G72" i="25"/>
  <c r="K72" i="25"/>
  <c r="Q73" i="27"/>
  <c r="R72" i="27"/>
  <c r="T73" i="27" s="1"/>
  <c r="W72" i="27"/>
  <c r="X72" i="27" s="1"/>
  <c r="V72" i="27"/>
  <c r="Y73" i="27" s="1"/>
  <c r="Z73" i="27" s="1"/>
  <c r="Z70" i="22"/>
  <c r="Z71" i="22" s="1"/>
  <c r="Z72" i="22" s="1"/>
  <c r="Z73" i="22" s="1"/>
  <c r="AM4" i="26"/>
  <c r="G73" i="28"/>
  <c r="L73" i="28"/>
  <c r="K73" i="28"/>
  <c r="J73" i="28"/>
  <c r="AG9" i="26"/>
  <c r="C74" i="28"/>
  <c r="D73" i="28"/>
  <c r="F74" i="28" s="1"/>
  <c r="H73" i="28"/>
  <c r="I74" i="28" s="1"/>
  <c r="R72" i="26"/>
  <c r="T73" i="26" s="1"/>
  <c r="Q73" i="26"/>
  <c r="H72" i="16"/>
  <c r="I73" i="16" s="1"/>
  <c r="C73" i="16"/>
  <c r="D72" i="16"/>
  <c r="F73" i="16" s="1"/>
  <c r="Q75" i="25"/>
  <c r="R74" i="25"/>
  <c r="T75" i="25" s="1"/>
  <c r="H72" i="26"/>
  <c r="I73" i="26" s="1"/>
  <c r="C73" i="26"/>
  <c r="D72" i="26"/>
  <c r="F73" i="26" s="1"/>
  <c r="W72" i="26"/>
  <c r="X72" i="26" s="1"/>
  <c r="V72" i="26"/>
  <c r="Y73" i="26" s="1"/>
  <c r="Z73" i="26" s="1"/>
  <c r="Q73" i="16"/>
  <c r="R72" i="16"/>
  <c r="T73" i="16" s="1"/>
  <c r="L72" i="26"/>
  <c r="G72" i="26"/>
  <c r="K72" i="26"/>
  <c r="J72" i="26"/>
  <c r="W72" i="16"/>
  <c r="X72" i="16" s="1"/>
  <c r="V72" i="16"/>
  <c r="Y73" i="16" s="1"/>
  <c r="L72" i="16"/>
  <c r="J72" i="16"/>
  <c r="G72" i="16"/>
  <c r="K72" i="16"/>
  <c r="V74" i="25"/>
  <c r="W74" i="25"/>
  <c r="X74" i="25" s="1"/>
  <c r="K73" i="23"/>
  <c r="L73" i="23"/>
  <c r="G73" i="23"/>
  <c r="J73" i="23"/>
  <c r="R73" i="22"/>
  <c r="T74" i="22" s="1"/>
  <c r="Q74" i="22"/>
  <c r="H73" i="22"/>
  <c r="I74" i="22" s="1"/>
  <c r="C74" i="22"/>
  <c r="D73" i="22"/>
  <c r="F74" i="22" s="1"/>
  <c r="V73" i="22"/>
  <c r="Y74" i="22" s="1"/>
  <c r="W73" i="22"/>
  <c r="X73" i="22" s="1"/>
  <c r="V73" i="24"/>
  <c r="Y74" i="24" s="1"/>
  <c r="Z74" i="24" s="1"/>
  <c r="W73" i="24"/>
  <c r="X73" i="24" s="1"/>
  <c r="C74" i="23"/>
  <c r="D73" i="23"/>
  <c r="F74" i="23" s="1"/>
  <c r="H73" i="23"/>
  <c r="I74" i="23" s="1"/>
  <c r="J73" i="22"/>
  <c r="L73" i="22"/>
  <c r="K73" i="22"/>
  <c r="G73" i="22"/>
  <c r="Q74" i="24"/>
  <c r="R73" i="24"/>
  <c r="T74" i="24" s="1"/>
  <c r="Z74" i="21"/>
  <c r="AH9" i="26"/>
  <c r="BC10" i="22"/>
  <c r="BA11" i="22"/>
  <c r="BA12" i="22"/>
  <c r="AH5" i="22"/>
  <c r="BC9" i="22"/>
  <c r="BD9" i="22" s="1"/>
  <c r="AH11" i="22"/>
  <c r="AH10" i="22" s="1"/>
  <c r="AG5" i="22"/>
  <c r="AF5" i="22"/>
  <c r="AF4" i="22" s="1"/>
  <c r="AF11" i="22"/>
  <c r="AF10" i="22" s="1"/>
  <c r="AF9" i="22" s="1"/>
  <c r="AI5" i="22"/>
  <c r="AI11" i="22"/>
  <c r="AI10" i="22" s="1"/>
  <c r="AG11" i="22"/>
  <c r="AG10" i="22" s="1"/>
  <c r="AK5" i="22"/>
  <c r="AK4" i="22" s="1"/>
  <c r="AL11" i="22"/>
  <c r="AL10" i="22" s="1"/>
  <c r="AK11" i="22"/>
  <c r="AK10" i="22" s="1"/>
  <c r="AK9" i="22" s="1"/>
  <c r="AM5" i="22"/>
  <c r="AM11" i="22"/>
  <c r="AM10" i="22" s="1"/>
  <c r="AL5" i="22"/>
  <c r="R72" i="20"/>
  <c r="T73" i="20" s="1"/>
  <c r="Q73" i="20"/>
  <c r="K73" i="21"/>
  <c r="G73" i="21"/>
  <c r="L73" i="21"/>
  <c r="J73" i="21"/>
  <c r="V73" i="19"/>
  <c r="Y74" i="19" s="1"/>
  <c r="Z74" i="19" s="1"/>
  <c r="W73" i="19"/>
  <c r="X73" i="19" s="1"/>
  <c r="D71" i="20"/>
  <c r="F72" i="20" s="1"/>
  <c r="H71" i="20"/>
  <c r="I72" i="20" s="1"/>
  <c r="C72" i="20"/>
  <c r="R74" i="23"/>
  <c r="T75" i="23" s="1"/>
  <c r="Q75" i="23"/>
  <c r="W74" i="21"/>
  <c r="X74" i="21" s="1"/>
  <c r="V74" i="21"/>
  <c r="Y75" i="21" s="1"/>
  <c r="AL4" i="26"/>
  <c r="AM9" i="26"/>
  <c r="AG4" i="26"/>
  <c r="G74" i="27"/>
  <c r="K74" i="27"/>
  <c r="L74" i="27"/>
  <c r="J74" i="27"/>
  <c r="R73" i="19"/>
  <c r="T74" i="19" s="1"/>
  <c r="Q74" i="19"/>
  <c r="K71" i="20"/>
  <c r="J71" i="20"/>
  <c r="G71" i="20"/>
  <c r="L71" i="20"/>
  <c r="W74" i="23"/>
  <c r="X74" i="23" s="1"/>
  <c r="V74" i="23"/>
  <c r="Y75" i="23" s="1"/>
  <c r="Z75" i="23" s="1"/>
  <c r="AI4" i="26"/>
  <c r="AJ4" i="26"/>
  <c r="W72" i="20"/>
  <c r="X72" i="20" s="1"/>
  <c r="V72" i="20"/>
  <c r="Y73" i="20" s="1"/>
  <c r="Z73" i="20" s="1"/>
  <c r="D74" i="27"/>
  <c r="F75" i="27" s="1"/>
  <c r="H74" i="27"/>
  <c r="I75" i="27" s="1"/>
  <c r="C75" i="27"/>
  <c r="D73" i="21"/>
  <c r="F74" i="21" s="1"/>
  <c r="C74" i="21"/>
  <c r="H73" i="21"/>
  <c r="I74" i="21" s="1"/>
  <c r="L72" i="19"/>
  <c r="J72" i="19"/>
  <c r="G72" i="19"/>
  <c r="K72" i="19"/>
  <c r="Q75" i="28"/>
  <c r="R74" i="28"/>
  <c r="T75" i="28" s="1"/>
  <c r="D72" i="24"/>
  <c r="F73" i="24" s="1"/>
  <c r="H72" i="24"/>
  <c r="I73" i="24" s="1"/>
  <c r="C73" i="24"/>
  <c r="AL9" i="26"/>
  <c r="C73" i="19"/>
  <c r="D72" i="19"/>
  <c r="F73" i="19" s="1"/>
  <c r="H72" i="19"/>
  <c r="I73" i="19" s="1"/>
  <c r="V74" i="28"/>
  <c r="Y75" i="28" s="1"/>
  <c r="Z75" i="28" s="1"/>
  <c r="W74" i="28"/>
  <c r="X74" i="28" s="1"/>
  <c r="R74" i="21"/>
  <c r="T75" i="21" s="1"/>
  <c r="Q75" i="21"/>
  <c r="L72" i="24"/>
  <c r="K72" i="24"/>
  <c r="G72" i="24"/>
  <c r="J72" i="24"/>
  <c r="AI9" i="26"/>
  <c r="AJ9" i="26"/>
  <c r="Z73" i="18" l="1"/>
  <c r="Z73" i="16"/>
  <c r="R73" i="18"/>
  <c r="T74" i="18" s="1"/>
  <c r="Q74" i="18"/>
  <c r="D73" i="18"/>
  <c r="F74" i="18" s="1"/>
  <c r="C74" i="18"/>
  <c r="H73" i="18"/>
  <c r="I74" i="18" s="1"/>
  <c r="W73" i="18"/>
  <c r="X73" i="18" s="1"/>
  <c r="V73" i="18"/>
  <c r="Y74" i="18" s="1"/>
  <c r="Z74" i="18" s="1"/>
  <c r="J73" i="18"/>
  <c r="L73" i="18"/>
  <c r="G73" i="18"/>
  <c r="K73" i="18"/>
  <c r="W73" i="27"/>
  <c r="X73" i="27" s="1"/>
  <c r="V73" i="27"/>
  <c r="Y74" i="27" s="1"/>
  <c r="Z74" i="27" s="1"/>
  <c r="K73" i="25"/>
  <c r="G73" i="25"/>
  <c r="J73" i="25"/>
  <c r="L73" i="25"/>
  <c r="R73" i="27"/>
  <c r="T74" i="27" s="1"/>
  <c r="Q74" i="27"/>
  <c r="C74" i="25"/>
  <c r="H73" i="25"/>
  <c r="I74" i="25" s="1"/>
  <c r="D73" i="25"/>
  <c r="F74" i="25" s="1"/>
  <c r="AD4" i="26"/>
  <c r="G74" i="28"/>
  <c r="J74" i="28"/>
  <c r="K74" i="28"/>
  <c r="L74" i="28"/>
  <c r="C75" i="28"/>
  <c r="H74" i="28"/>
  <c r="I75" i="28" s="1"/>
  <c r="D74" i="28"/>
  <c r="F75" i="28" s="1"/>
  <c r="V73" i="16"/>
  <c r="Y74" i="16" s="1"/>
  <c r="Z74" i="16" s="1"/>
  <c r="BA14" i="16" s="1"/>
  <c r="W73" i="16"/>
  <c r="X73" i="16" s="1"/>
  <c r="J73" i="26"/>
  <c r="K73" i="26"/>
  <c r="L73" i="26"/>
  <c r="G73" i="26"/>
  <c r="R75" i="25"/>
  <c r="T76" i="25" s="1"/>
  <c r="Q76" i="25"/>
  <c r="R73" i="26"/>
  <c r="T74" i="26" s="1"/>
  <c r="Q74" i="26"/>
  <c r="C74" i="16"/>
  <c r="D73" i="16"/>
  <c r="F74" i="16" s="1"/>
  <c r="H73" i="16"/>
  <c r="I74" i="16" s="1"/>
  <c r="R73" i="16"/>
  <c r="T74" i="16" s="1"/>
  <c r="Q74" i="16"/>
  <c r="H73" i="26"/>
  <c r="I74" i="26" s="1"/>
  <c r="D73" i="26"/>
  <c r="F74" i="26" s="1"/>
  <c r="C74" i="26"/>
  <c r="K73" i="16"/>
  <c r="G73" i="16"/>
  <c r="J73" i="16"/>
  <c r="L73" i="16"/>
  <c r="W73" i="26"/>
  <c r="X73" i="26" s="1"/>
  <c r="V73" i="26"/>
  <c r="Y74" i="26" s="1"/>
  <c r="Z74" i="26" s="1"/>
  <c r="BB14" i="25"/>
  <c r="Y75" i="25"/>
  <c r="Z75" i="25" s="1"/>
  <c r="BC13" i="25"/>
  <c r="BD13" i="25" s="1"/>
  <c r="W75" i="25"/>
  <c r="X75" i="25" s="1"/>
  <c r="V75" i="25"/>
  <c r="Y76" i="25" s="1"/>
  <c r="Z74" i="22"/>
  <c r="J74" i="22"/>
  <c r="L74" i="22"/>
  <c r="K74" i="22"/>
  <c r="G74" i="22"/>
  <c r="AG9" i="22"/>
  <c r="C75" i="22"/>
  <c r="H74" i="22"/>
  <c r="I75" i="22" s="1"/>
  <c r="D74" i="22"/>
  <c r="F75" i="22" s="1"/>
  <c r="G74" i="23"/>
  <c r="L74" i="23"/>
  <c r="J74" i="23"/>
  <c r="K74" i="23"/>
  <c r="Q75" i="24"/>
  <c r="R74" i="24"/>
  <c r="T75" i="24" s="1"/>
  <c r="W74" i="22"/>
  <c r="X74" i="22" s="1"/>
  <c r="V74" i="22"/>
  <c r="Y75" i="22" s="1"/>
  <c r="Z75" i="22" s="1"/>
  <c r="AL4" i="22"/>
  <c r="W74" i="24"/>
  <c r="X74" i="24" s="1"/>
  <c r="V74" i="24"/>
  <c r="Y75" i="24" s="1"/>
  <c r="Z75" i="24" s="1"/>
  <c r="D74" i="23"/>
  <c r="F75" i="23" s="1"/>
  <c r="C75" i="23"/>
  <c r="H74" i="23"/>
  <c r="I75" i="23" s="1"/>
  <c r="Q75" i="22"/>
  <c r="R74" i="22"/>
  <c r="T75" i="22" s="1"/>
  <c r="AL9" i="22"/>
  <c r="AM4" i="22"/>
  <c r="AH4" i="22"/>
  <c r="Z75" i="21"/>
  <c r="AD9" i="26"/>
  <c r="K73" i="19"/>
  <c r="J73" i="19"/>
  <c r="G73" i="19"/>
  <c r="L73" i="19"/>
  <c r="W75" i="21"/>
  <c r="X75" i="21" s="1"/>
  <c r="V75" i="21"/>
  <c r="Y76" i="21" s="1"/>
  <c r="C74" i="19"/>
  <c r="H73" i="19"/>
  <c r="I74" i="19" s="1"/>
  <c r="D73" i="19"/>
  <c r="F74" i="19" s="1"/>
  <c r="V75" i="28"/>
  <c r="Y76" i="28" s="1"/>
  <c r="Z76" i="28" s="1"/>
  <c r="W75" i="28"/>
  <c r="X75" i="28" s="1"/>
  <c r="K74" i="21"/>
  <c r="G74" i="21"/>
  <c r="J74" i="21"/>
  <c r="L74" i="21"/>
  <c r="Q76" i="23"/>
  <c r="R75" i="23"/>
  <c r="T76" i="23" s="1"/>
  <c r="G72" i="20"/>
  <c r="J72" i="20"/>
  <c r="K72" i="20"/>
  <c r="L72" i="20"/>
  <c r="AI9" i="22"/>
  <c r="AJ9" i="22"/>
  <c r="AG4" i="22"/>
  <c r="K73" i="24"/>
  <c r="J73" i="24"/>
  <c r="L73" i="24"/>
  <c r="G73" i="24"/>
  <c r="Q76" i="28"/>
  <c r="R75" i="28"/>
  <c r="T76" i="28" s="1"/>
  <c r="H75" i="27"/>
  <c r="I76" i="27" s="1"/>
  <c r="C76" i="27"/>
  <c r="D75" i="27"/>
  <c r="F76" i="27" s="1"/>
  <c r="W75" i="23"/>
  <c r="X75" i="23" s="1"/>
  <c r="V75" i="23"/>
  <c r="Y76" i="23" s="1"/>
  <c r="Z76" i="23" s="1"/>
  <c r="R73" i="20"/>
  <c r="T74" i="20" s="1"/>
  <c r="Q74" i="20"/>
  <c r="AI4" i="22"/>
  <c r="AJ4" i="22"/>
  <c r="AH9" i="22"/>
  <c r="R74" i="19"/>
  <c r="T75" i="19" s="1"/>
  <c r="Q75" i="19"/>
  <c r="H72" i="20"/>
  <c r="I73" i="20" s="1"/>
  <c r="D72" i="20"/>
  <c r="F73" i="20" s="1"/>
  <c r="C73" i="20"/>
  <c r="V73" i="20"/>
  <c r="Y74" i="20" s="1"/>
  <c r="Z74" i="20" s="1"/>
  <c r="W73" i="20"/>
  <c r="X73" i="20" s="1"/>
  <c r="AM9" i="22"/>
  <c r="R75" i="21"/>
  <c r="T76" i="21" s="1"/>
  <c r="Q76" i="21"/>
  <c r="D73" i="24"/>
  <c r="F74" i="24" s="1"/>
  <c r="C74" i="24"/>
  <c r="H73" i="24"/>
  <c r="I74" i="24" s="1"/>
  <c r="D74" i="21"/>
  <c r="F75" i="21" s="1"/>
  <c r="C75" i="21"/>
  <c r="H74" i="21"/>
  <c r="I75" i="21" s="1"/>
  <c r="L75" i="27"/>
  <c r="G75" i="27"/>
  <c r="J75" i="27"/>
  <c r="K75" i="27"/>
  <c r="W74" i="19"/>
  <c r="X74" i="19" s="1"/>
  <c r="V74" i="19"/>
  <c r="Y75" i="19" s="1"/>
  <c r="Z75" i="19" s="1"/>
  <c r="G74" i="18" l="1"/>
  <c r="J74" i="18"/>
  <c r="L74" i="18"/>
  <c r="K74" i="18"/>
  <c r="H74" i="18"/>
  <c r="I75" i="18" s="1"/>
  <c r="D74" i="18"/>
  <c r="F75" i="18" s="1"/>
  <c r="C75" i="18"/>
  <c r="R74" i="18"/>
  <c r="T75" i="18" s="1"/>
  <c r="Q75" i="18"/>
  <c r="V74" i="18"/>
  <c r="Y75" i="18" s="1"/>
  <c r="Z75" i="18" s="1"/>
  <c r="W74" i="18"/>
  <c r="X74" i="18" s="1"/>
  <c r="H74" i="25"/>
  <c r="I75" i="25" s="1"/>
  <c r="C75" i="25"/>
  <c r="D74" i="25"/>
  <c r="F75" i="25" s="1"/>
  <c r="Q75" i="27"/>
  <c r="R74" i="27"/>
  <c r="T75" i="27" s="1"/>
  <c r="G74" i="25"/>
  <c r="J74" i="25"/>
  <c r="K74" i="25"/>
  <c r="L74" i="25"/>
  <c r="V74" i="27"/>
  <c r="Y75" i="27" s="1"/>
  <c r="Z75" i="27" s="1"/>
  <c r="W74" i="27"/>
  <c r="X74" i="27" s="1"/>
  <c r="Z76" i="25"/>
  <c r="J75" i="28"/>
  <c r="L75" i="28"/>
  <c r="G75" i="28"/>
  <c r="K75" i="28"/>
  <c r="D75" i="28"/>
  <c r="F76" i="28" s="1"/>
  <c r="H75" i="28"/>
  <c r="I76" i="28" s="1"/>
  <c r="C76" i="28"/>
  <c r="C75" i="26"/>
  <c r="H74" i="26"/>
  <c r="I75" i="26" s="1"/>
  <c r="D74" i="26"/>
  <c r="F75" i="26" s="1"/>
  <c r="G74" i="16"/>
  <c r="L74" i="16"/>
  <c r="J74" i="16"/>
  <c r="K74" i="16"/>
  <c r="R76" i="25"/>
  <c r="T77" i="25" s="1"/>
  <c r="Q77" i="25"/>
  <c r="Q75" i="26"/>
  <c r="R74" i="26"/>
  <c r="T75" i="26" s="1"/>
  <c r="R74" i="16"/>
  <c r="T75" i="16" s="1"/>
  <c r="Q75" i="16"/>
  <c r="W74" i="26"/>
  <c r="X74" i="26" s="1"/>
  <c r="V74" i="26"/>
  <c r="Y75" i="26" s="1"/>
  <c r="Z75" i="26" s="1"/>
  <c r="V74" i="16"/>
  <c r="W74" i="16"/>
  <c r="X74" i="16" s="1"/>
  <c r="K74" i="26"/>
  <c r="J74" i="26"/>
  <c r="G74" i="26"/>
  <c r="L74" i="26"/>
  <c r="D74" i="16"/>
  <c r="F75" i="16" s="1"/>
  <c r="C75" i="16"/>
  <c r="H74" i="16"/>
  <c r="I75" i="16" s="1"/>
  <c r="W76" i="25"/>
  <c r="X76" i="25" s="1"/>
  <c r="V76" i="25"/>
  <c r="Y77" i="25" s="1"/>
  <c r="AD4" i="22"/>
  <c r="J75" i="23"/>
  <c r="L75" i="23"/>
  <c r="G75" i="23"/>
  <c r="K75" i="23"/>
  <c r="K75" i="22"/>
  <c r="L75" i="22"/>
  <c r="G75" i="22"/>
  <c r="J75" i="22"/>
  <c r="R75" i="22"/>
  <c r="T76" i="22" s="1"/>
  <c r="Q76" i="22"/>
  <c r="H75" i="23"/>
  <c r="I76" i="23" s="1"/>
  <c r="D75" i="23"/>
  <c r="F76" i="23" s="1"/>
  <c r="C76" i="23"/>
  <c r="R75" i="24"/>
  <c r="T76" i="24" s="1"/>
  <c r="Q76" i="24"/>
  <c r="W75" i="22"/>
  <c r="X75" i="22" s="1"/>
  <c r="V75" i="22"/>
  <c r="Y76" i="22" s="1"/>
  <c r="Z76" i="22" s="1"/>
  <c r="V75" i="24"/>
  <c r="Y76" i="24" s="1"/>
  <c r="Z76" i="24" s="1"/>
  <c r="W75" i="24"/>
  <c r="X75" i="24" s="1"/>
  <c r="C76" i="22"/>
  <c r="H75" i="22"/>
  <c r="I76" i="22" s="1"/>
  <c r="D75" i="22"/>
  <c r="F76" i="22" s="1"/>
  <c r="AD9" i="22"/>
  <c r="Z76" i="21"/>
  <c r="AI5" i="24"/>
  <c r="BA11" i="24"/>
  <c r="AH11" i="24"/>
  <c r="AH10" i="24" s="1"/>
  <c r="AF5" i="24"/>
  <c r="AF4" i="24" s="1"/>
  <c r="BC9" i="24"/>
  <c r="BD9" i="24" s="1"/>
  <c r="AH5" i="24"/>
  <c r="AL5" i="24"/>
  <c r="AF11" i="24"/>
  <c r="AF10" i="24" s="1"/>
  <c r="AF9" i="24" s="1"/>
  <c r="AK11" i="24"/>
  <c r="AK10" i="24" s="1"/>
  <c r="AK9" i="24" s="1"/>
  <c r="BA12" i="24"/>
  <c r="AI11" i="24"/>
  <c r="AI10" i="24" s="1"/>
  <c r="AM11" i="24"/>
  <c r="AM10" i="24" s="1"/>
  <c r="AL11" i="24"/>
  <c r="AL10" i="24" s="1"/>
  <c r="AL9" i="24" s="1"/>
  <c r="AM5" i="24"/>
  <c r="AK5" i="24"/>
  <c r="AK4" i="24" s="1"/>
  <c r="BC10" i="24"/>
  <c r="AG11" i="24"/>
  <c r="AG10" i="24" s="1"/>
  <c r="AG5" i="24"/>
  <c r="K74" i="24"/>
  <c r="J74" i="24"/>
  <c r="G74" i="24"/>
  <c r="L74" i="24"/>
  <c r="L76" i="27"/>
  <c r="J76" i="27"/>
  <c r="K76" i="27"/>
  <c r="G76" i="27"/>
  <c r="W76" i="23"/>
  <c r="X76" i="23" s="1"/>
  <c r="V76" i="23"/>
  <c r="Y77" i="23" s="1"/>
  <c r="Z77" i="23" s="1"/>
  <c r="G74" i="19"/>
  <c r="J74" i="19"/>
  <c r="K74" i="19"/>
  <c r="L74" i="19"/>
  <c r="Q77" i="21"/>
  <c r="R76" i="21"/>
  <c r="T77" i="21" s="1"/>
  <c r="D73" i="20"/>
  <c r="F74" i="20" s="1"/>
  <c r="C74" i="20"/>
  <c r="H73" i="20"/>
  <c r="I74" i="20" s="1"/>
  <c r="C77" i="27"/>
  <c r="H76" i="27"/>
  <c r="I77" i="27" s="1"/>
  <c r="D76" i="27"/>
  <c r="F77" i="27" s="1"/>
  <c r="V76" i="28"/>
  <c r="Y77" i="28" s="1"/>
  <c r="Z77" i="28" s="1"/>
  <c r="W76" i="28"/>
  <c r="X76" i="28" s="1"/>
  <c r="Q77" i="23"/>
  <c r="R76" i="23"/>
  <c r="T77" i="23" s="1"/>
  <c r="C76" i="21"/>
  <c r="D75" i="21"/>
  <c r="F76" i="21" s="1"/>
  <c r="H75" i="21"/>
  <c r="I76" i="21" s="1"/>
  <c r="V76" i="21"/>
  <c r="Y77" i="21" s="1"/>
  <c r="W76" i="21"/>
  <c r="X76" i="21" s="1"/>
  <c r="J73" i="20"/>
  <c r="G73" i="20"/>
  <c r="K73" i="20"/>
  <c r="L73" i="20"/>
  <c r="Q76" i="19"/>
  <c r="R75" i="19"/>
  <c r="T76" i="19" s="1"/>
  <c r="Q75" i="20"/>
  <c r="R74" i="20"/>
  <c r="T75" i="20" s="1"/>
  <c r="R76" i="28"/>
  <c r="T77" i="28" s="1"/>
  <c r="Q77" i="28"/>
  <c r="C75" i="19"/>
  <c r="H74" i="19"/>
  <c r="I75" i="19" s="1"/>
  <c r="D74" i="19"/>
  <c r="F75" i="19" s="1"/>
  <c r="L75" i="21"/>
  <c r="K75" i="21"/>
  <c r="G75" i="21"/>
  <c r="J75" i="21"/>
  <c r="C75" i="24"/>
  <c r="H74" i="24"/>
  <c r="I75" i="24" s="1"/>
  <c r="D74" i="24"/>
  <c r="F75" i="24" s="1"/>
  <c r="W75" i="19"/>
  <c r="X75" i="19" s="1"/>
  <c r="V75" i="19"/>
  <c r="Y76" i="19" s="1"/>
  <c r="Z76" i="19" s="1"/>
  <c r="W74" i="20"/>
  <c r="X74" i="20" s="1"/>
  <c r="V74" i="20"/>
  <c r="Y75" i="20" s="1"/>
  <c r="Z75" i="20" s="1"/>
  <c r="G75" i="18" l="1"/>
  <c r="L75" i="18"/>
  <c r="J75" i="18"/>
  <c r="K75" i="18"/>
  <c r="V75" i="18"/>
  <c r="Y76" i="18" s="1"/>
  <c r="Z76" i="18" s="1"/>
  <c r="W75" i="18"/>
  <c r="X75" i="18" s="1"/>
  <c r="C76" i="18"/>
  <c r="D75" i="18"/>
  <c r="F76" i="18" s="1"/>
  <c r="H75" i="18"/>
  <c r="I76" i="18" s="1"/>
  <c r="R75" i="18"/>
  <c r="T76" i="18" s="1"/>
  <c r="Q76" i="18"/>
  <c r="V75" i="27"/>
  <c r="Y76" i="27" s="1"/>
  <c r="Z76" i="27" s="1"/>
  <c r="W75" i="27"/>
  <c r="X75" i="27" s="1"/>
  <c r="Q76" i="27"/>
  <c r="R75" i="27"/>
  <c r="T76" i="27" s="1"/>
  <c r="G75" i="25"/>
  <c r="K75" i="25"/>
  <c r="J75" i="25"/>
  <c r="L75" i="25"/>
  <c r="D75" i="25"/>
  <c r="F76" i="25" s="1"/>
  <c r="C76" i="25"/>
  <c r="H75" i="25"/>
  <c r="I76" i="25" s="1"/>
  <c r="Z77" i="25"/>
  <c r="Z77" i="21"/>
  <c r="BA15" i="21" s="1"/>
  <c r="D76" i="28"/>
  <c r="F77" i="28" s="1"/>
  <c r="H76" i="28"/>
  <c r="I77" i="28" s="1"/>
  <c r="C77" i="28"/>
  <c r="J76" i="28"/>
  <c r="L76" i="28"/>
  <c r="G76" i="28"/>
  <c r="K76" i="28"/>
  <c r="Y75" i="16"/>
  <c r="Z75" i="16" s="1"/>
  <c r="BB14" i="16"/>
  <c r="BC13" i="16"/>
  <c r="BD13" i="16" s="1"/>
  <c r="G75" i="16"/>
  <c r="L75" i="16"/>
  <c r="J75" i="16"/>
  <c r="K75" i="16"/>
  <c r="V75" i="16"/>
  <c r="Y76" i="16" s="1"/>
  <c r="W75" i="16"/>
  <c r="X75" i="16" s="1"/>
  <c r="R75" i="26"/>
  <c r="T76" i="26" s="1"/>
  <c r="Q76" i="26"/>
  <c r="W77" i="25"/>
  <c r="X77" i="25" s="1"/>
  <c r="V77" i="25"/>
  <c r="Y78" i="25" s="1"/>
  <c r="H75" i="16"/>
  <c r="I76" i="16" s="1"/>
  <c r="D75" i="16"/>
  <c r="F76" i="16" s="1"/>
  <c r="C76" i="16"/>
  <c r="R75" i="16"/>
  <c r="T76" i="16" s="1"/>
  <c r="Q76" i="16"/>
  <c r="J75" i="26"/>
  <c r="G75" i="26"/>
  <c r="K75" i="26"/>
  <c r="L75" i="26"/>
  <c r="V75" i="26"/>
  <c r="Y76" i="26" s="1"/>
  <c r="Z76" i="26" s="1"/>
  <c r="W75" i="26"/>
  <c r="X75" i="26" s="1"/>
  <c r="R77" i="25"/>
  <c r="T78" i="25" s="1"/>
  <c r="Q78" i="25"/>
  <c r="C76" i="26"/>
  <c r="D75" i="26"/>
  <c r="F76" i="26" s="1"/>
  <c r="H75" i="26"/>
  <c r="I76" i="26" s="1"/>
  <c r="H76" i="23"/>
  <c r="I77" i="23" s="1"/>
  <c r="D76" i="23"/>
  <c r="F77" i="23" s="1"/>
  <c r="C77" i="23"/>
  <c r="W76" i="22"/>
  <c r="X76" i="22" s="1"/>
  <c r="V76" i="22"/>
  <c r="Y77" i="22" s="1"/>
  <c r="Z77" i="22" s="1"/>
  <c r="H76" i="22"/>
  <c r="I77" i="22" s="1"/>
  <c r="D76" i="22"/>
  <c r="F77" i="22" s="1"/>
  <c r="C77" i="22"/>
  <c r="K76" i="23"/>
  <c r="L76" i="23"/>
  <c r="G76" i="23"/>
  <c r="J76" i="23"/>
  <c r="Q77" i="24"/>
  <c r="R76" i="24"/>
  <c r="T77" i="24" s="1"/>
  <c r="AG4" i="24"/>
  <c r="L76" i="22"/>
  <c r="K76" i="22"/>
  <c r="J76" i="22"/>
  <c r="G76" i="22"/>
  <c r="V76" i="24"/>
  <c r="Y77" i="24" s="1"/>
  <c r="Z77" i="24" s="1"/>
  <c r="W76" i="24"/>
  <c r="X76" i="24" s="1"/>
  <c r="Q77" i="22"/>
  <c r="R76" i="22"/>
  <c r="T77" i="22" s="1"/>
  <c r="AG9" i="24"/>
  <c r="BB9" i="23"/>
  <c r="H52" i="8" s="1"/>
  <c r="AH5" i="23"/>
  <c r="AI11" i="23"/>
  <c r="AI10" i="23" s="1"/>
  <c r="AI5" i="23"/>
  <c r="AF5" i="23"/>
  <c r="AF4" i="23" s="1"/>
  <c r="BC10" i="23"/>
  <c r="BA11" i="23"/>
  <c r="AH11" i="23"/>
  <c r="AH10" i="23" s="1"/>
  <c r="BC9" i="23"/>
  <c r="AF11" i="23"/>
  <c r="AF10" i="23" s="1"/>
  <c r="AF9" i="23" s="1"/>
  <c r="AG5" i="23"/>
  <c r="BA12" i="23"/>
  <c r="AG11" i="23"/>
  <c r="AG10" i="23" s="1"/>
  <c r="AM11" i="23"/>
  <c r="AM10" i="23" s="1"/>
  <c r="AM9" i="23" s="1"/>
  <c r="AK11" i="23"/>
  <c r="AK10" i="23" s="1"/>
  <c r="AK5" i="23"/>
  <c r="AK11" i="28"/>
  <c r="AK10" i="28" s="1"/>
  <c r="AK9" i="28" s="1"/>
  <c r="BA11" i="28"/>
  <c r="AI11" i="28"/>
  <c r="AI10" i="28" s="1"/>
  <c r="AI5" i="28"/>
  <c r="AM5" i="28"/>
  <c r="AL11" i="28"/>
  <c r="AL10" i="28" s="1"/>
  <c r="AF11" i="28"/>
  <c r="AF10" i="28" s="1"/>
  <c r="AF9" i="28" s="1"/>
  <c r="BA12" i="28"/>
  <c r="AG11" i="28"/>
  <c r="AG10" i="28" s="1"/>
  <c r="AL5" i="28"/>
  <c r="AL4" i="28" s="1"/>
  <c r="BC10" i="28"/>
  <c r="BD10" i="28" s="1"/>
  <c r="AH5" i="28"/>
  <c r="AH4" i="28" s="1"/>
  <c r="AF5" i="28"/>
  <c r="AM11" i="28"/>
  <c r="AM10" i="28" s="1"/>
  <c r="AM9" i="28" s="1"/>
  <c r="AH5" i="27"/>
  <c r="BC10" i="27"/>
  <c r="AG5" i="27"/>
  <c r="AH11" i="27"/>
  <c r="AH10" i="27" s="1"/>
  <c r="AI5" i="27"/>
  <c r="AF5" i="27"/>
  <c r="AF4" i="27" s="1"/>
  <c r="AF11" i="27"/>
  <c r="AF10" i="27" s="1"/>
  <c r="AF9" i="27" s="1"/>
  <c r="AG11" i="27"/>
  <c r="AG10" i="27" s="1"/>
  <c r="BA11" i="27"/>
  <c r="BC9" i="27"/>
  <c r="BD9" i="27" s="1"/>
  <c r="BA12" i="27"/>
  <c r="AL11" i="27"/>
  <c r="AL10" i="27" s="1"/>
  <c r="AI11" i="27"/>
  <c r="AI10" i="27" s="1"/>
  <c r="AM11" i="27"/>
  <c r="AM10" i="27" s="1"/>
  <c r="AK11" i="27"/>
  <c r="AK10" i="27" s="1"/>
  <c r="AK9" i="27" s="1"/>
  <c r="AK5" i="27"/>
  <c r="AK4" i="27" s="1"/>
  <c r="AL5" i="27"/>
  <c r="AM5" i="27"/>
  <c r="H75" i="24"/>
  <c r="I76" i="24" s="1"/>
  <c r="C76" i="24"/>
  <c r="D75" i="24"/>
  <c r="F76" i="24" s="1"/>
  <c r="G75" i="19"/>
  <c r="K75" i="19"/>
  <c r="J75" i="19"/>
  <c r="L75" i="19"/>
  <c r="Q76" i="20"/>
  <c r="R75" i="20"/>
  <c r="T76" i="20" s="1"/>
  <c r="Q78" i="28"/>
  <c r="R77" i="28"/>
  <c r="T78" i="28" s="1"/>
  <c r="H76" i="21"/>
  <c r="I77" i="21" s="1"/>
  <c r="C77" i="21"/>
  <c r="D76" i="21"/>
  <c r="F77" i="21" s="1"/>
  <c r="Q78" i="23"/>
  <c r="R77" i="23"/>
  <c r="T78" i="23" s="1"/>
  <c r="K74" i="20"/>
  <c r="G74" i="20"/>
  <c r="J74" i="20"/>
  <c r="L74" i="20"/>
  <c r="AM4" i="24"/>
  <c r="AH4" i="24"/>
  <c r="G75" i="24"/>
  <c r="J75" i="24"/>
  <c r="K75" i="24"/>
  <c r="L75" i="24"/>
  <c r="D75" i="19"/>
  <c r="F76" i="19" s="1"/>
  <c r="H75" i="19"/>
  <c r="I76" i="19" s="1"/>
  <c r="C76" i="19"/>
  <c r="W77" i="28"/>
  <c r="X77" i="28" s="1"/>
  <c r="V77" i="28"/>
  <c r="Y78" i="28" s="1"/>
  <c r="Z78" i="28" s="1"/>
  <c r="D77" i="27"/>
  <c r="C78" i="27"/>
  <c r="V77" i="21"/>
  <c r="W77" i="21"/>
  <c r="X77" i="21" s="1"/>
  <c r="AI4" i="24"/>
  <c r="AJ4" i="24"/>
  <c r="V75" i="20"/>
  <c r="Y76" i="20" s="1"/>
  <c r="Z76" i="20" s="1"/>
  <c r="W75" i="20"/>
  <c r="X75" i="20" s="1"/>
  <c r="V76" i="19"/>
  <c r="Y77" i="19" s="1"/>
  <c r="Z77" i="19" s="1"/>
  <c r="W76" i="19"/>
  <c r="X76" i="19" s="1"/>
  <c r="Q78" i="21"/>
  <c r="R77" i="21"/>
  <c r="T78" i="21" s="1"/>
  <c r="AM9" i="24"/>
  <c r="Q77" i="19"/>
  <c r="R76" i="19"/>
  <c r="T77" i="19" s="1"/>
  <c r="J76" i="21"/>
  <c r="K76" i="21"/>
  <c r="G76" i="21"/>
  <c r="L76" i="21"/>
  <c r="W77" i="23"/>
  <c r="X77" i="23" s="1"/>
  <c r="V77" i="23"/>
  <c r="Y78" i="23" s="1"/>
  <c r="Z78" i="23" s="1"/>
  <c r="L77" i="27"/>
  <c r="J77" i="27"/>
  <c r="K77" i="27"/>
  <c r="G77" i="27"/>
  <c r="D74" i="20"/>
  <c r="F75" i="20" s="1"/>
  <c r="C75" i="20"/>
  <c r="H74" i="20"/>
  <c r="I75" i="20" s="1"/>
  <c r="AI9" i="24"/>
  <c r="AJ9" i="24"/>
  <c r="AL4" i="24"/>
  <c r="AH9" i="24"/>
  <c r="J139" i="12" l="1"/>
  <c r="Z78" i="25"/>
  <c r="Q77" i="18"/>
  <c r="R76" i="18"/>
  <c r="T77" i="18" s="1"/>
  <c r="K76" i="18"/>
  <c r="G76" i="18"/>
  <c r="L76" i="18"/>
  <c r="J76" i="18"/>
  <c r="W76" i="18"/>
  <c r="X76" i="18" s="1"/>
  <c r="V76" i="18"/>
  <c r="Y77" i="18" s="1"/>
  <c r="Z77" i="18" s="1"/>
  <c r="D76" i="18"/>
  <c r="F77" i="18" s="1"/>
  <c r="H76" i="18"/>
  <c r="I77" i="18" s="1"/>
  <c r="C77" i="18"/>
  <c r="L76" i="25"/>
  <c r="J76" i="25"/>
  <c r="G76" i="25"/>
  <c r="K76" i="25"/>
  <c r="AG4" i="27"/>
  <c r="W76" i="27"/>
  <c r="X76" i="27" s="1"/>
  <c r="V76" i="27"/>
  <c r="Y77" i="27" s="1"/>
  <c r="Z77" i="27" s="1"/>
  <c r="R76" i="27"/>
  <c r="T77" i="27" s="1"/>
  <c r="Q77" i="27"/>
  <c r="H76" i="25"/>
  <c r="I77" i="25" s="1"/>
  <c r="C77" i="25"/>
  <c r="D76" i="25"/>
  <c r="F77" i="25" s="1"/>
  <c r="N51" i="8"/>
  <c r="N57" i="8" s="1"/>
  <c r="C78" i="28"/>
  <c r="D77" i="28"/>
  <c r="J77" i="28"/>
  <c r="L77" i="28"/>
  <c r="G77" i="28"/>
  <c r="K77" i="28"/>
  <c r="Z76" i="16"/>
  <c r="W78" i="25"/>
  <c r="X78" i="25" s="1"/>
  <c r="V78" i="25"/>
  <c r="Y79" i="25" s="1"/>
  <c r="Z79" i="25" s="1"/>
  <c r="C77" i="26"/>
  <c r="H76" i="26"/>
  <c r="I77" i="26" s="1"/>
  <c r="D76" i="26"/>
  <c r="F77" i="26" s="1"/>
  <c r="W76" i="16"/>
  <c r="X76" i="16" s="1"/>
  <c r="V76" i="16"/>
  <c r="Y77" i="16" s="1"/>
  <c r="R78" i="25"/>
  <c r="T79" i="25" s="1"/>
  <c r="Q79" i="25"/>
  <c r="D76" i="16"/>
  <c r="F77" i="16" s="1"/>
  <c r="H76" i="16"/>
  <c r="I77" i="16" s="1"/>
  <c r="C77" i="16"/>
  <c r="G76" i="16"/>
  <c r="J76" i="16"/>
  <c r="L76" i="16"/>
  <c r="K76" i="16"/>
  <c r="Q77" i="26"/>
  <c r="R76" i="26"/>
  <c r="T77" i="26" s="1"/>
  <c r="J76" i="26"/>
  <c r="K76" i="26"/>
  <c r="L76" i="26"/>
  <c r="G76" i="26"/>
  <c r="Q77" i="16"/>
  <c r="R76" i="16"/>
  <c r="T77" i="16" s="1"/>
  <c r="W76" i="26"/>
  <c r="X76" i="26" s="1"/>
  <c r="V76" i="26"/>
  <c r="Y77" i="26" s="1"/>
  <c r="Z77" i="26" s="1"/>
  <c r="AG4" i="23"/>
  <c r="AH9" i="23"/>
  <c r="C78" i="22"/>
  <c r="D77" i="22"/>
  <c r="W77" i="22"/>
  <c r="X77" i="22" s="1"/>
  <c r="V77" i="22"/>
  <c r="Y78" i="22" s="1"/>
  <c r="Z78" i="22" s="1"/>
  <c r="K77" i="22"/>
  <c r="J77" i="22"/>
  <c r="G77" i="22"/>
  <c r="L77" i="22"/>
  <c r="C78" i="23"/>
  <c r="D77" i="23"/>
  <c r="Q78" i="24"/>
  <c r="R77" i="24"/>
  <c r="T78" i="24" s="1"/>
  <c r="R77" i="22"/>
  <c r="T78" i="22" s="1"/>
  <c r="Q78" i="22"/>
  <c r="W77" i="24"/>
  <c r="X77" i="24" s="1"/>
  <c r="V77" i="24"/>
  <c r="Y78" i="24" s="1"/>
  <c r="Z78" i="24" s="1"/>
  <c r="J77" i="23"/>
  <c r="L77" i="23"/>
  <c r="G77" i="23"/>
  <c r="K77" i="23"/>
  <c r="AH4" i="23"/>
  <c r="AM4" i="28"/>
  <c r="AM9" i="27"/>
  <c r="AL4" i="27"/>
  <c r="AH4" i="27"/>
  <c r="AD9" i="24"/>
  <c r="AD4" i="24"/>
  <c r="V76" i="20"/>
  <c r="Y77" i="20" s="1"/>
  <c r="Z77" i="20" s="1"/>
  <c r="W76" i="20"/>
  <c r="X76" i="20" s="1"/>
  <c r="J75" i="20"/>
  <c r="K75" i="20"/>
  <c r="G75" i="20"/>
  <c r="L75" i="20"/>
  <c r="R77" i="19"/>
  <c r="T78" i="19" s="1"/>
  <c r="Q78" i="19"/>
  <c r="W78" i="21"/>
  <c r="X78" i="21" s="1"/>
  <c r="V78" i="21"/>
  <c r="Y79" i="21" s="1"/>
  <c r="W78" i="23"/>
  <c r="X78" i="23" s="1"/>
  <c r="V78" i="23"/>
  <c r="Y79" i="23" s="1"/>
  <c r="Z79" i="23" s="1"/>
  <c r="R76" i="20"/>
  <c r="T77" i="20" s="1"/>
  <c r="Q77" i="20"/>
  <c r="AM4" i="27"/>
  <c r="AI4" i="28"/>
  <c r="AJ4" i="28"/>
  <c r="AK9" i="23"/>
  <c r="AL9" i="23"/>
  <c r="AI9" i="23"/>
  <c r="AJ9" i="23"/>
  <c r="G76" i="24"/>
  <c r="J76" i="24"/>
  <c r="K76" i="24"/>
  <c r="L76" i="24"/>
  <c r="AI9" i="27"/>
  <c r="AJ9" i="27"/>
  <c r="AI4" i="27"/>
  <c r="AJ4" i="27"/>
  <c r="AI9" i="28"/>
  <c r="AJ9" i="28"/>
  <c r="Q79" i="21"/>
  <c r="R78" i="21"/>
  <c r="T79" i="21" s="1"/>
  <c r="H76" i="19"/>
  <c r="I77" i="19" s="1"/>
  <c r="D76" i="19"/>
  <c r="F77" i="19" s="1"/>
  <c r="C77" i="19"/>
  <c r="Q79" i="23"/>
  <c r="R78" i="23"/>
  <c r="T79" i="23" s="1"/>
  <c r="W78" i="28"/>
  <c r="X78" i="28" s="1"/>
  <c r="V78" i="28"/>
  <c r="Y79" i="28" s="1"/>
  <c r="Z79" i="28" s="1"/>
  <c r="BB15" i="21"/>
  <c r="BC14" i="21"/>
  <c r="BD14" i="21" s="1"/>
  <c r="Y78" i="21"/>
  <c r="Z78" i="21" s="1"/>
  <c r="K77" i="21"/>
  <c r="G77" i="21"/>
  <c r="L77" i="21"/>
  <c r="J77" i="21"/>
  <c r="Q79" i="28"/>
  <c r="R78" i="28"/>
  <c r="T79" i="28" s="1"/>
  <c r="D76" i="24"/>
  <c r="F77" i="24" s="1"/>
  <c r="C77" i="24"/>
  <c r="H76" i="24"/>
  <c r="I77" i="24" s="1"/>
  <c r="AL9" i="27"/>
  <c r="AG9" i="27"/>
  <c r="AH9" i="27"/>
  <c r="AL9" i="28"/>
  <c r="AG9" i="23"/>
  <c r="BD9" i="23"/>
  <c r="C76" i="20"/>
  <c r="D75" i="20"/>
  <c r="F76" i="20" s="1"/>
  <c r="H75" i="20"/>
  <c r="I76" i="20" s="1"/>
  <c r="V77" i="19"/>
  <c r="Y78" i="19" s="1"/>
  <c r="Z78" i="19" s="1"/>
  <c r="W77" i="19"/>
  <c r="X77" i="19" s="1"/>
  <c r="D78" i="27"/>
  <c r="C79" i="27"/>
  <c r="G76" i="19"/>
  <c r="J76" i="19"/>
  <c r="L76" i="19"/>
  <c r="K76" i="19"/>
  <c r="C78" i="21"/>
  <c r="D77" i="21"/>
  <c r="AF4" i="28"/>
  <c r="AG4" i="28"/>
  <c r="AG9" i="28"/>
  <c r="AH9" i="28"/>
  <c r="AK4" i="23"/>
  <c r="AL4" i="23"/>
  <c r="AI4" i="23"/>
  <c r="AJ4" i="23"/>
  <c r="J132" i="12" l="1"/>
  <c r="L46" i="5"/>
  <c r="C78" i="18"/>
  <c r="D77" i="18"/>
  <c r="V77" i="18"/>
  <c r="Y78" i="18" s="1"/>
  <c r="Z78" i="18" s="1"/>
  <c r="W77" i="18"/>
  <c r="X77" i="18" s="1"/>
  <c r="L77" i="18"/>
  <c r="G77" i="18"/>
  <c r="K77" i="18"/>
  <c r="J77" i="18"/>
  <c r="R77" i="18"/>
  <c r="T78" i="18" s="1"/>
  <c r="Q78" i="18"/>
  <c r="R77" i="27"/>
  <c r="T78" i="27" s="1"/>
  <c r="Q78" i="27"/>
  <c r="G77" i="25"/>
  <c r="L77" i="25"/>
  <c r="K77" i="25"/>
  <c r="J77" i="25"/>
  <c r="W77" i="27"/>
  <c r="X77" i="27" s="1"/>
  <c r="V77" i="27"/>
  <c r="Y78" i="27" s="1"/>
  <c r="Z78" i="27" s="1"/>
  <c r="C78" i="25"/>
  <c r="D77" i="25"/>
  <c r="Z77" i="16"/>
  <c r="C79" i="28"/>
  <c r="D78" i="28"/>
  <c r="Q80" i="25"/>
  <c r="R79" i="25"/>
  <c r="T80" i="25" s="1"/>
  <c r="R77" i="16"/>
  <c r="T78" i="16" s="1"/>
  <c r="Q78" i="16"/>
  <c r="R77" i="26"/>
  <c r="T78" i="26" s="1"/>
  <c r="Q78" i="26"/>
  <c r="AD4" i="28"/>
  <c r="W77" i="26"/>
  <c r="X77" i="26" s="1"/>
  <c r="V77" i="26"/>
  <c r="Y78" i="26" s="1"/>
  <c r="Z78" i="26" s="1"/>
  <c r="C78" i="16"/>
  <c r="D77" i="16"/>
  <c r="C78" i="26"/>
  <c r="D77" i="26"/>
  <c r="V77" i="16"/>
  <c r="Y78" i="16" s="1"/>
  <c r="W77" i="16"/>
  <c r="X77" i="16" s="1"/>
  <c r="J77" i="16"/>
  <c r="K77" i="16"/>
  <c r="G77" i="16"/>
  <c r="L77" i="16"/>
  <c r="W79" i="25"/>
  <c r="X79" i="25" s="1"/>
  <c r="V79" i="25"/>
  <c r="Y80" i="25" s="1"/>
  <c r="Z80" i="25" s="1"/>
  <c r="G77" i="26"/>
  <c r="J77" i="26"/>
  <c r="L77" i="26"/>
  <c r="K77" i="26"/>
  <c r="C79" i="23"/>
  <c r="D78" i="23"/>
  <c r="C79" i="22"/>
  <c r="D78" i="22"/>
  <c r="V78" i="24"/>
  <c r="Y79" i="24" s="1"/>
  <c r="Z79" i="24" s="1"/>
  <c r="W78" i="24"/>
  <c r="X78" i="24" s="1"/>
  <c r="Q79" i="24"/>
  <c r="R78" i="24"/>
  <c r="T79" i="24" s="1"/>
  <c r="W78" i="22"/>
  <c r="X78" i="22" s="1"/>
  <c r="V78" i="22"/>
  <c r="Y79" i="22" s="1"/>
  <c r="Z79" i="22" s="1"/>
  <c r="R78" i="22"/>
  <c r="T79" i="22" s="1"/>
  <c r="Q79" i="22"/>
  <c r="AD4" i="27"/>
  <c r="AD9" i="28"/>
  <c r="AD9" i="27"/>
  <c r="AD4" i="23"/>
  <c r="AD9" i="23"/>
  <c r="Z79" i="21"/>
  <c r="BA15" i="20"/>
  <c r="D79" i="27"/>
  <c r="C80" i="27"/>
  <c r="V79" i="28"/>
  <c r="Y80" i="28" s="1"/>
  <c r="Z80" i="28" s="1"/>
  <c r="W79" i="28"/>
  <c r="X79" i="28" s="1"/>
  <c r="R79" i="23"/>
  <c r="T80" i="23" s="1"/>
  <c r="Q80" i="23"/>
  <c r="J76" i="20"/>
  <c r="K76" i="20"/>
  <c r="G76" i="20"/>
  <c r="L76" i="20"/>
  <c r="R79" i="28"/>
  <c r="T80" i="28" s="1"/>
  <c r="Q80" i="28"/>
  <c r="C78" i="19"/>
  <c r="D77" i="19"/>
  <c r="V77" i="20"/>
  <c r="W77" i="20"/>
  <c r="X77" i="20" s="1"/>
  <c r="W79" i="21"/>
  <c r="X79" i="21" s="1"/>
  <c r="V79" i="21"/>
  <c r="Y80" i="21" s="1"/>
  <c r="Q79" i="19"/>
  <c r="R78" i="19"/>
  <c r="T79" i="19" s="1"/>
  <c r="D76" i="20"/>
  <c r="F77" i="20" s="1"/>
  <c r="C77" i="20"/>
  <c r="H76" i="20"/>
  <c r="I77" i="20" s="1"/>
  <c r="D77" i="24"/>
  <c r="C78" i="24"/>
  <c r="G77" i="19"/>
  <c r="K77" i="19"/>
  <c r="L77" i="19"/>
  <c r="J77" i="19"/>
  <c r="C79" i="21"/>
  <c r="D78" i="21"/>
  <c r="H58" i="8"/>
  <c r="I52" i="8"/>
  <c r="I50" i="8" s="1"/>
  <c r="I63" i="8" s="1"/>
  <c r="I94" i="5" s="1"/>
  <c r="H50" i="8"/>
  <c r="H63" i="8" s="1"/>
  <c r="J77" i="24"/>
  <c r="G77" i="24"/>
  <c r="K77" i="24"/>
  <c r="L77" i="24"/>
  <c r="W79" i="23"/>
  <c r="X79" i="23" s="1"/>
  <c r="V79" i="23"/>
  <c r="Y80" i="23" s="1"/>
  <c r="Z80" i="23" s="1"/>
  <c r="Q80" i="21"/>
  <c r="R79" i="21"/>
  <c r="T80" i="21" s="1"/>
  <c r="W78" i="19"/>
  <c r="X78" i="19" s="1"/>
  <c r="V78" i="19"/>
  <c r="Y79" i="19" s="1"/>
  <c r="Z79" i="19" s="1"/>
  <c r="R77" i="20"/>
  <c r="T78" i="20" s="1"/>
  <c r="Q78" i="20"/>
  <c r="G64" i="8" l="1"/>
  <c r="H19" i="5" s="1"/>
  <c r="G65" i="8"/>
  <c r="L64" i="5"/>
  <c r="L81" i="5" s="1"/>
  <c r="L39" i="5"/>
  <c r="L55" i="5" s="1"/>
  <c r="L56" i="5" s="1"/>
  <c r="L57" i="5" s="1"/>
  <c r="Q79" i="18"/>
  <c r="R78" i="18"/>
  <c r="T79" i="18" s="1"/>
  <c r="W78" i="18"/>
  <c r="X78" i="18" s="1"/>
  <c r="V78" i="18"/>
  <c r="Y79" i="18" s="1"/>
  <c r="Z79" i="18" s="1"/>
  <c r="C79" i="18"/>
  <c r="D78" i="18"/>
  <c r="D78" i="25"/>
  <c r="C79" i="25"/>
  <c r="V78" i="27"/>
  <c r="Y79" i="27" s="1"/>
  <c r="Z79" i="27" s="1"/>
  <c r="W78" i="27"/>
  <c r="X78" i="27" s="1"/>
  <c r="Q79" i="27"/>
  <c r="R78" i="27"/>
  <c r="T79" i="27" s="1"/>
  <c r="Z78" i="16"/>
  <c r="D79" i="28"/>
  <c r="C80" i="28"/>
  <c r="D78" i="26"/>
  <c r="C79" i="26"/>
  <c r="D78" i="16"/>
  <c r="C79" i="16"/>
  <c r="Q79" i="26"/>
  <c r="R78" i="26"/>
  <c r="T79" i="26" s="1"/>
  <c r="R78" i="16"/>
  <c r="T79" i="16" s="1"/>
  <c r="Q79" i="16"/>
  <c r="Z80" i="21"/>
  <c r="V78" i="26"/>
  <c r="Y79" i="26" s="1"/>
  <c r="Z79" i="26" s="1"/>
  <c r="W78" i="26"/>
  <c r="X78" i="26" s="1"/>
  <c r="W78" i="16"/>
  <c r="X78" i="16" s="1"/>
  <c r="V78" i="16"/>
  <c r="Y79" i="16" s="1"/>
  <c r="V80" i="25"/>
  <c r="Y81" i="25" s="1"/>
  <c r="Z81" i="25" s="1"/>
  <c r="W80" i="25"/>
  <c r="X80" i="25" s="1"/>
  <c r="R80" i="25"/>
  <c r="T81" i="25" s="1"/>
  <c r="Q81" i="25"/>
  <c r="D79" i="23"/>
  <c r="C80" i="23"/>
  <c r="V79" i="24"/>
  <c r="Y80" i="24" s="1"/>
  <c r="Z80" i="24" s="1"/>
  <c r="W79" i="24"/>
  <c r="X79" i="24" s="1"/>
  <c r="W79" i="22"/>
  <c r="X79" i="22" s="1"/>
  <c r="V79" i="22"/>
  <c r="Y80" i="22" s="1"/>
  <c r="Z80" i="22" s="1"/>
  <c r="Q80" i="24"/>
  <c r="R79" i="24"/>
  <c r="T80" i="24" s="1"/>
  <c r="C80" i="22"/>
  <c r="D79" i="22"/>
  <c r="R79" i="22"/>
  <c r="T80" i="22" s="1"/>
  <c r="Q80" i="22"/>
  <c r="R80" i="21"/>
  <c r="T81" i="21" s="1"/>
  <c r="Q81" i="21"/>
  <c r="C79" i="24"/>
  <c r="D78" i="24"/>
  <c r="G77" i="20"/>
  <c r="K77" i="20"/>
  <c r="J77" i="20"/>
  <c r="L77" i="20"/>
  <c r="R79" i="19"/>
  <c r="T80" i="19" s="1"/>
  <c r="Q80" i="19"/>
  <c r="D80" i="27"/>
  <c r="C81" i="27"/>
  <c r="I58" i="8"/>
  <c r="H56" i="8"/>
  <c r="C79" i="19"/>
  <c r="D78" i="19"/>
  <c r="W78" i="20"/>
  <c r="X78" i="20" s="1"/>
  <c r="V78" i="20"/>
  <c r="Y79" i="20" s="1"/>
  <c r="Q79" i="20"/>
  <c r="R78" i="20"/>
  <c r="T79" i="20" s="1"/>
  <c r="Q81" i="28"/>
  <c r="R80" i="28"/>
  <c r="T81" i="28" s="1"/>
  <c r="Q81" i="23"/>
  <c r="R80" i="23"/>
  <c r="T81" i="23" s="1"/>
  <c r="W80" i="21"/>
  <c r="X80" i="21" s="1"/>
  <c r="V80" i="21"/>
  <c r="Y81" i="21" s="1"/>
  <c r="D79" i="21"/>
  <c r="C80" i="21"/>
  <c r="D77" i="20"/>
  <c r="C78" i="20"/>
  <c r="W79" i="19"/>
  <c r="X79" i="19" s="1"/>
  <c r="V79" i="19"/>
  <c r="Y80" i="19" s="1"/>
  <c r="Z80" i="19" s="1"/>
  <c r="BB15" i="20"/>
  <c r="BC14" i="20"/>
  <c r="BD14" i="20" s="1"/>
  <c r="Y78" i="20"/>
  <c r="Z78" i="20" s="1"/>
  <c r="V80" i="28"/>
  <c r="Y81" i="28" s="1"/>
  <c r="Z81" i="28" s="1"/>
  <c r="W80" i="28"/>
  <c r="X80" i="28" s="1"/>
  <c r="W80" i="23"/>
  <c r="X80" i="23" s="1"/>
  <c r="V80" i="23"/>
  <c r="Y81" i="23" s="1"/>
  <c r="Z81" i="23" s="1"/>
  <c r="Z79" i="16" l="1"/>
  <c r="L17" i="5"/>
  <c r="L96" i="5"/>
  <c r="L61" i="5"/>
  <c r="L63" i="5" s="1"/>
  <c r="L60" i="5" s="1"/>
  <c r="Z81" i="21"/>
  <c r="V79" i="18"/>
  <c r="Y80" i="18" s="1"/>
  <c r="Z80" i="18" s="1"/>
  <c r="W79" i="18"/>
  <c r="X79" i="18" s="1"/>
  <c r="D79" i="18"/>
  <c r="C80" i="18"/>
  <c r="Q80" i="18"/>
  <c r="R79" i="18"/>
  <c r="T80" i="18" s="1"/>
  <c r="Q80" i="27"/>
  <c r="R79" i="27"/>
  <c r="T80" i="27" s="1"/>
  <c r="V79" i="27"/>
  <c r="Y80" i="27" s="1"/>
  <c r="Z80" i="27" s="1"/>
  <c r="W79" i="27"/>
  <c r="X79" i="27" s="1"/>
  <c r="D79" i="25"/>
  <c r="C80" i="25"/>
  <c r="D80" i="28"/>
  <c r="C81" i="28"/>
  <c r="Z79" i="20"/>
  <c r="W81" i="25"/>
  <c r="X81" i="25" s="1"/>
  <c r="V81" i="25"/>
  <c r="Y82" i="25" s="1"/>
  <c r="Z82" i="25" s="1"/>
  <c r="Q80" i="16"/>
  <c r="R79" i="16"/>
  <c r="T80" i="16" s="1"/>
  <c r="C80" i="16"/>
  <c r="D79" i="16"/>
  <c r="W79" i="16"/>
  <c r="X79" i="16" s="1"/>
  <c r="V79" i="16"/>
  <c r="Y80" i="16" s="1"/>
  <c r="Z80" i="16" s="1"/>
  <c r="W79" i="26"/>
  <c r="X79" i="26" s="1"/>
  <c r="V79" i="26"/>
  <c r="Y80" i="26" s="1"/>
  <c r="Z80" i="26" s="1"/>
  <c r="D79" i="26"/>
  <c r="C80" i="26"/>
  <c r="R81" i="25"/>
  <c r="T82" i="25" s="1"/>
  <c r="Q82" i="25"/>
  <c r="R79" i="26"/>
  <c r="T80" i="26" s="1"/>
  <c r="Q80" i="26"/>
  <c r="C81" i="22"/>
  <c r="D80" i="22"/>
  <c r="R80" i="22"/>
  <c r="T81" i="22" s="1"/>
  <c r="Q81" i="22"/>
  <c r="V80" i="24"/>
  <c r="Y81" i="24" s="1"/>
  <c r="Z81" i="24" s="1"/>
  <c r="W80" i="24"/>
  <c r="X80" i="24" s="1"/>
  <c r="W80" i="22"/>
  <c r="X80" i="22" s="1"/>
  <c r="V80" i="22"/>
  <c r="Y81" i="22" s="1"/>
  <c r="Z81" i="22" s="1"/>
  <c r="Q81" i="24"/>
  <c r="R80" i="24"/>
  <c r="T81" i="24" s="1"/>
  <c r="C81" i="23"/>
  <c r="D80" i="23"/>
  <c r="BA15" i="19"/>
  <c r="Q82" i="23"/>
  <c r="R81" i="23"/>
  <c r="T82" i="23" s="1"/>
  <c r="R81" i="28"/>
  <c r="T82" i="28" s="1"/>
  <c r="Q82" i="28"/>
  <c r="D79" i="19"/>
  <c r="C80" i="19"/>
  <c r="R80" i="19"/>
  <c r="T81" i="19" s="1"/>
  <c r="Q81" i="19"/>
  <c r="C80" i="24"/>
  <c r="D79" i="24"/>
  <c r="D80" i="21"/>
  <c r="C81" i="21"/>
  <c r="W81" i="23"/>
  <c r="X81" i="23" s="1"/>
  <c r="V81" i="23"/>
  <c r="Y82" i="23" s="1"/>
  <c r="Z82" i="23" s="1"/>
  <c r="Q80" i="20"/>
  <c r="R79" i="20"/>
  <c r="T80" i="20" s="1"/>
  <c r="W80" i="19"/>
  <c r="X80" i="19" s="1"/>
  <c r="V80" i="19"/>
  <c r="Q82" i="21"/>
  <c r="R81" i="21"/>
  <c r="T82" i="21" s="1"/>
  <c r="C82" i="27"/>
  <c r="D81" i="27"/>
  <c r="W81" i="21"/>
  <c r="X81" i="21" s="1"/>
  <c r="V81" i="21"/>
  <c r="Y82" i="21" s="1"/>
  <c r="Z82" i="21" s="1"/>
  <c r="D78" i="20"/>
  <c r="C79" i="20"/>
  <c r="H76" i="5"/>
  <c r="H129" i="5"/>
  <c r="H97" i="5"/>
  <c r="W81" i="28"/>
  <c r="X81" i="28" s="1"/>
  <c r="V81" i="28"/>
  <c r="Y82" i="28" s="1"/>
  <c r="Z82" i="28" s="1"/>
  <c r="I56" i="8"/>
  <c r="I62" i="8" s="1"/>
  <c r="H62" i="8"/>
  <c r="H24" i="5"/>
  <c r="H28" i="5" s="1"/>
  <c r="G66" i="8"/>
  <c r="G67" i="8" s="1"/>
  <c r="V79" i="20"/>
  <c r="Y80" i="20" s="1"/>
  <c r="W79" i="20"/>
  <c r="X79" i="20" s="1"/>
  <c r="H65" i="8" l="1"/>
  <c r="H64" i="8"/>
  <c r="I65" i="8"/>
  <c r="I64" i="8"/>
  <c r="V80" i="18"/>
  <c r="Y81" i="18" s="1"/>
  <c r="Z81" i="18" s="1"/>
  <c r="W80" i="18"/>
  <c r="X80" i="18" s="1"/>
  <c r="C81" i="18"/>
  <c r="D80" i="18"/>
  <c r="R80" i="18"/>
  <c r="T81" i="18" s="1"/>
  <c r="Q81" i="18"/>
  <c r="R80" i="27"/>
  <c r="T81" i="27" s="1"/>
  <c r="Q81" i="27"/>
  <c r="D80" i="25"/>
  <c r="C81" i="25"/>
  <c r="V80" i="27"/>
  <c r="Y81" i="27" s="1"/>
  <c r="Z81" i="27" s="1"/>
  <c r="W80" i="27"/>
  <c r="X80" i="27" s="1"/>
  <c r="D81" i="28"/>
  <c r="C82" i="28"/>
  <c r="H10" i="5"/>
  <c r="H23" i="5" s="1"/>
  <c r="H88" i="5" s="1"/>
  <c r="H9" i="5"/>
  <c r="Z80" i="20"/>
  <c r="Q81" i="26"/>
  <c r="R80" i="26"/>
  <c r="T81" i="26" s="1"/>
  <c r="C81" i="26"/>
  <c r="D80" i="26"/>
  <c r="V80" i="16"/>
  <c r="W80" i="16"/>
  <c r="X80" i="16" s="1"/>
  <c r="R82" i="25"/>
  <c r="T83" i="25" s="1"/>
  <c r="Q83" i="25"/>
  <c r="V80" i="26"/>
  <c r="Y81" i="26" s="1"/>
  <c r="Z81" i="26" s="1"/>
  <c r="W80" i="26"/>
  <c r="X80" i="26" s="1"/>
  <c r="Q81" i="16"/>
  <c r="R80" i="16"/>
  <c r="T81" i="16" s="1"/>
  <c r="V82" i="25"/>
  <c r="Y83" i="25" s="1"/>
  <c r="Z83" i="25" s="1"/>
  <c r="W82" i="25"/>
  <c r="X82" i="25" s="1"/>
  <c r="C81" i="16"/>
  <c r="D80" i="16"/>
  <c r="Q82" i="24"/>
  <c r="R81" i="24"/>
  <c r="T82" i="24" s="1"/>
  <c r="C82" i="22"/>
  <c r="D81" i="22"/>
  <c r="Q82" i="22"/>
  <c r="R81" i="22"/>
  <c r="T82" i="22" s="1"/>
  <c r="C82" i="23"/>
  <c r="D81" i="23"/>
  <c r="W81" i="22"/>
  <c r="X81" i="22" s="1"/>
  <c r="V81" i="22"/>
  <c r="Y82" i="22" s="1"/>
  <c r="Z82" i="22" s="1"/>
  <c r="W81" i="24"/>
  <c r="X81" i="24" s="1"/>
  <c r="V81" i="24"/>
  <c r="Y82" i="24" s="1"/>
  <c r="Z82" i="24" s="1"/>
  <c r="D82" i="27"/>
  <c r="C83" i="27"/>
  <c r="V82" i="21"/>
  <c r="Y83" i="21" s="1"/>
  <c r="Z83" i="21" s="1"/>
  <c r="W82" i="21"/>
  <c r="X82" i="21" s="1"/>
  <c r="V80" i="20"/>
  <c r="Y81" i="20" s="1"/>
  <c r="W80" i="20"/>
  <c r="X80" i="20" s="1"/>
  <c r="D81" i="21"/>
  <c r="C82" i="21"/>
  <c r="D80" i="24"/>
  <c r="C81" i="24"/>
  <c r="R82" i="23"/>
  <c r="T83" i="23" s="1"/>
  <c r="Q83" i="23"/>
  <c r="Q83" i="21"/>
  <c r="R82" i="21"/>
  <c r="T83" i="21" s="1"/>
  <c r="Q81" i="20"/>
  <c r="R80" i="20"/>
  <c r="T81" i="20" s="1"/>
  <c r="Q82" i="19"/>
  <c r="R81" i="19"/>
  <c r="T82" i="19" s="1"/>
  <c r="C81" i="19"/>
  <c r="D80" i="19"/>
  <c r="Q83" i="28"/>
  <c r="R82" i="28"/>
  <c r="T83" i="28" s="1"/>
  <c r="BC14" i="19"/>
  <c r="BD14" i="19" s="1"/>
  <c r="Y81" i="19"/>
  <c r="Z81" i="19" s="1"/>
  <c r="BB15" i="19"/>
  <c r="V81" i="19"/>
  <c r="Y82" i="19" s="1"/>
  <c r="W81" i="19"/>
  <c r="X81" i="19" s="1"/>
  <c r="V82" i="28"/>
  <c r="Y83" i="28" s="1"/>
  <c r="Z83" i="28" s="1"/>
  <c r="W82" i="28"/>
  <c r="X82" i="28" s="1"/>
  <c r="D79" i="20"/>
  <c r="C80" i="20"/>
  <c r="V82" i="23"/>
  <c r="Y83" i="23" s="1"/>
  <c r="Z83" i="23" s="1"/>
  <c r="W82" i="23"/>
  <c r="X82" i="23" s="1"/>
  <c r="H89" i="5" l="1"/>
  <c r="H93" i="5" s="1"/>
  <c r="R81" i="18"/>
  <c r="T82" i="18" s="1"/>
  <c r="Q82" i="18"/>
  <c r="C82" i="18"/>
  <c r="D81" i="18"/>
  <c r="V81" i="18"/>
  <c r="Y82" i="18" s="1"/>
  <c r="Z82" i="18" s="1"/>
  <c r="W81" i="18"/>
  <c r="X81" i="18" s="1"/>
  <c r="W81" i="27"/>
  <c r="X81" i="27" s="1"/>
  <c r="V81" i="27"/>
  <c r="Y82" i="27" s="1"/>
  <c r="Z82" i="27" s="1"/>
  <c r="D81" i="25"/>
  <c r="C82" i="25"/>
  <c r="R81" i="27"/>
  <c r="T82" i="27" s="1"/>
  <c r="Q82" i="27"/>
  <c r="H80" i="5"/>
  <c r="H74" i="5" s="1"/>
  <c r="H83" i="5" s="1"/>
  <c r="H85" i="5" s="1"/>
  <c r="I84" i="5" s="1"/>
  <c r="H21" i="5"/>
  <c r="H27" i="5" s="1"/>
  <c r="H95" i="5" s="1"/>
  <c r="C83" i="28"/>
  <c r="D82" i="28"/>
  <c r="Z81" i="20"/>
  <c r="W81" i="26"/>
  <c r="X81" i="26" s="1"/>
  <c r="V81" i="26"/>
  <c r="Y82" i="26" s="1"/>
  <c r="Z82" i="26" s="1"/>
  <c r="W81" i="16"/>
  <c r="X81" i="16" s="1"/>
  <c r="V81" i="16"/>
  <c r="Y82" i="16" s="1"/>
  <c r="Q84" i="25"/>
  <c r="R83" i="25"/>
  <c r="T84" i="25" s="1"/>
  <c r="C82" i="16"/>
  <c r="D81" i="16"/>
  <c r="R81" i="16"/>
  <c r="T82" i="16" s="1"/>
  <c r="Q82" i="16"/>
  <c r="Y81" i="16"/>
  <c r="Z81" i="16" s="1"/>
  <c r="D81" i="26"/>
  <c r="C82" i="26"/>
  <c r="V83" i="25"/>
  <c r="Y84" i="25" s="1"/>
  <c r="Z84" i="25" s="1"/>
  <c r="W83" i="25"/>
  <c r="X83" i="25" s="1"/>
  <c r="R81" i="26"/>
  <c r="T82" i="26" s="1"/>
  <c r="Q82" i="26"/>
  <c r="R82" i="24"/>
  <c r="T83" i="24" s="1"/>
  <c r="Q83" i="24"/>
  <c r="C83" i="23"/>
  <c r="D82" i="23"/>
  <c r="C83" i="22"/>
  <c r="D82" i="22"/>
  <c r="Q83" i="22"/>
  <c r="R82" i="22"/>
  <c r="T83" i="22" s="1"/>
  <c r="W82" i="22"/>
  <c r="X82" i="22" s="1"/>
  <c r="V82" i="22"/>
  <c r="Y83" i="22" s="1"/>
  <c r="Z83" i="22" s="1"/>
  <c r="V82" i="24"/>
  <c r="Y83" i="24" s="1"/>
  <c r="Z83" i="24" s="1"/>
  <c r="W82" i="24"/>
  <c r="X82" i="24" s="1"/>
  <c r="Z82" i="19"/>
  <c r="C82" i="19"/>
  <c r="D81" i="19"/>
  <c r="R82" i="19"/>
  <c r="T83" i="19" s="1"/>
  <c r="Q83" i="19"/>
  <c r="Q84" i="21"/>
  <c r="R83" i="21"/>
  <c r="T84" i="21" s="1"/>
  <c r="C83" i="21"/>
  <c r="D82" i="21"/>
  <c r="D80" i="20"/>
  <c r="C81" i="20"/>
  <c r="W83" i="28"/>
  <c r="X83" i="28" s="1"/>
  <c r="V83" i="28"/>
  <c r="Y84" i="28" s="1"/>
  <c r="Z84" i="28" s="1"/>
  <c r="V81" i="20"/>
  <c r="Y82" i="20" s="1"/>
  <c r="W81" i="20"/>
  <c r="X81" i="20" s="1"/>
  <c r="H124" i="5"/>
  <c r="Q84" i="28"/>
  <c r="R83" i="28"/>
  <c r="T84" i="28" s="1"/>
  <c r="Q82" i="20"/>
  <c r="R81" i="20"/>
  <c r="T82" i="20" s="1"/>
  <c r="R83" i="23"/>
  <c r="T84" i="23" s="1"/>
  <c r="Q84" i="23"/>
  <c r="C82" i="24"/>
  <c r="D81" i="24"/>
  <c r="W82" i="19"/>
  <c r="X82" i="19" s="1"/>
  <c r="V82" i="19"/>
  <c r="Y83" i="19" s="1"/>
  <c r="W83" i="21"/>
  <c r="X83" i="21" s="1"/>
  <c r="V83" i="21"/>
  <c r="Y84" i="21" s="1"/>
  <c r="Z84" i="21" s="1"/>
  <c r="V83" i="23"/>
  <c r="Y84" i="23" s="1"/>
  <c r="Z84" i="23" s="1"/>
  <c r="W83" i="23"/>
  <c r="X83" i="23" s="1"/>
  <c r="C84" i="27"/>
  <c r="D83" i="27"/>
  <c r="H131" i="5" l="1"/>
  <c r="C83" i="18"/>
  <c r="D82" i="18"/>
  <c r="R82" i="18"/>
  <c r="T83" i="18" s="1"/>
  <c r="Q83" i="18"/>
  <c r="V82" i="18"/>
  <c r="Y83" i="18" s="1"/>
  <c r="Z83" i="18" s="1"/>
  <c r="BA15" i="18" s="1"/>
  <c r="W82" i="18"/>
  <c r="X82" i="18" s="1"/>
  <c r="V82" i="27"/>
  <c r="Y83" i="27" s="1"/>
  <c r="Z83" i="27" s="1"/>
  <c r="W82" i="27"/>
  <c r="X82" i="27" s="1"/>
  <c r="D82" i="25"/>
  <c r="C83" i="25"/>
  <c r="R82" i="27"/>
  <c r="T83" i="27" s="1"/>
  <c r="Q83" i="27"/>
  <c r="Z83" i="19"/>
  <c r="C84" i="28"/>
  <c r="D83" i="28"/>
  <c r="Z82" i="16"/>
  <c r="Z82" i="20"/>
  <c r="W84" i="25"/>
  <c r="X84" i="25" s="1"/>
  <c r="V84" i="25"/>
  <c r="Y85" i="25" s="1"/>
  <c r="Z85" i="25" s="1"/>
  <c r="W82" i="26"/>
  <c r="X82" i="26" s="1"/>
  <c r="V82" i="26"/>
  <c r="Y83" i="26" s="1"/>
  <c r="Z83" i="26" s="1"/>
  <c r="R82" i="16"/>
  <c r="T83" i="16" s="1"/>
  <c r="Q83" i="16"/>
  <c r="Q83" i="26"/>
  <c r="R82" i="26"/>
  <c r="T83" i="26" s="1"/>
  <c r="D82" i="26"/>
  <c r="C83" i="26"/>
  <c r="D82" i="16"/>
  <c r="C83" i="16"/>
  <c r="V82" i="16"/>
  <c r="Y83" i="16" s="1"/>
  <c r="W82" i="16"/>
  <c r="X82" i="16" s="1"/>
  <c r="R84" i="25"/>
  <c r="T85" i="25" s="1"/>
  <c r="Q85" i="25"/>
  <c r="V83" i="24"/>
  <c r="Y84" i="24" s="1"/>
  <c r="Z84" i="24" s="1"/>
  <c r="W83" i="24"/>
  <c r="X83" i="24" s="1"/>
  <c r="R83" i="22"/>
  <c r="T84" i="22" s="1"/>
  <c r="Q84" i="22"/>
  <c r="C84" i="23"/>
  <c r="D83" i="23"/>
  <c r="C84" i="22"/>
  <c r="D83" i="22"/>
  <c r="W83" i="22"/>
  <c r="X83" i="22" s="1"/>
  <c r="V83" i="22"/>
  <c r="Y84" i="22" s="1"/>
  <c r="Z84" i="22" s="1"/>
  <c r="Q84" i="24"/>
  <c r="R83" i="24"/>
  <c r="T84" i="24" s="1"/>
  <c r="W84" i="23"/>
  <c r="X84" i="23" s="1"/>
  <c r="V84" i="23"/>
  <c r="Y85" i="23" s="1"/>
  <c r="Z85" i="23" s="1"/>
  <c r="W83" i="19"/>
  <c r="X83" i="19" s="1"/>
  <c r="V83" i="19"/>
  <c r="Y84" i="19" s="1"/>
  <c r="H100" i="5"/>
  <c r="H128" i="5"/>
  <c r="H130" i="5" s="1"/>
  <c r="H123" i="5"/>
  <c r="H125" i="5" s="1"/>
  <c r="H13" i="5"/>
  <c r="Q84" i="19"/>
  <c r="R83" i="19"/>
  <c r="T84" i="19" s="1"/>
  <c r="V82" i="20"/>
  <c r="Y83" i="20" s="1"/>
  <c r="W82" i="20"/>
  <c r="X82" i="20" s="1"/>
  <c r="W84" i="28"/>
  <c r="X84" i="28" s="1"/>
  <c r="V84" i="28"/>
  <c r="Y85" i="28" s="1"/>
  <c r="Z85" i="28" s="1"/>
  <c r="C84" i="21"/>
  <c r="D83" i="21"/>
  <c r="V84" i="21"/>
  <c r="Y85" i="21" s="1"/>
  <c r="Z85" i="21" s="1"/>
  <c r="W84" i="21"/>
  <c r="X84" i="21" s="1"/>
  <c r="R84" i="23"/>
  <c r="T85" i="23" s="1"/>
  <c r="Q85" i="23"/>
  <c r="D84" i="27"/>
  <c r="C85" i="27"/>
  <c r="D82" i="24"/>
  <c r="C83" i="24"/>
  <c r="Q83" i="20"/>
  <c r="R82" i="20"/>
  <c r="T83" i="20" s="1"/>
  <c r="R84" i="28"/>
  <c r="T85" i="28" s="1"/>
  <c r="Q85" i="28"/>
  <c r="C82" i="20"/>
  <c r="D81" i="20"/>
  <c r="Q85" i="21"/>
  <c r="R84" i="21"/>
  <c r="T85" i="21" s="1"/>
  <c r="C83" i="19"/>
  <c r="D82" i="19"/>
  <c r="R83" i="18" l="1"/>
  <c r="T84" i="18" s="1"/>
  <c r="Q84" i="18"/>
  <c r="V83" i="18"/>
  <c r="W83" i="18"/>
  <c r="X83" i="18" s="1"/>
  <c r="D83" i="18"/>
  <c r="C84" i="18"/>
  <c r="Z84" i="19"/>
  <c r="W83" i="27"/>
  <c r="X83" i="27" s="1"/>
  <c r="V83" i="27"/>
  <c r="Y84" i="27" s="1"/>
  <c r="Z84" i="27" s="1"/>
  <c r="D83" i="25"/>
  <c r="C84" i="25"/>
  <c r="Q84" i="27"/>
  <c r="R83" i="27"/>
  <c r="T84" i="27" s="1"/>
  <c r="Z83" i="16"/>
  <c r="C85" i="28"/>
  <c r="D84" i="28"/>
  <c r="Z83" i="20"/>
  <c r="W83" i="26"/>
  <c r="X83" i="26" s="1"/>
  <c r="V83" i="26"/>
  <c r="Y84" i="26" s="1"/>
  <c r="Z84" i="26" s="1"/>
  <c r="R85" i="25"/>
  <c r="T86" i="25" s="1"/>
  <c r="Q86" i="25"/>
  <c r="D83" i="26"/>
  <c r="C84" i="26"/>
  <c r="Q84" i="16"/>
  <c r="R83" i="16"/>
  <c r="T84" i="16" s="1"/>
  <c r="W85" i="25"/>
  <c r="X85" i="25" s="1"/>
  <c r="V85" i="25"/>
  <c r="Y86" i="25" s="1"/>
  <c r="Z86" i="25" s="1"/>
  <c r="BA15" i="25" s="1"/>
  <c r="V83" i="16"/>
  <c r="Y84" i="16" s="1"/>
  <c r="W83" i="16"/>
  <c r="X83" i="16" s="1"/>
  <c r="C84" i="16"/>
  <c r="D83" i="16"/>
  <c r="R83" i="26"/>
  <c r="T84" i="26" s="1"/>
  <c r="Q84" i="26"/>
  <c r="Q85" i="22"/>
  <c r="R84" i="22"/>
  <c r="T85" i="22" s="1"/>
  <c r="R84" i="24"/>
  <c r="T85" i="24" s="1"/>
  <c r="Q85" i="24"/>
  <c r="D84" i="22"/>
  <c r="C85" i="22"/>
  <c r="W84" i="22"/>
  <c r="X84" i="22" s="1"/>
  <c r="V84" i="22"/>
  <c r="Y85" i="22" s="1"/>
  <c r="Z85" i="22" s="1"/>
  <c r="D84" i="23"/>
  <c r="C85" i="23"/>
  <c r="V84" i="24"/>
  <c r="Y85" i="24" s="1"/>
  <c r="Z85" i="24" s="1"/>
  <c r="W84" i="24"/>
  <c r="X84" i="24" s="1"/>
  <c r="Q86" i="21"/>
  <c r="R85" i="21"/>
  <c r="T86" i="21" s="1"/>
  <c r="R83" i="20"/>
  <c r="T84" i="20" s="1"/>
  <c r="Q84" i="20"/>
  <c r="H29" i="5"/>
  <c r="H98" i="5"/>
  <c r="R85" i="28"/>
  <c r="T86" i="28" s="1"/>
  <c r="Q86" i="28"/>
  <c r="D83" i="24"/>
  <c r="C84" i="24"/>
  <c r="C86" i="27"/>
  <c r="D85" i="27"/>
  <c r="D82" i="20"/>
  <c r="C83" i="20"/>
  <c r="D84" i="21"/>
  <c r="C85" i="21"/>
  <c r="W84" i="19"/>
  <c r="X84" i="19" s="1"/>
  <c r="V84" i="19"/>
  <c r="Y85" i="19" s="1"/>
  <c r="Z85" i="19" s="1"/>
  <c r="C84" i="19"/>
  <c r="D83" i="19"/>
  <c r="W85" i="28"/>
  <c r="X85" i="28" s="1"/>
  <c r="V85" i="28"/>
  <c r="Y86" i="28" s="1"/>
  <c r="Z86" i="28" s="1"/>
  <c r="R85" i="23"/>
  <c r="T86" i="23" s="1"/>
  <c r="Q86" i="23"/>
  <c r="W85" i="21"/>
  <c r="X85" i="21" s="1"/>
  <c r="V85" i="21"/>
  <c r="Y86" i="21" s="1"/>
  <c r="Z86" i="21" s="1"/>
  <c r="W83" i="20"/>
  <c r="X83" i="20" s="1"/>
  <c r="V83" i="20"/>
  <c r="Y84" i="20" s="1"/>
  <c r="V85" i="23"/>
  <c r="Y86" i="23" s="1"/>
  <c r="Z86" i="23" s="1"/>
  <c r="W85" i="23"/>
  <c r="X85" i="23" s="1"/>
  <c r="Q85" i="19"/>
  <c r="R84" i="19"/>
  <c r="T85" i="19" s="1"/>
  <c r="D84" i="18" l="1"/>
  <c r="C85" i="18"/>
  <c r="R84" i="18"/>
  <c r="T85" i="18" s="1"/>
  <c r="Q85" i="18"/>
  <c r="Y84" i="18"/>
  <c r="Z84" i="18" s="1"/>
  <c r="BC14" i="18"/>
  <c r="BD14" i="18" s="1"/>
  <c r="BB15" i="18"/>
  <c r="V84" i="18"/>
  <c r="Y85" i="18" s="1"/>
  <c r="W84" i="18"/>
  <c r="X84" i="18" s="1"/>
  <c r="R84" i="27"/>
  <c r="T85" i="27" s="1"/>
  <c r="Q85" i="27"/>
  <c r="D84" i="25"/>
  <c r="C85" i="25"/>
  <c r="V84" i="27"/>
  <c r="Y85" i="27" s="1"/>
  <c r="Z85" i="27" s="1"/>
  <c r="W84" i="27"/>
  <c r="X84" i="27" s="1"/>
  <c r="Z84" i="16"/>
  <c r="Z84" i="20"/>
  <c r="C86" i="28"/>
  <c r="D85" i="28"/>
  <c r="W84" i="16"/>
  <c r="X84" i="16" s="1"/>
  <c r="V84" i="16"/>
  <c r="Y85" i="16" s="1"/>
  <c r="W84" i="26"/>
  <c r="X84" i="26" s="1"/>
  <c r="V84" i="26"/>
  <c r="Y85" i="26" s="1"/>
  <c r="Z85" i="26" s="1"/>
  <c r="C85" i="26"/>
  <c r="D84" i="26"/>
  <c r="R86" i="25"/>
  <c r="T87" i="25" s="1"/>
  <c r="Q87" i="25"/>
  <c r="V86" i="25"/>
  <c r="W86" i="25"/>
  <c r="X86" i="25" s="1"/>
  <c r="C85" i="16"/>
  <c r="D84" i="16"/>
  <c r="R84" i="26"/>
  <c r="T85" i="26" s="1"/>
  <c r="Q85" i="26"/>
  <c r="Q85" i="16"/>
  <c r="R84" i="16"/>
  <c r="T85" i="16" s="1"/>
  <c r="V85" i="24"/>
  <c r="Y86" i="24" s="1"/>
  <c r="Z86" i="24" s="1"/>
  <c r="W85" i="24"/>
  <c r="X85" i="24" s="1"/>
  <c r="Q86" i="22"/>
  <c r="R85" i="22"/>
  <c r="T86" i="22" s="1"/>
  <c r="Q86" i="24"/>
  <c r="R85" i="24"/>
  <c r="T86" i="24" s="1"/>
  <c r="D85" i="23"/>
  <c r="C86" i="23"/>
  <c r="D85" i="22"/>
  <c r="C86" i="22"/>
  <c r="V85" i="22"/>
  <c r="Y86" i="22" s="1"/>
  <c r="Z86" i="22" s="1"/>
  <c r="W85" i="22"/>
  <c r="X85" i="22" s="1"/>
  <c r="W86" i="23"/>
  <c r="X86" i="23" s="1"/>
  <c r="V86" i="23"/>
  <c r="Y87" i="23" s="1"/>
  <c r="Z87" i="23" s="1"/>
  <c r="D83" i="20"/>
  <c r="C84" i="20"/>
  <c r="C87" i="27"/>
  <c r="D86" i="27"/>
  <c r="V86" i="28"/>
  <c r="Y87" i="28" s="1"/>
  <c r="Z87" i="28" s="1"/>
  <c r="W86" i="28"/>
  <c r="X86" i="28" s="1"/>
  <c r="V84" i="20"/>
  <c r="Y85" i="20" s="1"/>
  <c r="W84" i="20"/>
  <c r="X84" i="20" s="1"/>
  <c r="R86" i="28"/>
  <c r="T87" i="28" s="1"/>
  <c r="Q87" i="28"/>
  <c r="R84" i="20"/>
  <c r="T85" i="20" s="1"/>
  <c r="Q85" i="20"/>
  <c r="W85" i="19"/>
  <c r="X85" i="19" s="1"/>
  <c r="V85" i="19"/>
  <c r="Y86" i="19" s="1"/>
  <c r="Z86" i="19" s="1"/>
  <c r="C85" i="24"/>
  <c r="D84" i="24"/>
  <c r="V86" i="21"/>
  <c r="Y87" i="21" s="1"/>
  <c r="Z87" i="21" s="1"/>
  <c r="W86" i="21"/>
  <c r="X86" i="21" s="1"/>
  <c r="D84" i="19"/>
  <c r="C85" i="19"/>
  <c r="Q86" i="19"/>
  <c r="R85" i="19"/>
  <c r="T86" i="19" s="1"/>
  <c r="R86" i="23"/>
  <c r="T87" i="23" s="1"/>
  <c r="Q87" i="23"/>
  <c r="C86" i="21"/>
  <c r="D85" i="21"/>
  <c r="R86" i="21"/>
  <c r="T87" i="21" s="1"/>
  <c r="Q87" i="21"/>
  <c r="Z85" i="16" l="1"/>
  <c r="Q86" i="18"/>
  <c r="R85" i="18"/>
  <c r="T86" i="18" s="1"/>
  <c r="C86" i="18"/>
  <c r="D85" i="18"/>
  <c r="V85" i="18"/>
  <c r="Y86" i="18" s="1"/>
  <c r="W85" i="18"/>
  <c r="X85" i="18" s="1"/>
  <c r="Z85" i="18"/>
  <c r="V85" i="27"/>
  <c r="Y86" i="27" s="1"/>
  <c r="Z86" i="27" s="1"/>
  <c r="W85" i="27"/>
  <c r="X85" i="27" s="1"/>
  <c r="C86" i="25"/>
  <c r="D85" i="25"/>
  <c r="R85" i="27"/>
  <c r="T86" i="27" s="1"/>
  <c r="Q86" i="27"/>
  <c r="Z85" i="20"/>
  <c r="D86" i="28"/>
  <c r="C87" i="28"/>
  <c r="R87" i="25"/>
  <c r="T88" i="25" s="1"/>
  <c r="Q88" i="25"/>
  <c r="W85" i="16"/>
  <c r="X85" i="16" s="1"/>
  <c r="V85" i="16"/>
  <c r="Y86" i="16" s="1"/>
  <c r="Z86" i="16" s="1"/>
  <c r="BA15" i="16" s="1"/>
  <c r="Q86" i="16"/>
  <c r="R85" i="16"/>
  <c r="T86" i="16" s="1"/>
  <c r="D85" i="16"/>
  <c r="C86" i="16"/>
  <c r="C86" i="26"/>
  <c r="D85" i="26"/>
  <c r="Q86" i="26"/>
  <c r="R85" i="26"/>
  <c r="T86" i="26" s="1"/>
  <c r="W85" i="26"/>
  <c r="X85" i="26" s="1"/>
  <c r="V85" i="26"/>
  <c r="Y86" i="26" s="1"/>
  <c r="Z86" i="26" s="1"/>
  <c r="Y87" i="25"/>
  <c r="Z87" i="25" s="1"/>
  <c r="BC14" i="25"/>
  <c r="BD14" i="25" s="1"/>
  <c r="BB15" i="25"/>
  <c r="V87" i="25"/>
  <c r="Y88" i="25" s="1"/>
  <c r="W87" i="25"/>
  <c r="X87" i="25" s="1"/>
  <c r="V86" i="22"/>
  <c r="Y87" i="22" s="1"/>
  <c r="Z87" i="22" s="1"/>
  <c r="W86" i="22"/>
  <c r="X86" i="22" s="1"/>
  <c r="R86" i="22"/>
  <c r="T87" i="22" s="1"/>
  <c r="Q87" i="22"/>
  <c r="R86" i="24"/>
  <c r="T87" i="24" s="1"/>
  <c r="Q87" i="24"/>
  <c r="C87" i="23"/>
  <c r="D86" i="23"/>
  <c r="C87" i="22"/>
  <c r="D86" i="22"/>
  <c r="W86" i="24"/>
  <c r="X86" i="24" s="1"/>
  <c r="V86" i="24"/>
  <c r="Y87" i="24" s="1"/>
  <c r="Z87" i="24" s="1"/>
  <c r="Q88" i="23"/>
  <c r="R87" i="23"/>
  <c r="T88" i="23" s="1"/>
  <c r="V87" i="21"/>
  <c r="Y88" i="21" s="1"/>
  <c r="Z88" i="21" s="1"/>
  <c r="W87" i="21"/>
  <c r="X87" i="21" s="1"/>
  <c r="V87" i="23"/>
  <c r="Y88" i="23" s="1"/>
  <c r="Z88" i="23" s="1"/>
  <c r="W87" i="23"/>
  <c r="X87" i="23" s="1"/>
  <c r="W87" i="28"/>
  <c r="X87" i="28" s="1"/>
  <c r="V87" i="28"/>
  <c r="Y88" i="28" s="1"/>
  <c r="Z88" i="28" s="1"/>
  <c r="D84" i="20"/>
  <c r="C85" i="20"/>
  <c r="C86" i="19"/>
  <c r="D85" i="19"/>
  <c r="Q86" i="20"/>
  <c r="R85" i="20"/>
  <c r="T86" i="20" s="1"/>
  <c r="Q88" i="21"/>
  <c r="R87" i="21"/>
  <c r="T88" i="21" s="1"/>
  <c r="R87" i="28"/>
  <c r="T88" i="28" s="1"/>
  <c r="Q88" i="28"/>
  <c r="W86" i="19"/>
  <c r="X86" i="19" s="1"/>
  <c r="V86" i="19"/>
  <c r="Y87" i="19" s="1"/>
  <c r="Z87" i="19" s="1"/>
  <c r="D86" i="21"/>
  <c r="C87" i="21"/>
  <c r="R86" i="19"/>
  <c r="T87" i="19" s="1"/>
  <c r="Q87" i="19"/>
  <c r="D85" i="24"/>
  <c r="C86" i="24"/>
  <c r="W85" i="20"/>
  <c r="X85" i="20" s="1"/>
  <c r="V85" i="20"/>
  <c r="Y86" i="20" s="1"/>
  <c r="C88" i="27"/>
  <c r="D87" i="27"/>
  <c r="Z86" i="20" l="1"/>
  <c r="Z86" i="18"/>
  <c r="D86" i="18"/>
  <c r="C87" i="18"/>
  <c r="W86" i="18"/>
  <c r="X86" i="18" s="1"/>
  <c r="V86" i="18"/>
  <c r="Y87" i="18" s="1"/>
  <c r="Z87" i="18" s="1"/>
  <c r="Q87" i="18"/>
  <c r="R86" i="18"/>
  <c r="T87" i="18" s="1"/>
  <c r="W86" i="27"/>
  <c r="X86" i="27" s="1"/>
  <c r="V86" i="27"/>
  <c r="Y87" i="27" s="1"/>
  <c r="Z87" i="27" s="1"/>
  <c r="D86" i="25"/>
  <c r="C87" i="25"/>
  <c r="R86" i="27"/>
  <c r="T87" i="27" s="1"/>
  <c r="Q87" i="27"/>
  <c r="D87" i="28"/>
  <c r="C88" i="28"/>
  <c r="R88" i="25"/>
  <c r="T89" i="25" s="1"/>
  <c r="Q89" i="25"/>
  <c r="W86" i="26"/>
  <c r="X86" i="26" s="1"/>
  <c r="V86" i="26"/>
  <c r="Y87" i="26" s="1"/>
  <c r="Z87" i="26" s="1"/>
  <c r="C87" i="16"/>
  <c r="D86" i="16"/>
  <c r="W86" i="16"/>
  <c r="X86" i="16" s="1"/>
  <c r="V86" i="16"/>
  <c r="R86" i="26"/>
  <c r="T87" i="26" s="1"/>
  <c r="Q87" i="26"/>
  <c r="Z88" i="25"/>
  <c r="D86" i="26"/>
  <c r="C87" i="26"/>
  <c r="R86" i="16"/>
  <c r="T87" i="16" s="1"/>
  <c r="Q87" i="16"/>
  <c r="V88" i="25"/>
  <c r="Y89" i="25" s="1"/>
  <c r="W88" i="25"/>
  <c r="X88" i="25" s="1"/>
  <c r="C88" i="23"/>
  <c r="D87" i="23"/>
  <c r="V87" i="22"/>
  <c r="Y88" i="22" s="1"/>
  <c r="Z88" i="22" s="1"/>
  <c r="W87" i="22"/>
  <c r="X87" i="22" s="1"/>
  <c r="C88" i="22"/>
  <c r="D87" i="22"/>
  <c r="V87" i="24"/>
  <c r="Y88" i="24" s="1"/>
  <c r="Z88" i="24" s="1"/>
  <c r="W87" i="24"/>
  <c r="X87" i="24" s="1"/>
  <c r="Q88" i="22"/>
  <c r="R87" i="22"/>
  <c r="T88" i="22" s="1"/>
  <c r="Q88" i="24"/>
  <c r="R87" i="24"/>
  <c r="T88" i="24" s="1"/>
  <c r="V86" i="20"/>
  <c r="Y87" i="20" s="1"/>
  <c r="W86" i="20"/>
  <c r="X86" i="20" s="1"/>
  <c r="Q89" i="21"/>
  <c r="R88" i="21"/>
  <c r="T89" i="21" s="1"/>
  <c r="Q87" i="20"/>
  <c r="R86" i="20"/>
  <c r="T87" i="20" s="1"/>
  <c r="C87" i="19"/>
  <c r="D86" i="19"/>
  <c r="Q89" i="23"/>
  <c r="R88" i="23"/>
  <c r="T89" i="23" s="1"/>
  <c r="V88" i="28"/>
  <c r="Y89" i="28" s="1"/>
  <c r="Z89" i="28" s="1"/>
  <c r="W88" i="28"/>
  <c r="X88" i="28" s="1"/>
  <c r="W88" i="23"/>
  <c r="X88" i="23" s="1"/>
  <c r="V88" i="23"/>
  <c r="Y89" i="23" s="1"/>
  <c r="Z89" i="23" s="1"/>
  <c r="C88" i="21"/>
  <c r="D87" i="21"/>
  <c r="D86" i="24"/>
  <c r="C87" i="24"/>
  <c r="W88" i="21"/>
  <c r="X88" i="21" s="1"/>
  <c r="V88" i="21"/>
  <c r="Y89" i="21" s="1"/>
  <c r="Z89" i="21" s="1"/>
  <c r="C86" i="20"/>
  <c r="D85" i="20"/>
  <c r="Q88" i="19"/>
  <c r="R87" i="19"/>
  <c r="T88" i="19" s="1"/>
  <c r="D88" i="27"/>
  <c r="C89" i="27"/>
  <c r="W87" i="19"/>
  <c r="X87" i="19" s="1"/>
  <c r="V87" i="19"/>
  <c r="Y88" i="19" s="1"/>
  <c r="Z88" i="19" s="1"/>
  <c r="Q89" i="28"/>
  <c r="R88" i="28"/>
  <c r="T89" i="28" s="1"/>
  <c r="Z87" i="20" l="1"/>
  <c r="D87" i="18"/>
  <c r="C88" i="18"/>
  <c r="R87" i="18"/>
  <c r="T88" i="18" s="1"/>
  <c r="Q88" i="18"/>
  <c r="V87" i="18"/>
  <c r="Y88" i="18" s="1"/>
  <c r="Z88" i="18" s="1"/>
  <c r="W87" i="18"/>
  <c r="X87" i="18" s="1"/>
  <c r="V87" i="27"/>
  <c r="Y88" i="27" s="1"/>
  <c r="Z88" i="27" s="1"/>
  <c r="W87" i="27"/>
  <c r="X87" i="27" s="1"/>
  <c r="D87" i="25"/>
  <c r="C88" i="25"/>
  <c r="R87" i="27"/>
  <c r="T88" i="27" s="1"/>
  <c r="Q88" i="27"/>
  <c r="C89" i="28"/>
  <c r="D88" i="28"/>
  <c r="Y87" i="16"/>
  <c r="Z87" i="16" s="1"/>
  <c r="BB15" i="16"/>
  <c r="BC14" i="16"/>
  <c r="BD14" i="16" s="1"/>
  <c r="W87" i="16"/>
  <c r="X87" i="16" s="1"/>
  <c r="V87" i="16"/>
  <c r="Y88" i="16" s="1"/>
  <c r="R87" i="26"/>
  <c r="T88" i="26" s="1"/>
  <c r="Q88" i="26"/>
  <c r="R89" i="25"/>
  <c r="T90" i="25" s="1"/>
  <c r="Q90" i="25"/>
  <c r="Q88" i="16"/>
  <c r="R87" i="16"/>
  <c r="T88" i="16" s="1"/>
  <c r="Z89" i="25"/>
  <c r="D87" i="26"/>
  <c r="C88" i="26"/>
  <c r="V87" i="26"/>
  <c r="Y88" i="26" s="1"/>
  <c r="Z88" i="26" s="1"/>
  <c r="W87" i="26"/>
  <c r="X87" i="26" s="1"/>
  <c r="D87" i="16"/>
  <c r="C88" i="16"/>
  <c r="V89" i="25"/>
  <c r="Y90" i="25" s="1"/>
  <c r="W89" i="25"/>
  <c r="X89" i="25" s="1"/>
  <c r="C89" i="22"/>
  <c r="D88" i="22"/>
  <c r="Q89" i="24"/>
  <c r="R88" i="24"/>
  <c r="T89" i="24" s="1"/>
  <c r="Q89" i="22"/>
  <c r="R88" i="22"/>
  <c r="T89" i="22" s="1"/>
  <c r="D88" i="23"/>
  <c r="C89" i="23"/>
  <c r="W88" i="24"/>
  <c r="X88" i="24" s="1"/>
  <c r="V88" i="24"/>
  <c r="Y89" i="24" s="1"/>
  <c r="Z89" i="24" s="1"/>
  <c r="V88" i="22"/>
  <c r="Y89" i="22" s="1"/>
  <c r="Z89" i="22" s="1"/>
  <c r="W88" i="22"/>
  <c r="X88" i="22" s="1"/>
  <c r="BA16" i="21"/>
  <c r="W87" i="20"/>
  <c r="X87" i="20" s="1"/>
  <c r="V87" i="20"/>
  <c r="Y88" i="20" s="1"/>
  <c r="Q90" i="28"/>
  <c r="R89" i="28"/>
  <c r="T90" i="28" s="1"/>
  <c r="R88" i="19"/>
  <c r="T89" i="19" s="1"/>
  <c r="Q89" i="19"/>
  <c r="C88" i="24"/>
  <c r="D87" i="24"/>
  <c r="C89" i="21"/>
  <c r="D88" i="21"/>
  <c r="Q90" i="23"/>
  <c r="R89" i="23"/>
  <c r="T90" i="23" s="1"/>
  <c r="Q88" i="20"/>
  <c r="R87" i="20"/>
  <c r="T88" i="20" s="1"/>
  <c r="V89" i="28"/>
  <c r="Y90" i="28" s="1"/>
  <c r="Z90" i="28" s="1"/>
  <c r="W89" i="28"/>
  <c r="X89" i="28" s="1"/>
  <c r="V89" i="21"/>
  <c r="W89" i="21"/>
  <c r="X89" i="21" s="1"/>
  <c r="V88" i="19"/>
  <c r="Y89" i="19" s="1"/>
  <c r="Z89" i="19" s="1"/>
  <c r="W88" i="19"/>
  <c r="X88" i="19" s="1"/>
  <c r="W89" i="23"/>
  <c r="X89" i="23" s="1"/>
  <c r="V89" i="23"/>
  <c r="Y90" i="23" s="1"/>
  <c r="Z90" i="23" s="1"/>
  <c r="D89" i="27"/>
  <c r="C90" i="27"/>
  <c r="D86" i="20"/>
  <c r="C87" i="20"/>
  <c r="D87" i="19"/>
  <c r="C88" i="19"/>
  <c r="Q90" i="21"/>
  <c r="R89" i="21"/>
  <c r="T90" i="21" s="1"/>
  <c r="Z88" i="20" l="1"/>
  <c r="W88" i="18"/>
  <c r="X88" i="18" s="1"/>
  <c r="V88" i="18"/>
  <c r="Y89" i="18" s="1"/>
  <c r="Z89" i="18" s="1"/>
  <c r="D88" i="18"/>
  <c r="C89" i="18"/>
  <c r="R88" i="18"/>
  <c r="T89" i="18" s="1"/>
  <c r="Q89" i="18"/>
  <c r="V88" i="27"/>
  <c r="Y89" i="27" s="1"/>
  <c r="Z89" i="27" s="1"/>
  <c r="W88" i="27"/>
  <c r="X88" i="27" s="1"/>
  <c r="C89" i="25"/>
  <c r="D88" i="25"/>
  <c r="R88" i="27"/>
  <c r="T89" i="27" s="1"/>
  <c r="Q89" i="27"/>
  <c r="O51" i="8"/>
  <c r="O57" i="8" s="1"/>
  <c r="C90" i="28"/>
  <c r="D89" i="28"/>
  <c r="Z88" i="16"/>
  <c r="Q91" i="25"/>
  <c r="R90" i="25"/>
  <c r="T91" i="25" s="1"/>
  <c r="W88" i="16"/>
  <c r="X88" i="16" s="1"/>
  <c r="V88" i="16"/>
  <c r="Y89" i="16" s="1"/>
  <c r="D88" i="16"/>
  <c r="C89" i="16"/>
  <c r="C89" i="26"/>
  <c r="D88" i="26"/>
  <c r="Z90" i="25"/>
  <c r="V90" i="25"/>
  <c r="Y91" i="25" s="1"/>
  <c r="W90" i="25"/>
  <c r="X90" i="25" s="1"/>
  <c r="Q89" i="26"/>
  <c r="R88" i="26"/>
  <c r="T89" i="26" s="1"/>
  <c r="R88" i="16"/>
  <c r="T89" i="16" s="1"/>
  <c r="Q89" i="16"/>
  <c r="W88" i="26"/>
  <c r="X88" i="26" s="1"/>
  <c r="V88" i="26"/>
  <c r="Y89" i="26" s="1"/>
  <c r="Z89" i="26" s="1"/>
  <c r="C90" i="22"/>
  <c r="D89" i="22"/>
  <c r="D89" i="23"/>
  <c r="C90" i="23"/>
  <c r="Q90" i="24"/>
  <c r="R89" i="24"/>
  <c r="T90" i="24" s="1"/>
  <c r="R89" i="22"/>
  <c r="T90" i="22" s="1"/>
  <c r="Q90" i="22"/>
  <c r="V89" i="24"/>
  <c r="Y90" i="24" s="1"/>
  <c r="Z90" i="24" s="1"/>
  <c r="W89" i="24"/>
  <c r="X89" i="24" s="1"/>
  <c r="W89" i="22"/>
  <c r="X89" i="22" s="1"/>
  <c r="V89" i="22"/>
  <c r="Y90" i="22" s="1"/>
  <c r="Z90" i="22" s="1"/>
  <c r="W90" i="23"/>
  <c r="X90" i="23" s="1"/>
  <c r="V90" i="23"/>
  <c r="Y91" i="23" s="1"/>
  <c r="Z91" i="23" s="1"/>
  <c r="R89" i="19"/>
  <c r="T90" i="19" s="1"/>
  <c r="Q90" i="19"/>
  <c r="Q89" i="20"/>
  <c r="R88" i="20"/>
  <c r="T89" i="20" s="1"/>
  <c r="Q91" i="23"/>
  <c r="R90" i="23"/>
  <c r="T91" i="23" s="1"/>
  <c r="W89" i="19"/>
  <c r="X89" i="19" s="1"/>
  <c r="V89" i="19"/>
  <c r="Y90" i="19" s="1"/>
  <c r="Z90" i="19" s="1"/>
  <c r="D87" i="20"/>
  <c r="C88" i="20"/>
  <c r="C91" i="27"/>
  <c r="D90" i="27"/>
  <c r="W90" i="28"/>
  <c r="X90" i="28" s="1"/>
  <c r="V90" i="28"/>
  <c r="Y91" i="28" s="1"/>
  <c r="Z91" i="28" s="1"/>
  <c r="W88" i="20"/>
  <c r="X88" i="20" s="1"/>
  <c r="V88" i="20"/>
  <c r="Y89" i="20" s="1"/>
  <c r="W90" i="21"/>
  <c r="X90" i="21" s="1"/>
  <c r="V90" i="21"/>
  <c r="Y91" i="21" s="1"/>
  <c r="Y90" i="21"/>
  <c r="Z90" i="21" s="1"/>
  <c r="BB16" i="21"/>
  <c r="BC15" i="21"/>
  <c r="BD15" i="21" s="1"/>
  <c r="R90" i="21"/>
  <c r="T91" i="21" s="1"/>
  <c r="Q91" i="21"/>
  <c r="D88" i="19"/>
  <c r="C89" i="19"/>
  <c r="C90" i="21"/>
  <c r="D89" i="21"/>
  <c r="C89" i="24"/>
  <c r="D88" i="24"/>
  <c r="Q91" i="28"/>
  <c r="R90" i="28"/>
  <c r="T91" i="28" s="1"/>
  <c r="Z89" i="20" l="1"/>
  <c r="BA16" i="20" s="1"/>
  <c r="Q90" i="18"/>
  <c r="R89" i="18"/>
  <c r="T90" i="18" s="1"/>
  <c r="C90" i="18"/>
  <c r="D89" i="18"/>
  <c r="W89" i="18"/>
  <c r="X89" i="18" s="1"/>
  <c r="V89" i="18"/>
  <c r="Y90" i="18" s="1"/>
  <c r="Z90" i="18" s="1"/>
  <c r="V89" i="27"/>
  <c r="Y90" i="27" s="1"/>
  <c r="Z90" i="27" s="1"/>
  <c r="W89" i="27"/>
  <c r="X89" i="27" s="1"/>
  <c r="C90" i="25"/>
  <c r="D89" i="25"/>
  <c r="Q90" i="27"/>
  <c r="R89" i="27"/>
  <c r="T90" i="27" s="1"/>
  <c r="D90" i="28"/>
  <c r="C91" i="28"/>
  <c r="Z89" i="16"/>
  <c r="W89" i="16"/>
  <c r="X89" i="16" s="1"/>
  <c r="V89" i="16"/>
  <c r="Y90" i="16" s="1"/>
  <c r="C90" i="16"/>
  <c r="D89" i="16"/>
  <c r="W91" i="25"/>
  <c r="X91" i="25" s="1"/>
  <c r="V91" i="25"/>
  <c r="Y92" i="25" s="1"/>
  <c r="Q90" i="26"/>
  <c r="R89" i="26"/>
  <c r="T90" i="26" s="1"/>
  <c r="W89" i="26"/>
  <c r="X89" i="26" s="1"/>
  <c r="V89" i="26"/>
  <c r="Y90" i="26" s="1"/>
  <c r="Z90" i="26" s="1"/>
  <c r="Z91" i="25"/>
  <c r="Q92" i="25"/>
  <c r="R91" i="25"/>
  <c r="T92" i="25" s="1"/>
  <c r="Q90" i="16"/>
  <c r="R89" i="16"/>
  <c r="T90" i="16" s="1"/>
  <c r="C90" i="26"/>
  <c r="D89" i="26"/>
  <c r="R90" i="24"/>
  <c r="T91" i="24" s="1"/>
  <c r="Q91" i="24"/>
  <c r="Q91" i="22"/>
  <c r="R90" i="22"/>
  <c r="T91" i="22" s="1"/>
  <c r="W90" i="22"/>
  <c r="X90" i="22" s="1"/>
  <c r="V90" i="22"/>
  <c r="Y91" i="22" s="1"/>
  <c r="Z91" i="22" s="1"/>
  <c r="C91" i="22"/>
  <c r="D90" i="22"/>
  <c r="D90" i="23"/>
  <c r="C91" i="23"/>
  <c r="V90" i="24"/>
  <c r="Y91" i="24" s="1"/>
  <c r="Z91" i="24" s="1"/>
  <c r="W90" i="24"/>
  <c r="X90" i="24" s="1"/>
  <c r="Z91" i="21"/>
  <c r="Q90" i="20"/>
  <c r="R89" i="20"/>
  <c r="T90" i="20" s="1"/>
  <c r="C90" i="24"/>
  <c r="D89" i="24"/>
  <c r="D90" i="21"/>
  <c r="C91" i="21"/>
  <c r="V91" i="21"/>
  <c r="Y92" i="21" s="1"/>
  <c r="W91" i="21"/>
  <c r="X91" i="21" s="1"/>
  <c r="C92" i="27"/>
  <c r="D91" i="27"/>
  <c r="D88" i="20"/>
  <c r="C89" i="20"/>
  <c r="W91" i="23"/>
  <c r="X91" i="23" s="1"/>
  <c r="V91" i="23"/>
  <c r="Y92" i="23" s="1"/>
  <c r="Z92" i="23" s="1"/>
  <c r="R91" i="21"/>
  <c r="T92" i="21" s="1"/>
  <c r="Q92" i="21"/>
  <c r="W91" i="28"/>
  <c r="X91" i="28" s="1"/>
  <c r="V91" i="28"/>
  <c r="Y92" i="28" s="1"/>
  <c r="Z92" i="28" s="1"/>
  <c r="R91" i="23"/>
  <c r="T92" i="23" s="1"/>
  <c r="Q92" i="23"/>
  <c r="R90" i="19"/>
  <c r="T91" i="19" s="1"/>
  <c r="Q91" i="19"/>
  <c r="D89" i="19"/>
  <c r="C90" i="19"/>
  <c r="Q92" i="28"/>
  <c r="R91" i="28"/>
  <c r="T92" i="28" s="1"/>
  <c r="V89" i="20"/>
  <c r="W89" i="20"/>
  <c r="X89" i="20" s="1"/>
  <c r="V90" i="19"/>
  <c r="Y91" i="19" s="1"/>
  <c r="Z91" i="19" s="1"/>
  <c r="W90" i="19"/>
  <c r="X90" i="19" s="1"/>
  <c r="C91" i="18" l="1"/>
  <c r="D90" i="18"/>
  <c r="W90" i="18"/>
  <c r="X90" i="18" s="1"/>
  <c r="V90" i="18"/>
  <c r="Y91" i="18" s="1"/>
  <c r="Z91" i="18" s="1"/>
  <c r="Q91" i="18"/>
  <c r="R90" i="18"/>
  <c r="T91" i="18" s="1"/>
  <c r="R90" i="27"/>
  <c r="T91" i="27" s="1"/>
  <c r="Q91" i="27"/>
  <c r="D90" i="25"/>
  <c r="C91" i="25"/>
  <c r="W90" i="27"/>
  <c r="X90" i="27" s="1"/>
  <c r="V90" i="27"/>
  <c r="Y91" i="27" s="1"/>
  <c r="Z91" i="27" s="1"/>
  <c r="Z90" i="16"/>
  <c r="D91" i="28"/>
  <c r="C92" i="28"/>
  <c r="Q93" i="25"/>
  <c r="R92" i="25"/>
  <c r="T93" i="25" s="1"/>
  <c r="C91" i="26"/>
  <c r="D90" i="26"/>
  <c r="Q91" i="16"/>
  <c r="R90" i="16"/>
  <c r="T91" i="16" s="1"/>
  <c r="W90" i="16"/>
  <c r="X90" i="16" s="1"/>
  <c r="V90" i="16"/>
  <c r="Y91" i="16" s="1"/>
  <c r="V92" i="25"/>
  <c r="Y93" i="25" s="1"/>
  <c r="W92" i="25"/>
  <c r="X92" i="25" s="1"/>
  <c r="W90" i="26"/>
  <c r="X90" i="26" s="1"/>
  <c r="V90" i="26"/>
  <c r="Y91" i="26" s="1"/>
  <c r="Z91" i="26" s="1"/>
  <c r="Z92" i="25"/>
  <c r="Q91" i="26"/>
  <c r="R90" i="26"/>
  <c r="T91" i="26" s="1"/>
  <c r="D90" i="16"/>
  <c r="C91" i="16"/>
  <c r="V91" i="24"/>
  <c r="Y92" i="24" s="1"/>
  <c r="Z92" i="24" s="1"/>
  <c r="W91" i="24"/>
  <c r="X91" i="24" s="1"/>
  <c r="V91" i="22"/>
  <c r="Y92" i="22" s="1"/>
  <c r="Z92" i="22" s="1"/>
  <c r="W91" i="22"/>
  <c r="X91" i="22" s="1"/>
  <c r="C92" i="22"/>
  <c r="D91" i="22"/>
  <c r="Q92" i="22"/>
  <c r="R91" i="22"/>
  <c r="T92" i="22" s="1"/>
  <c r="C92" i="23"/>
  <c r="D91" i="23"/>
  <c r="R91" i="24"/>
  <c r="T92" i="24" s="1"/>
  <c r="Q92" i="24"/>
  <c r="Z92" i="21"/>
  <c r="W91" i="19"/>
  <c r="X91" i="19" s="1"/>
  <c r="V91" i="19"/>
  <c r="Y92" i="19" s="1"/>
  <c r="Z92" i="19" s="1"/>
  <c r="V92" i="21"/>
  <c r="Y93" i="21" s="1"/>
  <c r="W92" i="21"/>
  <c r="X92" i="21" s="1"/>
  <c r="C93" i="27"/>
  <c r="D92" i="27"/>
  <c r="Y90" i="20"/>
  <c r="Z90" i="20" s="1"/>
  <c r="BC15" i="20"/>
  <c r="BD15" i="20" s="1"/>
  <c r="BB16" i="20"/>
  <c r="W92" i="28"/>
  <c r="X92" i="28" s="1"/>
  <c r="V92" i="28"/>
  <c r="Y93" i="28" s="1"/>
  <c r="Z93" i="28" s="1"/>
  <c r="C90" i="20"/>
  <c r="D89" i="20"/>
  <c r="Q91" i="20"/>
  <c r="R90" i="20"/>
  <c r="T91" i="20" s="1"/>
  <c r="D90" i="24"/>
  <c r="C91" i="24"/>
  <c r="V92" i="23"/>
  <c r="Y93" i="23" s="1"/>
  <c r="Z93" i="23" s="1"/>
  <c r="W92" i="23"/>
  <c r="X92" i="23" s="1"/>
  <c r="V90" i="20"/>
  <c r="Y91" i="20" s="1"/>
  <c r="W90" i="20"/>
  <c r="X90" i="20" s="1"/>
  <c r="R92" i="28"/>
  <c r="T93" i="28" s="1"/>
  <c r="Q93" i="28"/>
  <c r="D90" i="19"/>
  <c r="C91" i="19"/>
  <c r="R91" i="19"/>
  <c r="T92" i="19" s="1"/>
  <c r="Q92" i="19"/>
  <c r="Q93" i="23"/>
  <c r="R92" i="23"/>
  <c r="T93" i="23" s="1"/>
  <c r="Q93" i="21"/>
  <c r="R92" i="21"/>
  <c r="T93" i="21" s="1"/>
  <c r="C92" i="21"/>
  <c r="D91" i="21"/>
  <c r="Z91" i="16" l="1"/>
  <c r="W91" i="18"/>
  <c r="X91" i="18" s="1"/>
  <c r="V91" i="18"/>
  <c r="Y92" i="18" s="1"/>
  <c r="Z92" i="18" s="1"/>
  <c r="Q92" i="18"/>
  <c r="R91" i="18"/>
  <c r="T92" i="18" s="1"/>
  <c r="C92" i="18"/>
  <c r="D91" i="18"/>
  <c r="W91" i="27"/>
  <c r="X91" i="27" s="1"/>
  <c r="V91" i="27"/>
  <c r="Y92" i="27" s="1"/>
  <c r="Z92" i="27" s="1"/>
  <c r="D91" i="25"/>
  <c r="C92" i="25"/>
  <c r="Q92" i="27"/>
  <c r="R91" i="27"/>
  <c r="T92" i="27" s="1"/>
  <c r="Z93" i="25"/>
  <c r="Z93" i="21"/>
  <c r="D92" i="28"/>
  <c r="C93" i="28"/>
  <c r="R91" i="26"/>
  <c r="T92" i="26" s="1"/>
  <c r="Q92" i="26"/>
  <c r="W91" i="16"/>
  <c r="X91" i="16" s="1"/>
  <c r="V91" i="16"/>
  <c r="Y92" i="16" s="1"/>
  <c r="Z92" i="16" s="1"/>
  <c r="V91" i="26"/>
  <c r="Y92" i="26" s="1"/>
  <c r="Z92" i="26" s="1"/>
  <c r="W91" i="26"/>
  <c r="X91" i="26" s="1"/>
  <c r="R91" i="16"/>
  <c r="T92" i="16" s="1"/>
  <c r="Q92" i="16"/>
  <c r="C92" i="26"/>
  <c r="D91" i="26"/>
  <c r="V93" i="25"/>
  <c r="Y94" i="25" s="1"/>
  <c r="Z94" i="25" s="1"/>
  <c r="W93" i="25"/>
  <c r="X93" i="25" s="1"/>
  <c r="C92" i="16"/>
  <c r="D91" i="16"/>
  <c r="Q94" i="25"/>
  <c r="R93" i="25"/>
  <c r="T94" i="25" s="1"/>
  <c r="V92" i="24"/>
  <c r="W92" i="24"/>
  <c r="X92" i="24" s="1"/>
  <c r="Q93" i="22"/>
  <c r="R92" i="22"/>
  <c r="T93" i="22" s="1"/>
  <c r="C93" i="23"/>
  <c r="D92" i="23"/>
  <c r="C93" i="22"/>
  <c r="D92" i="22"/>
  <c r="R92" i="24"/>
  <c r="T93" i="24" s="1"/>
  <c r="Q93" i="24"/>
  <c r="W92" i="22"/>
  <c r="X92" i="22" s="1"/>
  <c r="V92" i="22"/>
  <c r="Y93" i="22" s="1"/>
  <c r="Z93" i="22" s="1"/>
  <c r="C92" i="24"/>
  <c r="D91" i="24"/>
  <c r="W91" i="20"/>
  <c r="X91" i="20" s="1"/>
  <c r="V91" i="20"/>
  <c r="Y92" i="20" s="1"/>
  <c r="D93" i="27"/>
  <c r="C94" i="27"/>
  <c r="V92" i="19"/>
  <c r="W92" i="19"/>
  <c r="X92" i="19" s="1"/>
  <c r="Q92" i="20"/>
  <c r="R91" i="20"/>
  <c r="T92" i="20" s="1"/>
  <c r="W93" i="21"/>
  <c r="X93" i="21" s="1"/>
  <c r="V93" i="21"/>
  <c r="Y94" i="21" s="1"/>
  <c r="Z91" i="20"/>
  <c r="BA16" i="19"/>
  <c r="Q93" i="19"/>
  <c r="R92" i="19"/>
  <c r="T93" i="19" s="1"/>
  <c r="Q94" i="28"/>
  <c r="R93" i="28"/>
  <c r="T94" i="28" s="1"/>
  <c r="W93" i="28"/>
  <c r="X93" i="28" s="1"/>
  <c r="V93" i="28"/>
  <c r="Y94" i="28" s="1"/>
  <c r="Z94" i="28" s="1"/>
  <c r="W93" i="23"/>
  <c r="X93" i="23" s="1"/>
  <c r="V93" i="23"/>
  <c r="Y94" i="23" s="1"/>
  <c r="Z94" i="23" s="1"/>
  <c r="D91" i="19"/>
  <c r="C92" i="19"/>
  <c r="C93" i="21"/>
  <c r="D92" i="21"/>
  <c r="Q94" i="21"/>
  <c r="R93" i="21"/>
  <c r="T94" i="21" s="1"/>
  <c r="Q94" i="23"/>
  <c r="R93" i="23"/>
  <c r="T94" i="23" s="1"/>
  <c r="C91" i="20"/>
  <c r="D90" i="20"/>
  <c r="W92" i="18" l="1"/>
  <c r="X92" i="18" s="1"/>
  <c r="V92" i="18"/>
  <c r="Y93" i="18" s="1"/>
  <c r="Z93" i="18" s="1"/>
  <c r="R92" i="18"/>
  <c r="T93" i="18" s="1"/>
  <c r="Q93" i="18"/>
  <c r="D92" i="18"/>
  <c r="C93" i="18"/>
  <c r="Q93" i="27"/>
  <c r="R92" i="27"/>
  <c r="T93" i="27" s="1"/>
  <c r="D92" i="25"/>
  <c r="C93" i="25"/>
  <c r="W92" i="27"/>
  <c r="X92" i="27" s="1"/>
  <c r="V92" i="27"/>
  <c r="Y93" i="27" s="1"/>
  <c r="Z93" i="27" s="1"/>
  <c r="Z94" i="21"/>
  <c r="C94" i="28"/>
  <c r="D93" i="28"/>
  <c r="Q93" i="16"/>
  <c r="R92" i="16"/>
  <c r="T93" i="16" s="1"/>
  <c r="Q93" i="26"/>
  <c r="R92" i="26"/>
  <c r="T93" i="26" s="1"/>
  <c r="R94" i="25"/>
  <c r="T95" i="25" s="1"/>
  <c r="Q95" i="25"/>
  <c r="C93" i="16"/>
  <c r="D92" i="16"/>
  <c r="D92" i="26"/>
  <c r="C93" i="26"/>
  <c r="W94" i="25"/>
  <c r="X94" i="25" s="1"/>
  <c r="V94" i="25"/>
  <c r="Y95" i="25" s="1"/>
  <c r="Z95" i="25" s="1"/>
  <c r="V92" i="16"/>
  <c r="W92" i="16"/>
  <c r="X92" i="16" s="1"/>
  <c r="V92" i="26"/>
  <c r="Y93" i="26" s="1"/>
  <c r="Z93" i="26" s="1"/>
  <c r="W92" i="26"/>
  <c r="X92" i="26" s="1"/>
  <c r="C94" i="23"/>
  <c r="D93" i="23"/>
  <c r="D93" i="22"/>
  <c r="C94" i="22"/>
  <c r="R93" i="22"/>
  <c r="T94" i="22" s="1"/>
  <c r="Q94" i="22"/>
  <c r="V93" i="24"/>
  <c r="Y94" i="24" s="1"/>
  <c r="W93" i="24"/>
  <c r="X93" i="24" s="1"/>
  <c r="Y93" i="24"/>
  <c r="Z93" i="24" s="1"/>
  <c r="BB16" i="24"/>
  <c r="V93" i="22"/>
  <c r="Y94" i="22" s="1"/>
  <c r="Z94" i="22" s="1"/>
  <c r="W93" i="22"/>
  <c r="X93" i="22" s="1"/>
  <c r="Q94" i="24"/>
  <c r="R93" i="24"/>
  <c r="T94" i="24" s="1"/>
  <c r="Z92" i="20"/>
  <c r="W94" i="23"/>
  <c r="X94" i="23" s="1"/>
  <c r="V94" i="23"/>
  <c r="Y95" i="23" s="1"/>
  <c r="Z95" i="23" s="1"/>
  <c r="Q95" i="23"/>
  <c r="R94" i="23"/>
  <c r="T95" i="23" s="1"/>
  <c r="D93" i="21"/>
  <c r="C94" i="21"/>
  <c r="Q94" i="19"/>
  <c r="R93" i="19"/>
  <c r="T94" i="19" s="1"/>
  <c r="D92" i="24"/>
  <c r="C93" i="24"/>
  <c r="W93" i="19"/>
  <c r="X93" i="19" s="1"/>
  <c r="V93" i="19"/>
  <c r="Y94" i="19" s="1"/>
  <c r="W94" i="28"/>
  <c r="X94" i="28" s="1"/>
  <c r="V94" i="28"/>
  <c r="Y95" i="28" s="1"/>
  <c r="Z95" i="28" s="1"/>
  <c r="W92" i="20"/>
  <c r="X92" i="20" s="1"/>
  <c r="V92" i="20"/>
  <c r="Y93" i="20" s="1"/>
  <c r="BC15" i="19"/>
  <c r="BD15" i="19" s="1"/>
  <c r="Y93" i="19"/>
  <c r="Z93" i="19" s="1"/>
  <c r="BB16" i="19"/>
  <c r="W94" i="21"/>
  <c r="X94" i="21" s="1"/>
  <c r="V94" i="21"/>
  <c r="Y95" i="21" s="1"/>
  <c r="C93" i="19"/>
  <c r="D92" i="19"/>
  <c r="C92" i="20"/>
  <c r="D91" i="20"/>
  <c r="Q95" i="21"/>
  <c r="R94" i="21"/>
  <c r="T95" i="21" s="1"/>
  <c r="Q95" i="28"/>
  <c r="R94" i="28"/>
  <c r="T95" i="28" s="1"/>
  <c r="Q93" i="20"/>
  <c r="R92" i="20"/>
  <c r="T93" i="20" s="1"/>
  <c r="C95" i="27"/>
  <c r="D94" i="27"/>
  <c r="Z95" i="21" l="1"/>
  <c r="R93" i="18"/>
  <c r="T94" i="18" s="1"/>
  <c r="Q94" i="18"/>
  <c r="V93" i="18"/>
  <c r="Y94" i="18" s="1"/>
  <c r="Z94" i="18" s="1"/>
  <c r="W93" i="18"/>
  <c r="X93" i="18" s="1"/>
  <c r="C94" i="18"/>
  <c r="D93" i="18"/>
  <c r="Q94" i="27"/>
  <c r="R93" i="27"/>
  <c r="T94" i="27" s="1"/>
  <c r="D93" i="25"/>
  <c r="C94" i="25"/>
  <c r="W93" i="27"/>
  <c r="X93" i="27" s="1"/>
  <c r="V93" i="27"/>
  <c r="Y94" i="27" s="1"/>
  <c r="Z94" i="27" s="1"/>
  <c r="C95" i="28"/>
  <c r="D94" i="28"/>
  <c r="C94" i="26"/>
  <c r="D93" i="26"/>
  <c r="V93" i="26"/>
  <c r="Y94" i="26" s="1"/>
  <c r="Z94" i="26" s="1"/>
  <c r="W93" i="26"/>
  <c r="X93" i="26" s="1"/>
  <c r="R95" i="25"/>
  <c r="T96" i="25" s="1"/>
  <c r="Q96" i="25"/>
  <c r="W93" i="16"/>
  <c r="X93" i="16" s="1"/>
  <c r="V93" i="16"/>
  <c r="Y94" i="16" s="1"/>
  <c r="C94" i="16"/>
  <c r="D93" i="16"/>
  <c r="W95" i="25"/>
  <c r="X95" i="25" s="1"/>
  <c r="V95" i="25"/>
  <c r="Y96" i="25" s="1"/>
  <c r="Z96" i="25" s="1"/>
  <c r="R93" i="16"/>
  <c r="T94" i="16" s="1"/>
  <c r="Q94" i="16"/>
  <c r="Y93" i="16"/>
  <c r="Z93" i="16" s="1"/>
  <c r="Q94" i="26"/>
  <c r="R93" i="26"/>
  <c r="T94" i="26" s="1"/>
  <c r="Z93" i="20"/>
  <c r="Z94" i="24"/>
  <c r="C95" i="23"/>
  <c r="D94" i="23"/>
  <c r="D94" i="22"/>
  <c r="C95" i="22"/>
  <c r="Q95" i="24"/>
  <c r="R94" i="24"/>
  <c r="T95" i="24" s="1"/>
  <c r="W94" i="22"/>
  <c r="X94" i="22" s="1"/>
  <c r="V94" i="22"/>
  <c r="Y95" i="22" s="1"/>
  <c r="Z95" i="22" s="1"/>
  <c r="V94" i="24"/>
  <c r="Y95" i="24" s="1"/>
  <c r="W94" i="24"/>
  <c r="X94" i="24" s="1"/>
  <c r="Q95" i="22"/>
  <c r="R94" i="22"/>
  <c r="T95" i="22" s="1"/>
  <c r="V93" i="20"/>
  <c r="Y94" i="20" s="1"/>
  <c r="W93" i="20"/>
  <c r="X93" i="20" s="1"/>
  <c r="V95" i="28"/>
  <c r="Y96" i="28" s="1"/>
  <c r="Z96" i="28" s="1"/>
  <c r="W95" i="28"/>
  <c r="X95" i="28" s="1"/>
  <c r="Q94" i="20"/>
  <c r="R93" i="20"/>
  <c r="T94" i="20" s="1"/>
  <c r="Q96" i="28"/>
  <c r="R95" i="28"/>
  <c r="T96" i="28" s="1"/>
  <c r="C93" i="20"/>
  <c r="D92" i="20"/>
  <c r="C94" i="24"/>
  <c r="D93" i="24"/>
  <c r="W95" i="23"/>
  <c r="X95" i="23" s="1"/>
  <c r="V95" i="23"/>
  <c r="W94" i="19"/>
  <c r="X94" i="19" s="1"/>
  <c r="V94" i="19"/>
  <c r="Y95" i="19" s="1"/>
  <c r="R95" i="23"/>
  <c r="T96" i="23" s="1"/>
  <c r="Q96" i="23"/>
  <c r="W95" i="21"/>
  <c r="X95" i="21" s="1"/>
  <c r="V95" i="21"/>
  <c r="Y96" i="21" s="1"/>
  <c r="D95" i="27"/>
  <c r="C96" i="27"/>
  <c r="R95" i="21"/>
  <c r="T96" i="21" s="1"/>
  <c r="Q96" i="21"/>
  <c r="C94" i="19"/>
  <c r="D93" i="19"/>
  <c r="Z94" i="19"/>
  <c r="Q95" i="19"/>
  <c r="R94" i="19"/>
  <c r="T95" i="19" s="1"/>
  <c r="C95" i="21"/>
  <c r="D94" i="21"/>
  <c r="Z96" i="21" l="1"/>
  <c r="R94" i="18"/>
  <c r="T95" i="18" s="1"/>
  <c r="Q95" i="18"/>
  <c r="D94" i="18"/>
  <c r="C95" i="18"/>
  <c r="V94" i="18"/>
  <c r="Y95" i="18" s="1"/>
  <c r="Z95" i="18" s="1"/>
  <c r="BA16" i="18" s="1"/>
  <c r="W94" i="18"/>
  <c r="X94" i="18" s="1"/>
  <c r="R94" i="27"/>
  <c r="T95" i="27" s="1"/>
  <c r="Q95" i="27"/>
  <c r="C95" i="25"/>
  <c r="D94" i="25"/>
  <c r="W94" i="27"/>
  <c r="X94" i="27" s="1"/>
  <c r="V94" i="27"/>
  <c r="Y95" i="27" s="1"/>
  <c r="Z95" i="27" s="1"/>
  <c r="Z95" i="24"/>
  <c r="D95" i="28"/>
  <c r="C96" i="28"/>
  <c r="Z94" i="20"/>
  <c r="R94" i="26"/>
  <c r="T95" i="26" s="1"/>
  <c r="Q95" i="26"/>
  <c r="Q95" i="16"/>
  <c r="R94" i="16"/>
  <c r="T95" i="16" s="1"/>
  <c r="Q97" i="25"/>
  <c r="R96" i="25"/>
  <c r="T97" i="25" s="1"/>
  <c r="Z94" i="16"/>
  <c r="V94" i="16"/>
  <c r="Y95" i="16" s="1"/>
  <c r="W94" i="16"/>
  <c r="X94" i="16" s="1"/>
  <c r="C95" i="16"/>
  <c r="D94" i="16"/>
  <c r="V96" i="25"/>
  <c r="Y97" i="25" s="1"/>
  <c r="Z97" i="25" s="1"/>
  <c r="W96" i="25"/>
  <c r="X96" i="25" s="1"/>
  <c r="D94" i="26"/>
  <c r="C95" i="26"/>
  <c r="W94" i="26"/>
  <c r="X94" i="26" s="1"/>
  <c r="V94" i="26"/>
  <c r="Y95" i="26" s="1"/>
  <c r="Z95" i="26" s="1"/>
  <c r="R95" i="24"/>
  <c r="T96" i="24" s="1"/>
  <c r="Q96" i="24"/>
  <c r="Q96" i="22"/>
  <c r="R95" i="22"/>
  <c r="T96" i="22" s="1"/>
  <c r="D95" i="23"/>
  <c r="C96" i="23"/>
  <c r="W95" i="22"/>
  <c r="X95" i="22" s="1"/>
  <c r="V95" i="22"/>
  <c r="Y96" i="22" s="1"/>
  <c r="Z96" i="22" s="1"/>
  <c r="C96" i="22"/>
  <c r="D95" i="22"/>
  <c r="W95" i="24"/>
  <c r="X95" i="24" s="1"/>
  <c r="V95" i="24"/>
  <c r="Y96" i="24" s="1"/>
  <c r="Z96" i="24" s="1"/>
  <c r="Z95" i="19"/>
  <c r="R96" i="21"/>
  <c r="T97" i="21" s="1"/>
  <c r="Q97" i="21"/>
  <c r="D94" i="19"/>
  <c r="C95" i="19"/>
  <c r="W96" i="21"/>
  <c r="X96" i="21" s="1"/>
  <c r="V96" i="21"/>
  <c r="Y97" i="21" s="1"/>
  <c r="Z97" i="21" s="1"/>
  <c r="Y96" i="23"/>
  <c r="Z96" i="23" s="1"/>
  <c r="BB16" i="23"/>
  <c r="D94" i="24"/>
  <c r="C95" i="24"/>
  <c r="D93" i="20"/>
  <c r="C94" i="20"/>
  <c r="Q97" i="28"/>
  <c r="R96" i="28"/>
  <c r="T97" i="28" s="1"/>
  <c r="C96" i="21"/>
  <c r="D95" i="21"/>
  <c r="D96" i="27"/>
  <c r="C97" i="27"/>
  <c r="W94" i="20"/>
  <c r="X94" i="20" s="1"/>
  <c r="V94" i="20"/>
  <c r="Y95" i="20" s="1"/>
  <c r="R95" i="19"/>
  <c r="T96" i="19" s="1"/>
  <c r="Q96" i="19"/>
  <c r="V96" i="23"/>
  <c r="Y97" i="23" s="1"/>
  <c r="W96" i="23"/>
  <c r="X96" i="23" s="1"/>
  <c r="W96" i="28"/>
  <c r="X96" i="28" s="1"/>
  <c r="V96" i="28"/>
  <c r="Y97" i="28" s="1"/>
  <c r="Z97" i="28" s="1"/>
  <c r="W95" i="19"/>
  <c r="X95" i="19" s="1"/>
  <c r="V95" i="19"/>
  <c r="Y96" i="19" s="1"/>
  <c r="Z96" i="19" s="1"/>
  <c r="R96" i="23"/>
  <c r="T97" i="23" s="1"/>
  <c r="Q97" i="23"/>
  <c r="Q95" i="20"/>
  <c r="R94" i="20"/>
  <c r="T95" i="20" s="1"/>
  <c r="D95" i="18" l="1"/>
  <c r="C96" i="18"/>
  <c r="R95" i="18"/>
  <c r="T96" i="18" s="1"/>
  <c r="Q96" i="18"/>
  <c r="W95" i="18"/>
  <c r="X95" i="18" s="1"/>
  <c r="V95" i="18"/>
  <c r="V95" i="27"/>
  <c r="Y96" i="27" s="1"/>
  <c r="Z96" i="27" s="1"/>
  <c r="W95" i="27"/>
  <c r="X95" i="27" s="1"/>
  <c r="C96" i="25"/>
  <c r="D95" i="25"/>
  <c r="Q96" i="27"/>
  <c r="R95" i="27"/>
  <c r="T96" i="27" s="1"/>
  <c r="C97" i="28"/>
  <c r="D96" i="28"/>
  <c r="Z95" i="16"/>
  <c r="R97" i="25"/>
  <c r="T98" i="25" s="1"/>
  <c r="Q98" i="25"/>
  <c r="Z95" i="20"/>
  <c r="D95" i="26"/>
  <c r="C96" i="26"/>
  <c r="R95" i="16"/>
  <c r="T96" i="16" s="1"/>
  <c r="Q96" i="16"/>
  <c r="R95" i="26"/>
  <c r="T96" i="26" s="1"/>
  <c r="Q96" i="26"/>
  <c r="C96" i="16"/>
  <c r="D95" i="16"/>
  <c r="V97" i="25"/>
  <c r="Y98" i="25" s="1"/>
  <c r="Z98" i="25" s="1"/>
  <c r="BA16" i="25" s="1"/>
  <c r="W97" i="25"/>
  <c r="X97" i="25" s="1"/>
  <c r="W95" i="26"/>
  <c r="X95" i="26" s="1"/>
  <c r="V95" i="26"/>
  <c r="Y96" i="26" s="1"/>
  <c r="Z96" i="26" s="1"/>
  <c r="V95" i="16"/>
  <c r="Y96" i="16" s="1"/>
  <c r="W95" i="16"/>
  <c r="X95" i="16" s="1"/>
  <c r="W96" i="24"/>
  <c r="X96" i="24" s="1"/>
  <c r="V96" i="24"/>
  <c r="Y97" i="24" s="1"/>
  <c r="Z97" i="24" s="1"/>
  <c r="Q97" i="22"/>
  <c r="R96" i="22"/>
  <c r="T97" i="22" s="1"/>
  <c r="D96" i="22"/>
  <c r="C97" i="22"/>
  <c r="V96" i="22"/>
  <c r="Y97" i="22" s="1"/>
  <c r="Z97" i="22" s="1"/>
  <c r="W96" i="22"/>
  <c r="X96" i="22" s="1"/>
  <c r="D96" i="23"/>
  <c r="C97" i="23"/>
  <c r="R96" i="24"/>
  <c r="T97" i="24" s="1"/>
  <c r="Q97" i="24"/>
  <c r="V97" i="21"/>
  <c r="Y98" i="21" s="1"/>
  <c r="Z98" i="21" s="1"/>
  <c r="W97" i="21"/>
  <c r="X97" i="21" s="1"/>
  <c r="W95" i="20"/>
  <c r="X95" i="20" s="1"/>
  <c r="V95" i="20"/>
  <c r="Y96" i="20" s="1"/>
  <c r="V96" i="19"/>
  <c r="Y97" i="19" s="1"/>
  <c r="Z97" i="19" s="1"/>
  <c r="W96" i="19"/>
  <c r="X96" i="19" s="1"/>
  <c r="D96" i="21"/>
  <c r="C97" i="21"/>
  <c r="Q98" i="28"/>
  <c r="R97" i="28"/>
  <c r="T98" i="28" s="1"/>
  <c r="Z97" i="23"/>
  <c r="V97" i="28"/>
  <c r="Y98" i="28" s="1"/>
  <c r="Z98" i="28" s="1"/>
  <c r="W97" i="28"/>
  <c r="X97" i="28" s="1"/>
  <c r="Q98" i="23"/>
  <c r="R97" i="23"/>
  <c r="T98" i="23" s="1"/>
  <c r="D97" i="27"/>
  <c r="C98" i="27"/>
  <c r="D94" i="20"/>
  <c r="C95" i="20"/>
  <c r="C96" i="19"/>
  <c r="D95" i="19"/>
  <c r="Q97" i="19"/>
  <c r="R96" i="19"/>
  <c r="T97" i="19" s="1"/>
  <c r="C96" i="24"/>
  <c r="D95" i="24"/>
  <c r="R95" i="20"/>
  <c r="T96" i="20" s="1"/>
  <c r="Q96" i="20"/>
  <c r="V97" i="23"/>
  <c r="Y98" i="23" s="1"/>
  <c r="W97" i="23"/>
  <c r="X97" i="23" s="1"/>
  <c r="Q98" i="21"/>
  <c r="R97" i="21"/>
  <c r="T98" i="21" s="1"/>
  <c r="Q97" i="18" l="1"/>
  <c r="R96" i="18"/>
  <c r="T97" i="18" s="1"/>
  <c r="Y96" i="18"/>
  <c r="Z96" i="18" s="1"/>
  <c r="BB16" i="18"/>
  <c r="BC15" i="18"/>
  <c r="BD15" i="18" s="1"/>
  <c r="D96" i="18"/>
  <c r="C97" i="18"/>
  <c r="V96" i="18"/>
  <c r="Y97" i="18" s="1"/>
  <c r="W96" i="18"/>
  <c r="X96" i="18" s="1"/>
  <c r="R96" i="27"/>
  <c r="T97" i="27" s="1"/>
  <c r="Q97" i="27"/>
  <c r="C97" i="25"/>
  <c r="D96" i="25"/>
  <c r="W96" i="27"/>
  <c r="X96" i="27" s="1"/>
  <c r="V96" i="27"/>
  <c r="Y97" i="27" s="1"/>
  <c r="Z97" i="27" s="1"/>
  <c r="C98" i="28"/>
  <c r="D97" i="28"/>
  <c r="Z96" i="16"/>
  <c r="Z96" i="20"/>
  <c r="C97" i="16"/>
  <c r="D96" i="16"/>
  <c r="V96" i="16"/>
  <c r="Y97" i="16" s="1"/>
  <c r="W96" i="16"/>
  <c r="X96" i="16" s="1"/>
  <c r="Q99" i="25"/>
  <c r="R98" i="25"/>
  <c r="T99" i="25" s="1"/>
  <c r="R96" i="26"/>
  <c r="T97" i="26" s="1"/>
  <c r="Q97" i="26"/>
  <c r="W96" i="26"/>
  <c r="X96" i="26" s="1"/>
  <c r="V96" i="26"/>
  <c r="Y97" i="26" s="1"/>
  <c r="Z97" i="26" s="1"/>
  <c r="Q97" i="16"/>
  <c r="R96" i="16"/>
  <c r="T97" i="16" s="1"/>
  <c r="D96" i="26"/>
  <c r="C97" i="26"/>
  <c r="V98" i="25"/>
  <c r="W98" i="25"/>
  <c r="X98" i="25" s="1"/>
  <c r="W97" i="24"/>
  <c r="X97" i="24" s="1"/>
  <c r="V97" i="24"/>
  <c r="Y98" i="24" s="1"/>
  <c r="Z98" i="24" s="1"/>
  <c r="Q98" i="22"/>
  <c r="R97" i="22"/>
  <c r="T98" i="22" s="1"/>
  <c r="Q98" i="24"/>
  <c r="R97" i="24"/>
  <c r="T98" i="24" s="1"/>
  <c r="W97" i="22"/>
  <c r="X97" i="22" s="1"/>
  <c r="V97" i="22"/>
  <c r="Y98" i="22" s="1"/>
  <c r="Z98" i="22" s="1"/>
  <c r="D97" i="23"/>
  <c r="C98" i="23"/>
  <c r="C98" i="22"/>
  <c r="D97" i="22"/>
  <c r="W98" i="21"/>
  <c r="X98" i="21" s="1"/>
  <c r="V98" i="21"/>
  <c r="Y99" i="21" s="1"/>
  <c r="Z99" i="21" s="1"/>
  <c r="Q99" i="28"/>
  <c r="R98" i="28"/>
  <c r="T99" i="28" s="1"/>
  <c r="R98" i="21"/>
  <c r="T99" i="21" s="1"/>
  <c r="Q99" i="21"/>
  <c r="W97" i="19"/>
  <c r="X97" i="19" s="1"/>
  <c r="V97" i="19"/>
  <c r="Y98" i="19" s="1"/>
  <c r="Z98" i="19" s="1"/>
  <c r="D95" i="20"/>
  <c r="C96" i="20"/>
  <c r="C97" i="24"/>
  <c r="D96" i="24"/>
  <c r="D96" i="19"/>
  <c r="C97" i="19"/>
  <c r="Z98" i="23"/>
  <c r="V96" i="20"/>
  <c r="Y97" i="20" s="1"/>
  <c r="W96" i="20"/>
  <c r="X96" i="20" s="1"/>
  <c r="R98" i="23"/>
  <c r="T99" i="23" s="1"/>
  <c r="Q99" i="23"/>
  <c r="R97" i="19"/>
  <c r="T98" i="19" s="1"/>
  <c r="Q98" i="19"/>
  <c r="R96" i="20"/>
  <c r="T97" i="20" s="1"/>
  <c r="Q97" i="20"/>
  <c r="C99" i="27"/>
  <c r="D98" i="27"/>
  <c r="W98" i="23"/>
  <c r="X98" i="23" s="1"/>
  <c r="V98" i="23"/>
  <c r="Y99" i="23" s="1"/>
  <c r="V98" i="28"/>
  <c r="Y99" i="28" s="1"/>
  <c r="Z99" i="28" s="1"/>
  <c r="W98" i="28"/>
  <c r="X98" i="28" s="1"/>
  <c r="D97" i="21"/>
  <c r="C98" i="21"/>
  <c r="Z97" i="18" l="1"/>
  <c r="W97" i="18"/>
  <c r="X97" i="18" s="1"/>
  <c r="V97" i="18"/>
  <c r="Y98" i="18" s="1"/>
  <c r="C98" i="18"/>
  <c r="D97" i="18"/>
  <c r="R97" i="18"/>
  <c r="T98" i="18" s="1"/>
  <c r="Q98" i="18"/>
  <c r="W97" i="27"/>
  <c r="X97" i="27" s="1"/>
  <c r="V97" i="27"/>
  <c r="Y98" i="27" s="1"/>
  <c r="Z98" i="27" s="1"/>
  <c r="D97" i="25"/>
  <c r="C98" i="25"/>
  <c r="Q98" i="27"/>
  <c r="R97" i="27"/>
  <c r="T98" i="27" s="1"/>
  <c r="C99" i="28"/>
  <c r="D98" i="28"/>
  <c r="Z97" i="16"/>
  <c r="Z97" i="20"/>
  <c r="BC15" i="25"/>
  <c r="BD15" i="25" s="1"/>
  <c r="BB16" i="25"/>
  <c r="Y99" i="25"/>
  <c r="Z99" i="25" s="1"/>
  <c r="Q98" i="16"/>
  <c r="R97" i="16"/>
  <c r="T98" i="16" s="1"/>
  <c r="R99" i="25"/>
  <c r="T100" i="25" s="1"/>
  <c r="Q100" i="25"/>
  <c r="C98" i="16"/>
  <c r="D97" i="16"/>
  <c r="C98" i="26"/>
  <c r="D97" i="26"/>
  <c r="R97" i="26"/>
  <c r="T98" i="26" s="1"/>
  <c r="Q98" i="26"/>
  <c r="V97" i="26"/>
  <c r="Y98" i="26" s="1"/>
  <c r="Z98" i="26" s="1"/>
  <c r="W97" i="26"/>
  <c r="X97" i="26" s="1"/>
  <c r="W97" i="16"/>
  <c r="X97" i="16" s="1"/>
  <c r="V97" i="16"/>
  <c r="Y98" i="16" s="1"/>
  <c r="V99" i="25"/>
  <c r="Y100" i="25" s="1"/>
  <c r="W99" i="25"/>
  <c r="X99" i="25" s="1"/>
  <c r="D98" i="22"/>
  <c r="C99" i="22"/>
  <c r="R98" i="22"/>
  <c r="T99" i="22" s="1"/>
  <c r="Q99" i="22"/>
  <c r="Q99" i="24"/>
  <c r="R98" i="24"/>
  <c r="T99" i="24" s="1"/>
  <c r="V98" i="22"/>
  <c r="Y99" i="22" s="1"/>
  <c r="Z99" i="22" s="1"/>
  <c r="W98" i="22"/>
  <c r="X98" i="22" s="1"/>
  <c r="D98" i="23"/>
  <c r="C99" i="23"/>
  <c r="V98" i="24"/>
  <c r="Y99" i="24" s="1"/>
  <c r="Z99" i="24" s="1"/>
  <c r="W98" i="24"/>
  <c r="X98" i="24" s="1"/>
  <c r="D97" i="19"/>
  <c r="C98" i="19"/>
  <c r="C99" i="21"/>
  <c r="D98" i="21"/>
  <c r="Q98" i="20"/>
  <c r="R97" i="20"/>
  <c r="T98" i="20" s="1"/>
  <c r="R99" i="23"/>
  <c r="T100" i="23" s="1"/>
  <c r="Q100" i="23"/>
  <c r="D96" i="20"/>
  <c r="C97" i="20"/>
  <c r="W99" i="28"/>
  <c r="X99" i="28" s="1"/>
  <c r="V99" i="28"/>
  <c r="Y100" i="28" s="1"/>
  <c r="Z100" i="28" s="1"/>
  <c r="V99" i="21"/>
  <c r="Y100" i="21" s="1"/>
  <c r="Z100" i="21" s="1"/>
  <c r="W99" i="21"/>
  <c r="X99" i="21" s="1"/>
  <c r="V99" i="23"/>
  <c r="Y100" i="23" s="1"/>
  <c r="W99" i="23"/>
  <c r="X99" i="23" s="1"/>
  <c r="Q100" i="28"/>
  <c r="R99" i="28"/>
  <c r="T100" i="28" s="1"/>
  <c r="D99" i="27"/>
  <c r="C100" i="27"/>
  <c r="W98" i="19"/>
  <c r="X98" i="19" s="1"/>
  <c r="V98" i="19"/>
  <c r="Y99" i="19" s="1"/>
  <c r="Z99" i="19" s="1"/>
  <c r="V97" i="20"/>
  <c r="Y98" i="20" s="1"/>
  <c r="W97" i="20"/>
  <c r="X97" i="20" s="1"/>
  <c r="R98" i="19"/>
  <c r="T99" i="19" s="1"/>
  <c r="Q99" i="19"/>
  <c r="Z99" i="23"/>
  <c r="D97" i="24"/>
  <c r="C98" i="24"/>
  <c r="Q100" i="21"/>
  <c r="R99" i="21"/>
  <c r="T100" i="21" s="1"/>
  <c r="Z98" i="20" l="1"/>
  <c r="D98" i="18"/>
  <c r="C99" i="18"/>
  <c r="R98" i="18"/>
  <c r="T99" i="18" s="1"/>
  <c r="Q99" i="18"/>
  <c r="W98" i="18"/>
  <c r="X98" i="18" s="1"/>
  <c r="V98" i="18"/>
  <c r="Y99" i="18" s="1"/>
  <c r="Z98" i="18"/>
  <c r="C99" i="25"/>
  <c r="D98" i="25"/>
  <c r="Q99" i="27"/>
  <c r="R98" i="27"/>
  <c r="T99" i="27" s="1"/>
  <c r="W98" i="27"/>
  <c r="X98" i="27" s="1"/>
  <c r="V98" i="27"/>
  <c r="Y99" i="27" s="1"/>
  <c r="Z99" i="27" s="1"/>
  <c r="Z100" i="23"/>
  <c r="C100" i="28"/>
  <c r="D99" i="28"/>
  <c r="Z98" i="16"/>
  <c r="BA16" i="16" s="1"/>
  <c r="N139" i="12" s="1"/>
  <c r="N132" i="12" s="1"/>
  <c r="D98" i="26"/>
  <c r="C99" i="26"/>
  <c r="V100" i="25"/>
  <c r="Y101" i="25" s="1"/>
  <c r="W100" i="25"/>
  <c r="X100" i="25" s="1"/>
  <c r="R98" i="16"/>
  <c r="T99" i="16" s="1"/>
  <c r="Q99" i="16"/>
  <c r="R98" i="26"/>
  <c r="T99" i="26" s="1"/>
  <c r="Q99" i="26"/>
  <c r="Z100" i="25"/>
  <c r="V98" i="26"/>
  <c r="Y99" i="26" s="1"/>
  <c r="Z99" i="26" s="1"/>
  <c r="W98" i="26"/>
  <c r="X98" i="26" s="1"/>
  <c r="D98" i="16"/>
  <c r="C99" i="16"/>
  <c r="R100" i="25"/>
  <c r="T101" i="25" s="1"/>
  <c r="Q101" i="25"/>
  <c r="V98" i="16"/>
  <c r="W98" i="16"/>
  <c r="X98" i="16" s="1"/>
  <c r="W99" i="22"/>
  <c r="X99" i="22" s="1"/>
  <c r="V99" i="22"/>
  <c r="Y100" i="22" s="1"/>
  <c r="Z100" i="22" s="1"/>
  <c r="Q100" i="24"/>
  <c r="R99" i="24"/>
  <c r="T100" i="24" s="1"/>
  <c r="Q100" i="22"/>
  <c r="R99" i="22"/>
  <c r="T100" i="22" s="1"/>
  <c r="C100" i="23"/>
  <c r="D99" i="23"/>
  <c r="V99" i="24"/>
  <c r="Y100" i="24" s="1"/>
  <c r="Z100" i="24" s="1"/>
  <c r="W99" i="24"/>
  <c r="X99" i="24" s="1"/>
  <c r="D99" i="22"/>
  <c r="C100" i="22"/>
  <c r="R99" i="19"/>
  <c r="T100" i="19" s="1"/>
  <c r="Q100" i="19"/>
  <c r="V100" i="28"/>
  <c r="Y101" i="28" s="1"/>
  <c r="Z101" i="28" s="1"/>
  <c r="W100" i="28"/>
  <c r="X100" i="28" s="1"/>
  <c r="W98" i="20"/>
  <c r="X98" i="20" s="1"/>
  <c r="V98" i="20"/>
  <c r="Y99" i="20" s="1"/>
  <c r="C99" i="24"/>
  <c r="D98" i="24"/>
  <c r="W100" i="21"/>
  <c r="X100" i="21" s="1"/>
  <c r="V100" i="21"/>
  <c r="Y101" i="21" s="1"/>
  <c r="Z101" i="21" s="1"/>
  <c r="Q101" i="28"/>
  <c r="R100" i="28"/>
  <c r="T101" i="28" s="1"/>
  <c r="Q99" i="20"/>
  <c r="R98" i="20"/>
  <c r="T99" i="20" s="1"/>
  <c r="D99" i="21"/>
  <c r="C100" i="21"/>
  <c r="D98" i="19"/>
  <c r="C99" i="19"/>
  <c r="V100" i="23"/>
  <c r="Y101" i="23" s="1"/>
  <c r="W100" i="23"/>
  <c r="X100" i="23" s="1"/>
  <c r="V99" i="19"/>
  <c r="Y100" i="19" s="1"/>
  <c r="Z100" i="19" s="1"/>
  <c r="W99" i="19"/>
  <c r="X99" i="19" s="1"/>
  <c r="Q101" i="21"/>
  <c r="R100" i="21"/>
  <c r="T101" i="21" s="1"/>
  <c r="C101" i="27"/>
  <c r="D100" i="27"/>
  <c r="D97" i="20"/>
  <c r="C98" i="20"/>
  <c r="Q101" i="23"/>
  <c r="R100" i="23"/>
  <c r="T101" i="23" s="1"/>
  <c r="Z99" i="20" l="1"/>
  <c r="Z99" i="18"/>
  <c r="Z101" i="23"/>
  <c r="Q100" i="18"/>
  <c r="R99" i="18"/>
  <c r="T100" i="18" s="1"/>
  <c r="C100" i="18"/>
  <c r="D99" i="18"/>
  <c r="V99" i="18"/>
  <c r="Y100" i="18" s="1"/>
  <c r="W99" i="18"/>
  <c r="X99" i="18" s="1"/>
  <c r="C100" i="25"/>
  <c r="D99" i="25"/>
  <c r="W99" i="27"/>
  <c r="X99" i="27" s="1"/>
  <c r="V99" i="27"/>
  <c r="Y100" i="27" s="1"/>
  <c r="Z100" i="27" s="1"/>
  <c r="R99" i="27"/>
  <c r="T100" i="27" s="1"/>
  <c r="Q100" i="27"/>
  <c r="C101" i="28"/>
  <c r="D100" i="28"/>
  <c r="P46" i="5"/>
  <c r="P39" i="5" s="1"/>
  <c r="P55" i="5" s="1"/>
  <c r="P56" i="5" s="1"/>
  <c r="P57" i="5" s="1"/>
  <c r="Y99" i="16"/>
  <c r="Z99" i="16" s="1"/>
  <c r="BC15" i="16"/>
  <c r="BD15" i="16" s="1"/>
  <c r="BB16" i="16"/>
  <c r="Q100" i="16"/>
  <c r="R99" i="16"/>
  <c r="T100" i="16" s="1"/>
  <c r="C100" i="26"/>
  <c r="D99" i="26"/>
  <c r="R99" i="26"/>
  <c r="T100" i="26" s="1"/>
  <c r="Q100" i="26"/>
  <c r="R101" i="25"/>
  <c r="T102" i="25" s="1"/>
  <c r="Q102" i="25"/>
  <c r="D99" i="16"/>
  <c r="C100" i="16"/>
  <c r="Z101" i="25"/>
  <c r="W99" i="16"/>
  <c r="X99" i="16" s="1"/>
  <c r="V99" i="16"/>
  <c r="Y100" i="16" s="1"/>
  <c r="V101" i="25"/>
  <c r="Y102" i="25" s="1"/>
  <c r="W101" i="25"/>
  <c r="X101" i="25" s="1"/>
  <c r="W99" i="26"/>
  <c r="X99" i="26" s="1"/>
  <c r="V99" i="26"/>
  <c r="Y100" i="26" s="1"/>
  <c r="Z100" i="26" s="1"/>
  <c r="V100" i="24"/>
  <c r="Y101" i="24" s="1"/>
  <c r="Z101" i="24" s="1"/>
  <c r="W100" i="24"/>
  <c r="X100" i="24" s="1"/>
  <c r="D100" i="23"/>
  <c r="C101" i="23"/>
  <c r="Q101" i="24"/>
  <c r="R100" i="24"/>
  <c r="T101" i="24" s="1"/>
  <c r="Q101" i="22"/>
  <c r="R100" i="22"/>
  <c r="T101" i="22" s="1"/>
  <c r="D100" i="22"/>
  <c r="C101" i="22"/>
  <c r="V100" i="22"/>
  <c r="Y101" i="22" s="1"/>
  <c r="Z101" i="22" s="1"/>
  <c r="W100" i="22"/>
  <c r="X100" i="22" s="1"/>
  <c r="BA17" i="21"/>
  <c r="V101" i="28"/>
  <c r="Y102" i="28" s="1"/>
  <c r="Z102" i="28" s="1"/>
  <c r="W101" i="28"/>
  <c r="X101" i="28" s="1"/>
  <c r="R101" i="23"/>
  <c r="T102" i="23" s="1"/>
  <c r="Q102" i="23"/>
  <c r="C101" i="21"/>
  <c r="D100" i="21"/>
  <c r="Q102" i="28"/>
  <c r="R101" i="28"/>
  <c r="T102" i="28" s="1"/>
  <c r="R100" i="19"/>
  <c r="T101" i="19" s="1"/>
  <c r="Q101" i="19"/>
  <c r="W101" i="23"/>
  <c r="X101" i="23" s="1"/>
  <c r="V101" i="23"/>
  <c r="Y102" i="23" s="1"/>
  <c r="Z102" i="23" s="1"/>
  <c r="Q100" i="20"/>
  <c r="R99" i="20"/>
  <c r="T100" i="20" s="1"/>
  <c r="C99" i="20"/>
  <c r="D98" i="20"/>
  <c r="W101" i="21"/>
  <c r="X101" i="21" s="1"/>
  <c r="V101" i="21"/>
  <c r="C102" i="27"/>
  <c r="D101" i="27"/>
  <c r="Q102" i="21"/>
  <c r="R101" i="21"/>
  <c r="T102" i="21" s="1"/>
  <c r="D99" i="19"/>
  <c r="C100" i="19"/>
  <c r="W99" i="20"/>
  <c r="X99" i="20" s="1"/>
  <c r="V99" i="20"/>
  <c r="Y100" i="20" s="1"/>
  <c r="Z100" i="20" s="1"/>
  <c r="C100" i="24"/>
  <c r="D99" i="24"/>
  <c r="V100" i="19"/>
  <c r="Y101" i="19" s="1"/>
  <c r="Z101" i="19" s="1"/>
  <c r="W100" i="19"/>
  <c r="X100" i="19" s="1"/>
  <c r="Z100" i="18" l="1"/>
  <c r="W100" i="18"/>
  <c r="X100" i="18" s="1"/>
  <c r="V100" i="18"/>
  <c r="Y101" i="18" s="1"/>
  <c r="Z101" i="18" s="1"/>
  <c r="D100" i="18"/>
  <c r="C101" i="18"/>
  <c r="R100" i="18"/>
  <c r="T101" i="18" s="1"/>
  <c r="Q101" i="18"/>
  <c r="W100" i="27"/>
  <c r="X100" i="27" s="1"/>
  <c r="V100" i="27"/>
  <c r="Y101" i="27" s="1"/>
  <c r="Z101" i="27" s="1"/>
  <c r="D100" i="25"/>
  <c r="C101" i="25"/>
  <c r="Q101" i="27"/>
  <c r="R100" i="27"/>
  <c r="T101" i="27" s="1"/>
  <c r="P51" i="8"/>
  <c r="P57" i="8" s="1"/>
  <c r="Z102" i="25"/>
  <c r="D101" i="28"/>
  <c r="C102" i="28"/>
  <c r="P64" i="5"/>
  <c r="P81" i="5" s="1"/>
  <c r="Z100" i="16"/>
  <c r="P61" i="5"/>
  <c r="P63" i="5" s="1"/>
  <c r="P96" i="5"/>
  <c r="P17" i="5"/>
  <c r="D100" i="16"/>
  <c r="C101" i="16"/>
  <c r="Q101" i="26"/>
  <c r="R100" i="26"/>
  <c r="T101" i="26" s="1"/>
  <c r="W100" i="16"/>
  <c r="X100" i="16" s="1"/>
  <c r="V100" i="16"/>
  <c r="Y101" i="16" s="1"/>
  <c r="V100" i="26"/>
  <c r="Y101" i="26" s="1"/>
  <c r="Z101" i="26" s="1"/>
  <c r="W100" i="26"/>
  <c r="X100" i="26" s="1"/>
  <c r="Q101" i="16"/>
  <c r="R100" i="16"/>
  <c r="T101" i="16" s="1"/>
  <c r="R102" i="25"/>
  <c r="T103" i="25" s="1"/>
  <c r="Q103" i="25"/>
  <c r="V102" i="25"/>
  <c r="Y103" i="25" s="1"/>
  <c r="Z103" i="25" s="1"/>
  <c r="W102" i="25"/>
  <c r="X102" i="25" s="1"/>
  <c r="D100" i="26"/>
  <c r="C101" i="26"/>
  <c r="C102" i="23"/>
  <c r="D101" i="23"/>
  <c r="R101" i="22"/>
  <c r="T102" i="22" s="1"/>
  <c r="Q102" i="22"/>
  <c r="Q102" i="24"/>
  <c r="R101" i="24"/>
  <c r="T102" i="24" s="1"/>
  <c r="V101" i="22"/>
  <c r="Y102" i="22" s="1"/>
  <c r="Z102" i="22" s="1"/>
  <c r="W101" i="22"/>
  <c r="X101" i="22" s="1"/>
  <c r="D101" i="22"/>
  <c r="C102" i="22"/>
  <c r="W101" i="24"/>
  <c r="X101" i="24" s="1"/>
  <c r="V101" i="24"/>
  <c r="Y102" i="24" s="1"/>
  <c r="Z102" i="24" s="1"/>
  <c r="D100" i="19"/>
  <c r="C101" i="19"/>
  <c r="V102" i="21"/>
  <c r="Y103" i="21" s="1"/>
  <c r="W102" i="21"/>
  <c r="X102" i="21" s="1"/>
  <c r="V100" i="20"/>
  <c r="Y101" i="20" s="1"/>
  <c r="Z101" i="20" s="1"/>
  <c r="W100" i="20"/>
  <c r="X100" i="20" s="1"/>
  <c r="W101" i="19"/>
  <c r="X101" i="19" s="1"/>
  <c r="V101" i="19"/>
  <c r="Y102" i="19" s="1"/>
  <c r="Z102" i="19" s="1"/>
  <c r="Q103" i="23"/>
  <c r="R102" i="23"/>
  <c r="T103" i="23" s="1"/>
  <c r="D100" i="24"/>
  <c r="C101" i="24"/>
  <c r="Q102" i="19"/>
  <c r="R101" i="19"/>
  <c r="T102" i="19" s="1"/>
  <c r="C102" i="21"/>
  <c r="D101" i="21"/>
  <c r="R102" i="21"/>
  <c r="T103" i="21" s="1"/>
  <c r="Q103" i="21"/>
  <c r="D99" i="20"/>
  <c r="C100" i="20"/>
  <c r="Q101" i="20"/>
  <c r="R100" i="20"/>
  <c r="T101" i="20" s="1"/>
  <c r="W102" i="23"/>
  <c r="X102" i="23" s="1"/>
  <c r="V102" i="23"/>
  <c r="Y103" i="23" s="1"/>
  <c r="Z103" i="23" s="1"/>
  <c r="C103" i="27"/>
  <c r="D102" i="27"/>
  <c r="Q103" i="28"/>
  <c r="R102" i="28"/>
  <c r="T103" i="28" s="1"/>
  <c r="BC16" i="21"/>
  <c r="BD16" i="21" s="1"/>
  <c r="BB17" i="21"/>
  <c r="Y102" i="21"/>
  <c r="Z102" i="21" s="1"/>
  <c r="W102" i="28"/>
  <c r="X102" i="28" s="1"/>
  <c r="V102" i="28"/>
  <c r="Y103" i="28" s="1"/>
  <c r="Z103" i="28" s="1"/>
  <c r="C102" i="18" l="1"/>
  <c r="D101" i="18"/>
  <c r="Q102" i="18"/>
  <c r="R101" i="18"/>
  <c r="T102" i="18" s="1"/>
  <c r="V101" i="18"/>
  <c r="Y102" i="18" s="1"/>
  <c r="Z102" i="18" s="1"/>
  <c r="W101" i="18"/>
  <c r="X101" i="18" s="1"/>
  <c r="R101" i="27"/>
  <c r="T102" i="27" s="1"/>
  <c r="Q102" i="27"/>
  <c r="D101" i="25"/>
  <c r="C102" i="25"/>
  <c r="V101" i="27"/>
  <c r="Y102" i="27" s="1"/>
  <c r="Z102" i="27" s="1"/>
  <c r="W101" i="27"/>
  <c r="X101" i="27" s="1"/>
  <c r="Z101" i="16"/>
  <c r="D102" i="28"/>
  <c r="C103" i="28"/>
  <c r="P60" i="5"/>
  <c r="C102" i="26"/>
  <c r="D101" i="26"/>
  <c r="R103" i="25"/>
  <c r="T104" i="25" s="1"/>
  <c r="Q104" i="25"/>
  <c r="V101" i="16"/>
  <c r="Y102" i="16" s="1"/>
  <c r="Z102" i="16" s="1"/>
  <c r="W101" i="16"/>
  <c r="X101" i="16" s="1"/>
  <c r="V101" i="26"/>
  <c r="Y102" i="26" s="1"/>
  <c r="Z102" i="26" s="1"/>
  <c r="W101" i="26"/>
  <c r="X101" i="26" s="1"/>
  <c r="V103" i="25"/>
  <c r="Y104" i="25" s="1"/>
  <c r="Z104" i="25" s="1"/>
  <c r="W103" i="25"/>
  <c r="X103" i="25" s="1"/>
  <c r="R101" i="16"/>
  <c r="T102" i="16" s="1"/>
  <c r="Q102" i="16"/>
  <c r="Q102" i="26"/>
  <c r="R101" i="26"/>
  <c r="T102" i="26" s="1"/>
  <c r="D101" i="16"/>
  <c r="C102" i="16"/>
  <c r="Q103" i="24"/>
  <c r="R102" i="24"/>
  <c r="T103" i="24" s="1"/>
  <c r="D102" i="23"/>
  <c r="C103" i="23"/>
  <c r="V102" i="22"/>
  <c r="Y103" i="22" s="1"/>
  <c r="Z103" i="22" s="1"/>
  <c r="W102" i="22"/>
  <c r="X102" i="22" s="1"/>
  <c r="Q103" i="22"/>
  <c r="R102" i="22"/>
  <c r="T103" i="22" s="1"/>
  <c r="D102" i="22"/>
  <c r="C103" i="22"/>
  <c r="V102" i="24"/>
  <c r="Y103" i="24" s="1"/>
  <c r="Z103" i="24" s="1"/>
  <c r="W102" i="24"/>
  <c r="X102" i="24" s="1"/>
  <c r="Z103" i="21"/>
  <c r="BA17" i="20"/>
  <c r="W103" i="28"/>
  <c r="X103" i="28" s="1"/>
  <c r="V103" i="28"/>
  <c r="Y104" i="28" s="1"/>
  <c r="Z104" i="28" s="1"/>
  <c r="V101" i="20"/>
  <c r="W101" i="20"/>
  <c r="X101" i="20" s="1"/>
  <c r="Q104" i="21"/>
  <c r="R103" i="21"/>
  <c r="T104" i="21" s="1"/>
  <c r="C102" i="24"/>
  <c r="D101" i="24"/>
  <c r="D101" i="19"/>
  <c r="C102" i="19"/>
  <c r="Q104" i="28"/>
  <c r="R103" i="28"/>
  <c r="T104" i="28" s="1"/>
  <c r="C104" i="27"/>
  <c r="D103" i="27"/>
  <c r="Q102" i="20"/>
  <c r="R101" i="20"/>
  <c r="T102" i="20" s="1"/>
  <c r="W103" i="21"/>
  <c r="X103" i="21" s="1"/>
  <c r="V103" i="21"/>
  <c r="Y104" i="21" s="1"/>
  <c r="C103" i="21"/>
  <c r="D102" i="21"/>
  <c r="C101" i="20"/>
  <c r="D100" i="20"/>
  <c r="V102" i="19"/>
  <c r="Y103" i="19" s="1"/>
  <c r="Z103" i="19" s="1"/>
  <c r="W102" i="19"/>
  <c r="X102" i="19" s="1"/>
  <c r="W103" i="23"/>
  <c r="X103" i="23" s="1"/>
  <c r="V103" i="23"/>
  <c r="Y104" i="23" s="1"/>
  <c r="Z104" i="23" s="1"/>
  <c r="Q103" i="19"/>
  <c r="R102" i="19"/>
  <c r="T103" i="19" s="1"/>
  <c r="Q104" i="23"/>
  <c r="R103" i="23"/>
  <c r="T104" i="23" s="1"/>
  <c r="V102" i="18" l="1"/>
  <c r="Y103" i="18" s="1"/>
  <c r="Z103" i="18" s="1"/>
  <c r="W102" i="18"/>
  <c r="X102" i="18" s="1"/>
  <c r="R102" i="18"/>
  <c r="T103" i="18" s="1"/>
  <c r="Q103" i="18"/>
  <c r="D102" i="18"/>
  <c r="C103" i="18"/>
  <c r="V102" i="27"/>
  <c r="Y103" i="27" s="1"/>
  <c r="Z103" i="27" s="1"/>
  <c r="W102" i="27"/>
  <c r="X102" i="27" s="1"/>
  <c r="C103" i="25"/>
  <c r="D102" i="25"/>
  <c r="Q103" i="27"/>
  <c r="R102" i="27"/>
  <c r="T103" i="27" s="1"/>
  <c r="D103" i="28"/>
  <c r="C104" i="28"/>
  <c r="R102" i="16"/>
  <c r="T103" i="16" s="1"/>
  <c r="Q103" i="16"/>
  <c r="W102" i="26"/>
  <c r="X102" i="26" s="1"/>
  <c r="V102" i="26"/>
  <c r="Y103" i="26" s="1"/>
  <c r="Z103" i="26" s="1"/>
  <c r="R104" i="25"/>
  <c r="T105" i="25" s="1"/>
  <c r="Q105" i="25"/>
  <c r="R102" i="26"/>
  <c r="T103" i="26" s="1"/>
  <c r="Q103" i="26"/>
  <c r="D102" i="26"/>
  <c r="C103" i="26"/>
  <c r="C103" i="16"/>
  <c r="D102" i="16"/>
  <c r="W102" i="16"/>
  <c r="X102" i="16" s="1"/>
  <c r="V102" i="16"/>
  <c r="Y103" i="16" s="1"/>
  <c r="Z103" i="16" s="1"/>
  <c r="V104" i="25"/>
  <c r="Y105" i="25" s="1"/>
  <c r="Z105" i="25" s="1"/>
  <c r="W104" i="25"/>
  <c r="X104" i="25" s="1"/>
  <c r="R103" i="24"/>
  <c r="T104" i="24" s="1"/>
  <c r="Q104" i="24"/>
  <c r="V103" i="22"/>
  <c r="Y104" i="22" s="1"/>
  <c r="Z104" i="22" s="1"/>
  <c r="W103" i="22"/>
  <c r="X103" i="22" s="1"/>
  <c r="Q104" i="22"/>
  <c r="R103" i="22"/>
  <c r="T104" i="22" s="1"/>
  <c r="Z104" i="21"/>
  <c r="D103" i="23"/>
  <c r="C104" i="23"/>
  <c r="C104" i="22"/>
  <c r="D103" i="22"/>
  <c r="W103" i="24"/>
  <c r="X103" i="24" s="1"/>
  <c r="V103" i="24"/>
  <c r="Y104" i="24" s="1"/>
  <c r="Z104" i="24" s="1"/>
  <c r="C102" i="20"/>
  <c r="D101" i="20"/>
  <c r="V102" i="20"/>
  <c r="Y103" i="20" s="1"/>
  <c r="W102" i="20"/>
  <c r="X102" i="20" s="1"/>
  <c r="V104" i="28"/>
  <c r="Y105" i="28" s="1"/>
  <c r="Z105" i="28" s="1"/>
  <c r="W104" i="28"/>
  <c r="X104" i="28" s="1"/>
  <c r="R102" i="20"/>
  <c r="T103" i="20" s="1"/>
  <c r="Q103" i="20"/>
  <c r="Q105" i="28"/>
  <c r="R104" i="28"/>
  <c r="T105" i="28" s="1"/>
  <c r="W104" i="23"/>
  <c r="X104" i="23" s="1"/>
  <c r="V104" i="23"/>
  <c r="Y105" i="23" s="1"/>
  <c r="Z105" i="23" s="1"/>
  <c r="D102" i="24"/>
  <c r="C103" i="24"/>
  <c r="BB17" i="20"/>
  <c r="BC16" i="20"/>
  <c r="BD16" i="20" s="1"/>
  <c r="Y102" i="20"/>
  <c r="Z102" i="20" s="1"/>
  <c r="V103" i="19"/>
  <c r="Y104" i="19" s="1"/>
  <c r="Z104" i="19" s="1"/>
  <c r="W103" i="19"/>
  <c r="X103" i="19" s="1"/>
  <c r="R104" i="21"/>
  <c r="T105" i="21" s="1"/>
  <c r="Q105" i="21"/>
  <c r="R103" i="19"/>
  <c r="T104" i="19" s="1"/>
  <c r="Q104" i="19"/>
  <c r="D103" i="21"/>
  <c r="C104" i="21"/>
  <c r="D102" i="19"/>
  <c r="C103" i="19"/>
  <c r="R104" i="23"/>
  <c r="T105" i="23" s="1"/>
  <c r="Q105" i="23"/>
  <c r="C105" i="27"/>
  <c r="D104" i="27"/>
  <c r="V104" i="21"/>
  <c r="Y105" i="21" s="1"/>
  <c r="W104" i="21"/>
  <c r="X104" i="21" s="1"/>
  <c r="D103" i="18" l="1"/>
  <c r="C104" i="18"/>
  <c r="Q104" i="18"/>
  <c r="R103" i="18"/>
  <c r="T104" i="18" s="1"/>
  <c r="V103" i="18"/>
  <c r="Y104" i="18" s="1"/>
  <c r="Z104" i="18" s="1"/>
  <c r="W103" i="18"/>
  <c r="X103" i="18" s="1"/>
  <c r="C104" i="25"/>
  <c r="D103" i="25"/>
  <c r="V103" i="27"/>
  <c r="Y104" i="27" s="1"/>
  <c r="Z104" i="27" s="1"/>
  <c r="W103" i="27"/>
  <c r="X103" i="27" s="1"/>
  <c r="R103" i="27"/>
  <c r="T104" i="27" s="1"/>
  <c r="Q104" i="27"/>
  <c r="Z105" i="21"/>
  <c r="D104" i="28"/>
  <c r="C105" i="28"/>
  <c r="C104" i="26"/>
  <c r="D103" i="26"/>
  <c r="R103" i="26"/>
  <c r="T104" i="26" s="1"/>
  <c r="Q104" i="26"/>
  <c r="Q104" i="16"/>
  <c r="R103" i="16"/>
  <c r="T104" i="16" s="1"/>
  <c r="C104" i="16"/>
  <c r="D103" i="16"/>
  <c r="V103" i="26"/>
  <c r="Y104" i="26" s="1"/>
  <c r="Z104" i="26" s="1"/>
  <c r="W103" i="26"/>
  <c r="X103" i="26" s="1"/>
  <c r="R105" i="25"/>
  <c r="T106" i="25" s="1"/>
  <c r="Q106" i="25"/>
  <c r="V105" i="25"/>
  <c r="Y106" i="25" s="1"/>
  <c r="Z106" i="25" s="1"/>
  <c r="W105" i="25"/>
  <c r="X105" i="25" s="1"/>
  <c r="W103" i="16"/>
  <c r="X103" i="16" s="1"/>
  <c r="V103" i="16"/>
  <c r="Y104" i="16" s="1"/>
  <c r="Z104" i="16" s="1"/>
  <c r="Z103" i="20"/>
  <c r="V104" i="24"/>
  <c r="W104" i="24"/>
  <c r="X104" i="24" s="1"/>
  <c r="D104" i="23"/>
  <c r="C105" i="23"/>
  <c r="R104" i="22"/>
  <c r="T105" i="22" s="1"/>
  <c r="Q105" i="22"/>
  <c r="D104" i="22"/>
  <c r="C105" i="22"/>
  <c r="W104" i="22"/>
  <c r="X104" i="22" s="1"/>
  <c r="V104" i="22"/>
  <c r="Y105" i="22" s="1"/>
  <c r="Z105" i="22" s="1"/>
  <c r="R104" i="24"/>
  <c r="T105" i="24" s="1"/>
  <c r="Q105" i="24"/>
  <c r="BA17" i="19"/>
  <c r="C104" i="19"/>
  <c r="D103" i="19"/>
  <c r="D104" i="21"/>
  <c r="C105" i="21"/>
  <c r="Q105" i="19"/>
  <c r="R104" i="19"/>
  <c r="T105" i="19" s="1"/>
  <c r="D103" i="24"/>
  <c r="C104" i="24"/>
  <c r="Q106" i="28"/>
  <c r="R105" i="28"/>
  <c r="T106" i="28" s="1"/>
  <c r="C103" i="20"/>
  <c r="D102" i="20"/>
  <c r="D105" i="27"/>
  <c r="C106" i="27"/>
  <c r="R105" i="23"/>
  <c r="T106" i="23" s="1"/>
  <c r="Q106" i="23"/>
  <c r="V104" i="19"/>
  <c r="W104" i="19"/>
  <c r="X104" i="19" s="1"/>
  <c r="Q106" i="21"/>
  <c r="R105" i="21"/>
  <c r="T106" i="21" s="1"/>
  <c r="R103" i="20"/>
  <c r="T104" i="20" s="1"/>
  <c r="Q104" i="20"/>
  <c r="V105" i="28"/>
  <c r="Y106" i="28" s="1"/>
  <c r="Z106" i="28" s="1"/>
  <c r="W105" i="28"/>
  <c r="X105" i="28" s="1"/>
  <c r="W105" i="23"/>
  <c r="X105" i="23" s="1"/>
  <c r="V105" i="23"/>
  <c r="Y106" i="23" s="1"/>
  <c r="Z106" i="23" s="1"/>
  <c r="W105" i="21"/>
  <c r="X105" i="21" s="1"/>
  <c r="V105" i="21"/>
  <c r="Y106" i="21" s="1"/>
  <c r="Z106" i="21" s="1"/>
  <c r="W103" i="20"/>
  <c r="X103" i="20" s="1"/>
  <c r="V103" i="20"/>
  <c r="Y104" i="20" s="1"/>
  <c r="C105" i="18" l="1"/>
  <c r="D104" i="18"/>
  <c r="W104" i="18"/>
  <c r="X104" i="18" s="1"/>
  <c r="V104" i="18"/>
  <c r="Y105" i="18" s="1"/>
  <c r="Z105" i="18" s="1"/>
  <c r="R104" i="18"/>
  <c r="T105" i="18" s="1"/>
  <c r="Q105" i="18"/>
  <c r="V104" i="27"/>
  <c r="Y105" i="27" s="1"/>
  <c r="Z105" i="27" s="1"/>
  <c r="W104" i="27"/>
  <c r="X104" i="27" s="1"/>
  <c r="C105" i="25"/>
  <c r="D104" i="25"/>
  <c r="R104" i="27"/>
  <c r="T105" i="27" s="1"/>
  <c r="Q105" i="27"/>
  <c r="Z104" i="20"/>
  <c r="C106" i="28"/>
  <c r="D105" i="28"/>
  <c r="R104" i="26"/>
  <c r="T105" i="26" s="1"/>
  <c r="Q105" i="26"/>
  <c r="R106" i="25"/>
  <c r="T107" i="25" s="1"/>
  <c r="Q107" i="25"/>
  <c r="W104" i="16"/>
  <c r="X104" i="16" s="1"/>
  <c r="V104" i="16"/>
  <c r="V106" i="25"/>
  <c r="Y107" i="25" s="1"/>
  <c r="Z107" i="25" s="1"/>
  <c r="W106" i="25"/>
  <c r="X106" i="25" s="1"/>
  <c r="D104" i="16"/>
  <c r="C105" i="16"/>
  <c r="R104" i="16"/>
  <c r="T105" i="16" s="1"/>
  <c r="Q105" i="16"/>
  <c r="V104" i="26"/>
  <c r="Y105" i="26" s="1"/>
  <c r="Z105" i="26" s="1"/>
  <c r="W104" i="26"/>
  <c r="X104" i="26" s="1"/>
  <c r="D104" i="26"/>
  <c r="C105" i="26"/>
  <c r="V105" i="22"/>
  <c r="Y106" i="22" s="1"/>
  <c r="Z106" i="22" s="1"/>
  <c r="W105" i="22"/>
  <c r="X105" i="22" s="1"/>
  <c r="R105" i="24"/>
  <c r="T106" i="24" s="1"/>
  <c r="Q106" i="24"/>
  <c r="D105" i="23"/>
  <c r="C106" i="23"/>
  <c r="W105" i="24"/>
  <c r="X105" i="24" s="1"/>
  <c r="V105" i="24"/>
  <c r="Y106" i="24" s="1"/>
  <c r="Y105" i="24"/>
  <c r="Z105" i="24" s="1"/>
  <c r="BB17" i="24"/>
  <c r="C106" i="22"/>
  <c r="D105" i="22"/>
  <c r="R105" i="22"/>
  <c r="T106" i="22" s="1"/>
  <c r="Q106" i="22"/>
  <c r="C107" i="27"/>
  <c r="D106" i="27"/>
  <c r="R106" i="21"/>
  <c r="T107" i="21" s="1"/>
  <c r="Q107" i="21"/>
  <c r="W106" i="23"/>
  <c r="X106" i="23" s="1"/>
  <c r="V106" i="23"/>
  <c r="Y107" i="23" s="1"/>
  <c r="Z107" i="23" s="1"/>
  <c r="Q107" i="28"/>
  <c r="R106" i="28"/>
  <c r="T107" i="28" s="1"/>
  <c r="D104" i="24"/>
  <c r="C105" i="24"/>
  <c r="R105" i="19"/>
  <c r="T106" i="19" s="1"/>
  <c r="Q106" i="19"/>
  <c r="W104" i="20"/>
  <c r="X104" i="20" s="1"/>
  <c r="V104" i="20"/>
  <c r="Y105" i="20" s="1"/>
  <c r="Q107" i="23"/>
  <c r="R106" i="23"/>
  <c r="T107" i="23" s="1"/>
  <c r="W106" i="28"/>
  <c r="X106" i="28" s="1"/>
  <c r="V106" i="28"/>
  <c r="Y107" i="28" s="1"/>
  <c r="Z107" i="28" s="1"/>
  <c r="V106" i="21"/>
  <c r="Y107" i="21" s="1"/>
  <c r="Z107" i="21" s="1"/>
  <c r="W106" i="21"/>
  <c r="X106" i="21" s="1"/>
  <c r="V105" i="19"/>
  <c r="Y106" i="19" s="1"/>
  <c r="W105" i="19"/>
  <c r="X105" i="19" s="1"/>
  <c r="C106" i="21"/>
  <c r="D105" i="21"/>
  <c r="D103" i="20"/>
  <c r="C104" i="20"/>
  <c r="Q105" i="20"/>
  <c r="R104" i="20"/>
  <c r="T105" i="20" s="1"/>
  <c r="BB17" i="19"/>
  <c r="BC16" i="19"/>
  <c r="BD16" i="19" s="1"/>
  <c r="Y105" i="19"/>
  <c r="Z105" i="19" s="1"/>
  <c r="D104" i="19"/>
  <c r="C105" i="19"/>
  <c r="Q106" i="18" l="1"/>
  <c r="R105" i="18"/>
  <c r="T106" i="18" s="1"/>
  <c r="W105" i="18"/>
  <c r="X105" i="18" s="1"/>
  <c r="V105" i="18"/>
  <c r="Y106" i="18" s="1"/>
  <c r="Z106" i="18" s="1"/>
  <c r="C106" i="18"/>
  <c r="D105" i="18"/>
  <c r="Z105" i="20"/>
  <c r="R105" i="27"/>
  <c r="T106" i="27" s="1"/>
  <c r="Q106" i="27"/>
  <c r="C106" i="25"/>
  <c r="D105" i="25"/>
  <c r="V105" i="27"/>
  <c r="Y106" i="27" s="1"/>
  <c r="Z106" i="27" s="1"/>
  <c r="W105" i="27"/>
  <c r="X105" i="27" s="1"/>
  <c r="D106" i="28"/>
  <c r="C107" i="28"/>
  <c r="D105" i="26"/>
  <c r="C106" i="26"/>
  <c r="D105" i="16"/>
  <c r="C106" i="16"/>
  <c r="Y105" i="16"/>
  <c r="Z105" i="16" s="1"/>
  <c r="Q106" i="26"/>
  <c r="R105" i="26"/>
  <c r="T106" i="26" s="1"/>
  <c r="R105" i="16"/>
  <c r="T106" i="16" s="1"/>
  <c r="Q106" i="16"/>
  <c r="Q108" i="25"/>
  <c r="R107" i="25"/>
  <c r="T108" i="25" s="1"/>
  <c r="Z106" i="19"/>
  <c r="V105" i="26"/>
  <c r="Y106" i="26" s="1"/>
  <c r="Z106" i="26" s="1"/>
  <c r="W105" i="26"/>
  <c r="X105" i="26" s="1"/>
  <c r="W105" i="16"/>
  <c r="X105" i="16" s="1"/>
  <c r="V105" i="16"/>
  <c r="Y106" i="16" s="1"/>
  <c r="V107" i="25"/>
  <c r="Y108" i="25" s="1"/>
  <c r="Z108" i="25" s="1"/>
  <c r="W107" i="25"/>
  <c r="X107" i="25" s="1"/>
  <c r="Z106" i="24"/>
  <c r="Q107" i="24"/>
  <c r="R106" i="24"/>
  <c r="T107" i="24" s="1"/>
  <c r="C107" i="22"/>
  <c r="D106" i="22"/>
  <c r="V106" i="24"/>
  <c r="Y107" i="24" s="1"/>
  <c r="W106" i="24"/>
  <c r="X106" i="24" s="1"/>
  <c r="V106" i="22"/>
  <c r="Y107" i="22" s="1"/>
  <c r="Z107" i="22" s="1"/>
  <c r="W106" i="22"/>
  <c r="X106" i="22" s="1"/>
  <c r="R106" i="22"/>
  <c r="T107" i="22" s="1"/>
  <c r="Q107" i="22"/>
  <c r="C107" i="23"/>
  <c r="D106" i="23"/>
  <c r="V107" i="23"/>
  <c r="W107" i="23"/>
  <c r="X107" i="23" s="1"/>
  <c r="D105" i="24"/>
  <c r="C106" i="24"/>
  <c r="Q108" i="23"/>
  <c r="R107" i="23"/>
  <c r="T108" i="23" s="1"/>
  <c r="D107" i="27"/>
  <c r="C108" i="27"/>
  <c r="R105" i="20"/>
  <c r="T106" i="20" s="1"/>
  <c r="Q106" i="20"/>
  <c r="D105" i="19"/>
  <c r="C106" i="19"/>
  <c r="D104" i="20"/>
  <c r="C105" i="20"/>
  <c r="C107" i="21"/>
  <c r="D106" i="21"/>
  <c r="Q107" i="19"/>
  <c r="R106" i="19"/>
  <c r="T107" i="19" s="1"/>
  <c r="V107" i="28"/>
  <c r="Y108" i="28" s="1"/>
  <c r="Z108" i="28" s="1"/>
  <c r="W107" i="28"/>
  <c r="X107" i="28" s="1"/>
  <c r="Q108" i="21"/>
  <c r="R107" i="21"/>
  <c r="T108" i="21" s="1"/>
  <c r="V105" i="20"/>
  <c r="Y106" i="20" s="1"/>
  <c r="W105" i="20"/>
  <c r="X105" i="20" s="1"/>
  <c r="V106" i="19"/>
  <c r="Y107" i="19" s="1"/>
  <c r="Z107" i="19" s="1"/>
  <c r="W106" i="19"/>
  <c r="X106" i="19" s="1"/>
  <c r="Q108" i="28"/>
  <c r="R107" i="28"/>
  <c r="T108" i="28" s="1"/>
  <c r="W107" i="21"/>
  <c r="X107" i="21" s="1"/>
  <c r="V107" i="21"/>
  <c r="Y108" i="21" s="1"/>
  <c r="Z108" i="21" s="1"/>
  <c r="Z106" i="20" l="1"/>
  <c r="V106" i="18"/>
  <c r="Y107" i="18" s="1"/>
  <c r="Z107" i="18" s="1"/>
  <c r="BA17" i="18" s="1"/>
  <c r="W106" i="18"/>
  <c r="X106" i="18" s="1"/>
  <c r="D106" i="18"/>
  <c r="C107" i="18"/>
  <c r="R106" i="18"/>
  <c r="T107" i="18" s="1"/>
  <c r="Q107" i="18"/>
  <c r="V106" i="27"/>
  <c r="Y107" i="27" s="1"/>
  <c r="Z107" i="27" s="1"/>
  <c r="W106" i="27"/>
  <c r="X106" i="27" s="1"/>
  <c r="D106" i="25"/>
  <c r="C107" i="25"/>
  <c r="Q107" i="27"/>
  <c r="R106" i="27"/>
  <c r="T107" i="27" s="1"/>
  <c r="Z107" i="24"/>
  <c r="D107" i="28"/>
  <c r="C108" i="28"/>
  <c r="C107" i="16"/>
  <c r="D106" i="16"/>
  <c r="W106" i="16"/>
  <c r="X106" i="16" s="1"/>
  <c r="V106" i="16"/>
  <c r="Y107" i="16" s="1"/>
  <c r="D106" i="26"/>
  <c r="C107" i="26"/>
  <c r="Q107" i="26"/>
  <c r="R106" i="26"/>
  <c r="T107" i="26" s="1"/>
  <c r="W108" i="25"/>
  <c r="X108" i="25" s="1"/>
  <c r="V108" i="25"/>
  <c r="Y109" i="25" s="1"/>
  <c r="Z109" i="25" s="1"/>
  <c r="W106" i="26"/>
  <c r="X106" i="26" s="1"/>
  <c r="V106" i="26"/>
  <c r="Y107" i="26" s="1"/>
  <c r="Z107" i="26" s="1"/>
  <c r="R108" i="25"/>
  <c r="T109" i="25" s="1"/>
  <c r="Q109" i="25"/>
  <c r="R106" i="16"/>
  <c r="T107" i="16" s="1"/>
  <c r="Q107" i="16"/>
  <c r="Z106" i="16"/>
  <c r="V107" i="22"/>
  <c r="Y108" i="22" s="1"/>
  <c r="Z108" i="22" s="1"/>
  <c r="W107" i="22"/>
  <c r="X107" i="22" s="1"/>
  <c r="Q108" i="24"/>
  <c r="R107" i="24"/>
  <c r="T108" i="24" s="1"/>
  <c r="C108" i="23"/>
  <c r="D107" i="23"/>
  <c r="C108" i="22"/>
  <c r="D107" i="22"/>
  <c r="Q108" i="22"/>
  <c r="R107" i="22"/>
  <c r="T108" i="22" s="1"/>
  <c r="W107" i="24"/>
  <c r="X107" i="24" s="1"/>
  <c r="V107" i="24"/>
  <c r="Y108" i="24" s="1"/>
  <c r="R108" i="28"/>
  <c r="T109" i="28" s="1"/>
  <c r="Q109" i="28"/>
  <c r="Q109" i="21"/>
  <c r="R108" i="21"/>
  <c r="T109" i="21" s="1"/>
  <c r="C109" i="27"/>
  <c r="D109" i="27" s="1"/>
  <c r="D108" i="27"/>
  <c r="W108" i="23"/>
  <c r="X108" i="23" s="1"/>
  <c r="V108" i="23"/>
  <c r="Y109" i="23" s="1"/>
  <c r="Y108" i="23"/>
  <c r="Z108" i="23" s="1"/>
  <c r="BB17" i="23"/>
  <c r="D105" i="20"/>
  <c r="C106" i="20"/>
  <c r="R108" i="23"/>
  <c r="T109" i="23" s="1"/>
  <c r="Q109" i="23"/>
  <c r="C108" i="21"/>
  <c r="D107" i="21"/>
  <c r="D106" i="19"/>
  <c r="C107" i="19"/>
  <c r="R106" i="20"/>
  <c r="T107" i="20" s="1"/>
  <c r="Q107" i="20"/>
  <c r="Q108" i="19"/>
  <c r="R107" i="19"/>
  <c r="T108" i="19" s="1"/>
  <c r="V108" i="28"/>
  <c r="Y109" i="28" s="1"/>
  <c r="Z109" i="28" s="1"/>
  <c r="W108" i="28"/>
  <c r="X108" i="28" s="1"/>
  <c r="V108" i="21"/>
  <c r="Y109" i="21" s="1"/>
  <c r="Z109" i="21" s="1"/>
  <c r="W108" i="21"/>
  <c r="X108" i="21" s="1"/>
  <c r="W107" i="19"/>
  <c r="X107" i="19" s="1"/>
  <c r="V107" i="19"/>
  <c r="Y108" i="19" s="1"/>
  <c r="Z108" i="19" s="1"/>
  <c r="W106" i="20"/>
  <c r="X106" i="20" s="1"/>
  <c r="V106" i="20"/>
  <c r="Y107" i="20" s="1"/>
  <c r="Z107" i="20" s="1"/>
  <c r="C107" i="24"/>
  <c r="D106" i="24"/>
  <c r="Q108" i="18" l="1"/>
  <c r="R107" i="18"/>
  <c r="T108" i="18" s="1"/>
  <c r="D107" i="18"/>
  <c r="C108" i="18"/>
  <c r="V107" i="18"/>
  <c r="W107" i="18"/>
  <c r="X107" i="18" s="1"/>
  <c r="Q108" i="27"/>
  <c r="R107" i="27"/>
  <c r="T108" i="27" s="1"/>
  <c r="C108" i="25"/>
  <c r="D107" i="25"/>
  <c r="W107" i="27"/>
  <c r="X107" i="27" s="1"/>
  <c r="V107" i="27"/>
  <c r="Y108" i="27" s="1"/>
  <c r="Z108" i="27" s="1"/>
  <c r="Z108" i="24"/>
  <c r="C109" i="28"/>
  <c r="D109" i="28" s="1"/>
  <c r="D108" i="28"/>
  <c r="W109" i="25"/>
  <c r="X109" i="25" s="1"/>
  <c r="V109" i="25"/>
  <c r="Y110" i="25" s="1"/>
  <c r="Z110" i="25" s="1"/>
  <c r="BA17" i="25" s="1"/>
  <c r="W107" i="26"/>
  <c r="X107" i="26" s="1"/>
  <c r="V107" i="26"/>
  <c r="Z107" i="16"/>
  <c r="R107" i="16"/>
  <c r="T108" i="16" s="1"/>
  <c r="Q108" i="16"/>
  <c r="Q108" i="26"/>
  <c r="R107" i="26"/>
  <c r="T108" i="26" s="1"/>
  <c r="V107" i="16"/>
  <c r="Y108" i="16" s="1"/>
  <c r="W107" i="16"/>
  <c r="X107" i="16" s="1"/>
  <c r="R109" i="25"/>
  <c r="T110" i="25" s="1"/>
  <c r="Q110" i="25"/>
  <c r="C108" i="26"/>
  <c r="D107" i="26"/>
  <c r="C108" i="16"/>
  <c r="D107" i="16"/>
  <c r="Q109" i="22"/>
  <c r="R108" i="22"/>
  <c r="T109" i="22" s="1"/>
  <c r="C109" i="23"/>
  <c r="D109" i="23" s="1"/>
  <c r="D108" i="23"/>
  <c r="C109" i="22"/>
  <c r="D109" i="22" s="1"/>
  <c r="D108" i="22"/>
  <c r="R108" i="24"/>
  <c r="T109" i="24" s="1"/>
  <c r="Q109" i="24"/>
  <c r="V108" i="24"/>
  <c r="Y109" i="24" s="1"/>
  <c r="W108" i="24"/>
  <c r="X108" i="24" s="1"/>
  <c r="V108" i="22"/>
  <c r="Y109" i="22" s="1"/>
  <c r="Z109" i="22" s="1"/>
  <c r="W108" i="22"/>
  <c r="X108" i="22" s="1"/>
  <c r="Q110" i="23"/>
  <c r="R109" i="23"/>
  <c r="T110" i="23" s="1"/>
  <c r="Q110" i="21"/>
  <c r="R109" i="21"/>
  <c r="T110" i="21" s="1"/>
  <c r="R107" i="20"/>
  <c r="T108" i="20" s="1"/>
  <c r="Q108" i="20"/>
  <c r="V109" i="23"/>
  <c r="Y110" i="23" s="1"/>
  <c r="W109" i="23"/>
  <c r="X109" i="23" s="1"/>
  <c r="R109" i="28"/>
  <c r="T110" i="28" s="1"/>
  <c r="Q110" i="28"/>
  <c r="C108" i="24"/>
  <c r="D107" i="24"/>
  <c r="Q109" i="19"/>
  <c r="R108" i="19"/>
  <c r="T109" i="19" s="1"/>
  <c r="C109" i="21"/>
  <c r="D109" i="21" s="1"/>
  <c r="D108" i="21"/>
  <c r="D106" i="20"/>
  <c r="C107" i="20"/>
  <c r="V109" i="28"/>
  <c r="Y110" i="28" s="1"/>
  <c r="Z110" i="28" s="1"/>
  <c r="W109" i="28"/>
  <c r="X109" i="28" s="1"/>
  <c r="W107" i="20"/>
  <c r="X107" i="20" s="1"/>
  <c r="V107" i="20"/>
  <c r="Y108" i="20" s="1"/>
  <c r="Z108" i="20" s="1"/>
  <c r="W108" i="19"/>
  <c r="X108" i="19" s="1"/>
  <c r="V108" i="19"/>
  <c r="Y109" i="19" s="1"/>
  <c r="Z109" i="19" s="1"/>
  <c r="C108" i="19"/>
  <c r="D107" i="19"/>
  <c r="Z109" i="23"/>
  <c r="V109" i="21"/>
  <c r="Y110" i="21" s="1"/>
  <c r="Z110" i="21" s="1"/>
  <c r="W109" i="21"/>
  <c r="X109" i="21" s="1"/>
  <c r="V108" i="18" l="1"/>
  <c r="Y109" i="18" s="1"/>
  <c r="W108" i="18"/>
  <c r="X108" i="18" s="1"/>
  <c r="C109" i="18"/>
  <c r="D109" i="18" s="1"/>
  <c r="D108" i="18"/>
  <c r="Y108" i="18"/>
  <c r="Z108" i="18" s="1"/>
  <c r="Z109" i="18" s="1"/>
  <c r="BB17" i="18"/>
  <c r="BC16" i="18"/>
  <c r="BD16" i="18" s="1"/>
  <c r="R108" i="18"/>
  <c r="T109" i="18" s="1"/>
  <c r="Q109" i="18"/>
  <c r="R108" i="27"/>
  <c r="T109" i="27" s="1"/>
  <c r="Q109" i="27"/>
  <c r="C109" i="25"/>
  <c r="D109" i="25" s="1"/>
  <c r="D108" i="25"/>
  <c r="V108" i="27"/>
  <c r="Y109" i="27" s="1"/>
  <c r="Z109" i="27" s="1"/>
  <c r="W108" i="27"/>
  <c r="X108" i="27" s="1"/>
  <c r="Z109" i="24"/>
  <c r="Z108" i="16"/>
  <c r="Y108" i="26"/>
  <c r="Z108" i="26" s="1"/>
  <c r="BB17" i="26"/>
  <c r="W110" i="25"/>
  <c r="X110" i="25" s="1"/>
  <c r="V110" i="25"/>
  <c r="Q109" i="26"/>
  <c r="R108" i="26"/>
  <c r="T109" i="26" s="1"/>
  <c r="W108" i="16"/>
  <c r="X108" i="16" s="1"/>
  <c r="V108" i="16"/>
  <c r="Y109" i="16" s="1"/>
  <c r="Z109" i="16" s="1"/>
  <c r="C109" i="26"/>
  <c r="D109" i="26" s="1"/>
  <c r="D108" i="26"/>
  <c r="C109" i="16"/>
  <c r="D109" i="16" s="1"/>
  <c r="D108" i="16"/>
  <c r="Q111" i="25"/>
  <c r="R110" i="25"/>
  <c r="T111" i="25" s="1"/>
  <c r="W108" i="26"/>
  <c r="X108" i="26" s="1"/>
  <c r="V108" i="26"/>
  <c r="Y109" i="26" s="1"/>
  <c r="Q109" i="16"/>
  <c r="R108" i="16"/>
  <c r="T109" i="16" s="1"/>
  <c r="W109" i="24"/>
  <c r="X109" i="24" s="1"/>
  <c r="V109" i="24"/>
  <c r="Y110" i="24" s="1"/>
  <c r="R109" i="24"/>
  <c r="T110" i="24" s="1"/>
  <c r="Q110" i="24"/>
  <c r="W109" i="22"/>
  <c r="X109" i="22" s="1"/>
  <c r="V109" i="22"/>
  <c r="Y110" i="22" s="1"/>
  <c r="Z110" i="22" s="1"/>
  <c r="Q110" i="22"/>
  <c r="R109" i="22"/>
  <c r="T110" i="22" s="1"/>
  <c r="Z110" i="23"/>
  <c r="Q111" i="28"/>
  <c r="R110" i="28"/>
  <c r="T111" i="28" s="1"/>
  <c r="C108" i="20"/>
  <c r="D107" i="20"/>
  <c r="Q110" i="19"/>
  <c r="R109" i="19"/>
  <c r="T110" i="19" s="1"/>
  <c r="V110" i="28"/>
  <c r="Y111" i="28" s="1"/>
  <c r="Z111" i="28" s="1"/>
  <c r="W110" i="28"/>
  <c r="X110" i="28" s="1"/>
  <c r="R108" i="20"/>
  <c r="T109" i="20" s="1"/>
  <c r="Q109" i="20"/>
  <c r="V110" i="23"/>
  <c r="Y111" i="23" s="1"/>
  <c r="W110" i="23"/>
  <c r="X110" i="23" s="1"/>
  <c r="D108" i="24"/>
  <c r="C109" i="24"/>
  <c r="D109" i="24" s="1"/>
  <c r="Q111" i="21"/>
  <c r="R110" i="21"/>
  <c r="T111" i="21" s="1"/>
  <c r="V109" i="19"/>
  <c r="Y110" i="19" s="1"/>
  <c r="Z110" i="19" s="1"/>
  <c r="W109" i="19"/>
  <c r="X109" i="19" s="1"/>
  <c r="D108" i="19"/>
  <c r="C109" i="19"/>
  <c r="D109" i="19" s="1"/>
  <c r="W108" i="20"/>
  <c r="X108" i="20" s="1"/>
  <c r="V108" i="20"/>
  <c r="Y109" i="20" s="1"/>
  <c r="Z109" i="20" s="1"/>
  <c r="V110" i="21"/>
  <c r="Y111" i="21" s="1"/>
  <c r="Z111" i="21" s="1"/>
  <c r="W110" i="21"/>
  <c r="X110" i="21" s="1"/>
  <c r="Q111" i="23"/>
  <c r="R110" i="23"/>
  <c r="T111" i="23" s="1"/>
  <c r="W109" i="18" l="1"/>
  <c r="X109" i="18" s="1"/>
  <c r="V109" i="18"/>
  <c r="Y110" i="18" s="1"/>
  <c r="Z110" i="18" s="1"/>
  <c r="R109" i="18"/>
  <c r="T110" i="18" s="1"/>
  <c r="Q110" i="18"/>
  <c r="W109" i="27"/>
  <c r="X109" i="27" s="1"/>
  <c r="V109" i="27"/>
  <c r="Y110" i="27" s="1"/>
  <c r="Z110" i="27" s="1"/>
  <c r="R109" i="27"/>
  <c r="T110" i="27" s="1"/>
  <c r="Q110" i="27"/>
  <c r="Z110" i="24"/>
  <c r="BB17" i="25"/>
  <c r="Y111" i="25"/>
  <c r="Z111" i="25" s="1"/>
  <c r="BC16" i="25"/>
  <c r="BD16" i="25" s="1"/>
  <c r="W109" i="16"/>
  <c r="X109" i="16" s="1"/>
  <c r="V109" i="16"/>
  <c r="Y110" i="16" s="1"/>
  <c r="Z110" i="16" s="1"/>
  <c r="BA17" i="16" s="1"/>
  <c r="W111" i="25"/>
  <c r="X111" i="25" s="1"/>
  <c r="V111" i="25"/>
  <c r="Y112" i="25" s="1"/>
  <c r="W109" i="26"/>
  <c r="X109" i="26" s="1"/>
  <c r="V109" i="26"/>
  <c r="Y110" i="26" s="1"/>
  <c r="R109" i="16"/>
  <c r="T110" i="16" s="1"/>
  <c r="Q110" i="16"/>
  <c r="R111" i="25"/>
  <c r="T112" i="25" s="1"/>
  <c r="Q112" i="25"/>
  <c r="Q110" i="26"/>
  <c r="R109" i="26"/>
  <c r="T110" i="26" s="1"/>
  <c r="Z109" i="26"/>
  <c r="Q111" i="24"/>
  <c r="R110" i="24"/>
  <c r="T111" i="24" s="1"/>
  <c r="Q111" i="22"/>
  <c r="R110" i="22"/>
  <c r="T111" i="22" s="1"/>
  <c r="V110" i="24"/>
  <c r="Y111" i="24" s="1"/>
  <c r="Z111" i="24" s="1"/>
  <c r="W110" i="24"/>
  <c r="X110" i="24" s="1"/>
  <c r="W110" i="22"/>
  <c r="X110" i="22" s="1"/>
  <c r="V110" i="22"/>
  <c r="Y111" i="22" s="1"/>
  <c r="Z111" i="22" s="1"/>
  <c r="Z111" i="23"/>
  <c r="W109" i="20"/>
  <c r="X109" i="20" s="1"/>
  <c r="V109" i="20"/>
  <c r="Y110" i="20" s="1"/>
  <c r="Z110" i="20" s="1"/>
  <c r="V111" i="28"/>
  <c r="Y112" i="28" s="1"/>
  <c r="Z112" i="28" s="1"/>
  <c r="W111" i="28"/>
  <c r="X111" i="28" s="1"/>
  <c r="V110" i="19"/>
  <c r="Y111" i="19" s="1"/>
  <c r="Z111" i="19" s="1"/>
  <c r="W110" i="19"/>
  <c r="X110" i="19" s="1"/>
  <c r="V111" i="23"/>
  <c r="Y112" i="23" s="1"/>
  <c r="W111" i="23"/>
  <c r="X111" i="23" s="1"/>
  <c r="Q112" i="21"/>
  <c r="R111" i="21"/>
  <c r="T112" i="21" s="1"/>
  <c r="R110" i="19"/>
  <c r="T111" i="19" s="1"/>
  <c r="Q111" i="19"/>
  <c r="C109" i="20"/>
  <c r="D109" i="20" s="1"/>
  <c r="D108" i="20"/>
  <c r="W111" i="21"/>
  <c r="X111" i="21" s="1"/>
  <c r="V111" i="21"/>
  <c r="Y112" i="21" s="1"/>
  <c r="Z112" i="21" s="1"/>
  <c r="Q112" i="28"/>
  <c r="R111" i="28"/>
  <c r="T112" i="28" s="1"/>
  <c r="Q112" i="23"/>
  <c r="R111" i="23"/>
  <c r="T112" i="23" s="1"/>
  <c r="Q110" i="20"/>
  <c r="R109" i="20"/>
  <c r="T110" i="20" s="1"/>
  <c r="Q111" i="18" l="1"/>
  <c r="R110" i="18"/>
  <c r="T111" i="18" s="1"/>
  <c r="V110" i="18"/>
  <c r="Y111" i="18" s="1"/>
  <c r="Z111" i="18" s="1"/>
  <c r="W110" i="18"/>
  <c r="X110" i="18" s="1"/>
  <c r="R110" i="27"/>
  <c r="T111" i="27" s="1"/>
  <c r="Q111" i="27"/>
  <c r="W110" i="27"/>
  <c r="X110" i="27" s="1"/>
  <c r="V110" i="27"/>
  <c r="Y111" i="27" s="1"/>
  <c r="Z111" i="27" s="1"/>
  <c r="Z112" i="25"/>
  <c r="Q111" i="26"/>
  <c r="R110" i="26"/>
  <c r="T111" i="26" s="1"/>
  <c r="Z110" i="26"/>
  <c r="V110" i="16"/>
  <c r="W110" i="16"/>
  <c r="X110" i="16" s="1"/>
  <c r="W112" i="25"/>
  <c r="X112" i="25" s="1"/>
  <c r="V112" i="25"/>
  <c r="Y113" i="25" s="1"/>
  <c r="V110" i="26"/>
  <c r="Y111" i="26" s="1"/>
  <c r="W110" i="26"/>
  <c r="X110" i="26" s="1"/>
  <c r="Q113" i="25"/>
  <c r="R112" i="25"/>
  <c r="T113" i="25" s="1"/>
  <c r="Q111" i="16"/>
  <c r="R110" i="16"/>
  <c r="T111" i="16" s="1"/>
  <c r="W111" i="22"/>
  <c r="X111" i="22" s="1"/>
  <c r="V111" i="22"/>
  <c r="Y112" i="22" s="1"/>
  <c r="Z112" i="22" s="1"/>
  <c r="R111" i="22"/>
  <c r="T112" i="22" s="1"/>
  <c r="Q112" i="22"/>
  <c r="R111" i="24"/>
  <c r="T112" i="24" s="1"/>
  <c r="Q112" i="24"/>
  <c r="W111" i="24"/>
  <c r="X111" i="24" s="1"/>
  <c r="V111" i="24"/>
  <c r="Y112" i="24" s="1"/>
  <c r="Z112" i="24" s="1"/>
  <c r="Z112" i="23"/>
  <c r="Q113" i="23"/>
  <c r="R112" i="23"/>
  <c r="T113" i="23" s="1"/>
  <c r="W112" i="28"/>
  <c r="X112" i="28" s="1"/>
  <c r="V112" i="28"/>
  <c r="Y113" i="28" s="1"/>
  <c r="Z113" i="28" s="1"/>
  <c r="R112" i="21"/>
  <c r="T113" i="21" s="1"/>
  <c r="Q113" i="21"/>
  <c r="Q112" i="19"/>
  <c r="R111" i="19"/>
  <c r="T112" i="19" s="1"/>
  <c r="V111" i="19"/>
  <c r="Y112" i="19" s="1"/>
  <c r="Z112" i="19" s="1"/>
  <c r="W111" i="19"/>
  <c r="X111" i="19" s="1"/>
  <c r="Q113" i="28"/>
  <c r="R112" i="28"/>
  <c r="T113" i="28" s="1"/>
  <c r="Q111" i="20"/>
  <c r="R110" i="20"/>
  <c r="T111" i="20" s="1"/>
  <c r="W112" i="21"/>
  <c r="X112" i="21" s="1"/>
  <c r="V112" i="21"/>
  <c r="Y113" i="21" s="1"/>
  <c r="Z113" i="21" s="1"/>
  <c r="V110" i="20"/>
  <c r="Y111" i="20" s="1"/>
  <c r="Z111" i="20" s="1"/>
  <c r="W110" i="20"/>
  <c r="X110" i="20" s="1"/>
  <c r="W112" i="23"/>
  <c r="X112" i="23" s="1"/>
  <c r="V112" i="23"/>
  <c r="Y113" i="23" s="1"/>
  <c r="W111" i="18" l="1"/>
  <c r="X111" i="18" s="1"/>
  <c r="V111" i="18"/>
  <c r="Y112" i="18" s="1"/>
  <c r="Z112" i="18" s="1"/>
  <c r="R111" i="18"/>
  <c r="T112" i="18" s="1"/>
  <c r="Q112" i="18"/>
  <c r="V111" i="27"/>
  <c r="Y112" i="27" s="1"/>
  <c r="Z112" i="27" s="1"/>
  <c r="W111" i="27"/>
  <c r="X111" i="27" s="1"/>
  <c r="Z113" i="25"/>
  <c r="R111" i="27"/>
  <c r="T112" i="27" s="1"/>
  <c r="Q112" i="27"/>
  <c r="Y111" i="16"/>
  <c r="Z111" i="16" s="1"/>
  <c r="BB17" i="16"/>
  <c r="BC16" i="16"/>
  <c r="BD16" i="16" s="1"/>
  <c r="W113" i="25"/>
  <c r="X113" i="25" s="1"/>
  <c r="V113" i="25"/>
  <c r="Y114" i="25" s="1"/>
  <c r="Z111" i="26"/>
  <c r="Q112" i="26"/>
  <c r="R111" i="26"/>
  <c r="T112" i="26" s="1"/>
  <c r="V111" i="16"/>
  <c r="Y112" i="16" s="1"/>
  <c r="W111" i="16"/>
  <c r="X111" i="16" s="1"/>
  <c r="W111" i="26"/>
  <c r="X111" i="26" s="1"/>
  <c r="V111" i="26"/>
  <c r="Y112" i="26" s="1"/>
  <c r="R111" i="16"/>
  <c r="T112" i="16" s="1"/>
  <c r="Q112" i="16"/>
  <c r="Q114" i="25"/>
  <c r="R113" i="25"/>
  <c r="T114" i="25" s="1"/>
  <c r="R112" i="22"/>
  <c r="T113" i="22" s="1"/>
  <c r="Q113" i="22"/>
  <c r="V112" i="22"/>
  <c r="Y113" i="22" s="1"/>
  <c r="Z113" i="22" s="1"/>
  <c r="W112" i="22"/>
  <c r="X112" i="22" s="1"/>
  <c r="Q113" i="24"/>
  <c r="R112" i="24"/>
  <c r="T113" i="24" s="1"/>
  <c r="W112" i="24"/>
  <c r="X112" i="24" s="1"/>
  <c r="V112" i="24"/>
  <c r="Y113" i="24" s="1"/>
  <c r="Z113" i="24" s="1"/>
  <c r="Z113" i="23"/>
  <c r="BA18" i="21"/>
  <c r="Q112" i="20"/>
  <c r="R111" i="20"/>
  <c r="T112" i="20" s="1"/>
  <c r="V113" i="23"/>
  <c r="Y114" i="23" s="1"/>
  <c r="W113" i="23"/>
  <c r="X113" i="23" s="1"/>
  <c r="W113" i="28"/>
  <c r="X113" i="28" s="1"/>
  <c r="V113" i="28"/>
  <c r="Y114" i="28" s="1"/>
  <c r="Z114" i="28" s="1"/>
  <c r="Q113" i="19"/>
  <c r="R112" i="19"/>
  <c r="T113" i="19" s="1"/>
  <c r="R113" i="23"/>
  <c r="T114" i="23" s="1"/>
  <c r="Q114" i="23"/>
  <c r="W111" i="20"/>
  <c r="X111" i="20" s="1"/>
  <c r="V111" i="20"/>
  <c r="Y112" i="20" s="1"/>
  <c r="Z112" i="20" s="1"/>
  <c r="W113" i="21"/>
  <c r="X113" i="21" s="1"/>
  <c r="V113" i="21"/>
  <c r="W112" i="19"/>
  <c r="X112" i="19" s="1"/>
  <c r="V112" i="19"/>
  <c r="Y113" i="19" s="1"/>
  <c r="Z113" i="19" s="1"/>
  <c r="Q114" i="28"/>
  <c r="R113" i="28"/>
  <c r="T114" i="28" s="1"/>
  <c r="Q114" i="21"/>
  <c r="R113" i="21"/>
  <c r="T114" i="21" s="1"/>
  <c r="Z114" i="25" l="1"/>
  <c r="W112" i="18"/>
  <c r="X112" i="18" s="1"/>
  <c r="V112" i="18"/>
  <c r="Y113" i="18" s="1"/>
  <c r="Z113" i="18" s="1"/>
  <c r="Q113" i="18"/>
  <c r="R112" i="18"/>
  <c r="T113" i="18" s="1"/>
  <c r="Q113" i="27"/>
  <c r="R112" i="27"/>
  <c r="T113" i="27" s="1"/>
  <c r="V112" i="27"/>
  <c r="Y113" i="27" s="1"/>
  <c r="Z113" i="27" s="1"/>
  <c r="W112" i="27"/>
  <c r="X112" i="27" s="1"/>
  <c r="Z112" i="26"/>
  <c r="Z112" i="16"/>
  <c r="V112" i="16"/>
  <c r="Y113" i="16" s="1"/>
  <c r="W112" i="16"/>
  <c r="X112" i="16" s="1"/>
  <c r="Q113" i="26"/>
  <c r="R112" i="26"/>
  <c r="T113" i="26" s="1"/>
  <c r="Q115" i="25"/>
  <c r="R114" i="25"/>
  <c r="T115" i="25" s="1"/>
  <c r="W114" i="25"/>
  <c r="X114" i="25" s="1"/>
  <c r="V114" i="25"/>
  <c r="Y115" i="25" s="1"/>
  <c r="R112" i="16"/>
  <c r="T113" i="16" s="1"/>
  <c r="Q113" i="16"/>
  <c r="W112" i="26"/>
  <c r="X112" i="26" s="1"/>
  <c r="V112" i="26"/>
  <c r="Y113" i="26" s="1"/>
  <c r="V113" i="22"/>
  <c r="Y114" i="22" s="1"/>
  <c r="Z114" i="22" s="1"/>
  <c r="W113" i="22"/>
  <c r="X113" i="22" s="1"/>
  <c r="Q114" i="24"/>
  <c r="R113" i="24"/>
  <c r="T114" i="24" s="1"/>
  <c r="Z114" i="23"/>
  <c r="V113" i="24"/>
  <c r="Y114" i="24" s="1"/>
  <c r="Z114" i="24" s="1"/>
  <c r="W113" i="24"/>
  <c r="X113" i="24" s="1"/>
  <c r="Q114" i="22"/>
  <c r="R113" i="22"/>
  <c r="T114" i="22" s="1"/>
  <c r="V113" i="19"/>
  <c r="Y114" i="19" s="1"/>
  <c r="Z114" i="19" s="1"/>
  <c r="W113" i="19"/>
  <c r="X113" i="19" s="1"/>
  <c r="R114" i="28"/>
  <c r="T115" i="28" s="1"/>
  <c r="Q115" i="28"/>
  <c r="Q115" i="23"/>
  <c r="R114" i="23"/>
  <c r="T115" i="23" s="1"/>
  <c r="W112" i="20"/>
  <c r="X112" i="20" s="1"/>
  <c r="V112" i="20"/>
  <c r="Y113" i="20" s="1"/>
  <c r="Z113" i="20" s="1"/>
  <c r="R114" i="21"/>
  <c r="T115" i="21" s="1"/>
  <c r="Q115" i="21"/>
  <c r="V114" i="28"/>
  <c r="Y115" i="28" s="1"/>
  <c r="Z115" i="28" s="1"/>
  <c r="W114" i="28"/>
  <c r="X114" i="28" s="1"/>
  <c r="R113" i="19"/>
  <c r="T114" i="19" s="1"/>
  <c r="Q114" i="19"/>
  <c r="BC17" i="21"/>
  <c r="BD17" i="21" s="1"/>
  <c r="Y114" i="21"/>
  <c r="Z114" i="21" s="1"/>
  <c r="BB18" i="21"/>
  <c r="W114" i="21"/>
  <c r="X114" i="21" s="1"/>
  <c r="V114" i="21"/>
  <c r="Y115" i="21" s="1"/>
  <c r="V114" i="23"/>
  <c r="Y115" i="23" s="1"/>
  <c r="W114" i="23"/>
  <c r="X114" i="23" s="1"/>
  <c r="Q113" i="20"/>
  <c r="R112" i="20"/>
  <c r="T113" i="20" s="1"/>
  <c r="Z115" i="25" l="1"/>
  <c r="Q114" i="18"/>
  <c r="R113" i="18"/>
  <c r="T114" i="18" s="1"/>
  <c r="W113" i="18"/>
  <c r="X113" i="18" s="1"/>
  <c r="V113" i="18"/>
  <c r="Y114" i="18" s="1"/>
  <c r="Z114" i="18" s="1"/>
  <c r="R113" i="27"/>
  <c r="T114" i="27" s="1"/>
  <c r="Q114" i="27"/>
  <c r="Z113" i="26"/>
  <c r="V113" i="27"/>
  <c r="Y114" i="27" s="1"/>
  <c r="Z114" i="27" s="1"/>
  <c r="W113" i="27"/>
  <c r="X113" i="27" s="1"/>
  <c r="Z113" i="16"/>
  <c r="W113" i="16"/>
  <c r="X113" i="16" s="1"/>
  <c r="V113" i="16"/>
  <c r="Y114" i="16" s="1"/>
  <c r="Q116" i="25"/>
  <c r="R115" i="25"/>
  <c r="T116" i="25" s="1"/>
  <c r="W113" i="26"/>
  <c r="X113" i="26" s="1"/>
  <c r="V113" i="26"/>
  <c r="Y114" i="26" s="1"/>
  <c r="R113" i="26"/>
  <c r="T114" i="26" s="1"/>
  <c r="Q114" i="26"/>
  <c r="Q114" i="16"/>
  <c r="R113" i="16"/>
  <c r="T114" i="16" s="1"/>
  <c r="V115" i="25"/>
  <c r="Y116" i="25" s="1"/>
  <c r="Z116" i="25" s="1"/>
  <c r="W115" i="25"/>
  <c r="X115" i="25" s="1"/>
  <c r="Z115" i="23"/>
  <c r="Q115" i="22"/>
  <c r="R114" i="22"/>
  <c r="T115" i="22" s="1"/>
  <c r="W114" i="24"/>
  <c r="X114" i="24" s="1"/>
  <c r="V114" i="24"/>
  <c r="Y115" i="24" s="1"/>
  <c r="Z115" i="24" s="1"/>
  <c r="Q115" i="24"/>
  <c r="R114" i="24"/>
  <c r="T115" i="24" s="1"/>
  <c r="V114" i="22"/>
  <c r="Y115" i="22" s="1"/>
  <c r="Z115" i="22" s="1"/>
  <c r="W114" i="22"/>
  <c r="X114" i="22" s="1"/>
  <c r="Z115" i="21"/>
  <c r="BA18" i="20"/>
  <c r="R114" i="19"/>
  <c r="T115" i="19" s="1"/>
  <c r="Q115" i="19"/>
  <c r="Q116" i="28"/>
  <c r="R115" i="28"/>
  <c r="T116" i="28" s="1"/>
  <c r="W114" i="19"/>
  <c r="X114" i="19" s="1"/>
  <c r="V114" i="19"/>
  <c r="Y115" i="19" s="1"/>
  <c r="Z115" i="19" s="1"/>
  <c r="V115" i="28"/>
  <c r="Y116" i="28" s="1"/>
  <c r="Z116" i="28" s="1"/>
  <c r="W115" i="28"/>
  <c r="X115" i="28" s="1"/>
  <c r="Q116" i="21"/>
  <c r="R115" i="21"/>
  <c r="T116" i="21" s="1"/>
  <c r="W115" i="23"/>
  <c r="X115" i="23" s="1"/>
  <c r="V115" i="23"/>
  <c r="Y116" i="23" s="1"/>
  <c r="Q116" i="23"/>
  <c r="R115" i="23"/>
  <c r="T116" i="23" s="1"/>
  <c r="W113" i="20"/>
  <c r="X113" i="20" s="1"/>
  <c r="V113" i="20"/>
  <c r="R113" i="20"/>
  <c r="T114" i="20" s="1"/>
  <c r="Q114" i="20"/>
  <c r="V115" i="21"/>
  <c r="Y116" i="21" s="1"/>
  <c r="W115" i="21"/>
  <c r="X115" i="21" s="1"/>
  <c r="W114" i="18" l="1"/>
  <c r="X114" i="18" s="1"/>
  <c r="V114" i="18"/>
  <c r="Y115" i="18" s="1"/>
  <c r="Z115" i="18" s="1"/>
  <c r="Q115" i="18"/>
  <c r="R114" i="18"/>
  <c r="T115" i="18" s="1"/>
  <c r="Z114" i="26"/>
  <c r="Q115" i="27"/>
  <c r="R114" i="27"/>
  <c r="T115" i="27" s="1"/>
  <c r="W114" i="27"/>
  <c r="X114" i="27" s="1"/>
  <c r="V114" i="27"/>
  <c r="Y115" i="27" s="1"/>
  <c r="Z115" i="27" s="1"/>
  <c r="Z114" i="16"/>
  <c r="Z116" i="21"/>
  <c r="Q115" i="26"/>
  <c r="R114" i="26"/>
  <c r="T115" i="26" s="1"/>
  <c r="V116" i="25"/>
  <c r="Y117" i="25" s="1"/>
  <c r="Z117" i="25" s="1"/>
  <c r="W116" i="25"/>
  <c r="X116" i="25" s="1"/>
  <c r="W114" i="26"/>
  <c r="X114" i="26" s="1"/>
  <c r="V114" i="26"/>
  <c r="Y115" i="26" s="1"/>
  <c r="R116" i="25"/>
  <c r="T117" i="25" s="1"/>
  <c r="Q117" i="25"/>
  <c r="V114" i="16"/>
  <c r="Y115" i="16" s="1"/>
  <c r="W114" i="16"/>
  <c r="X114" i="16" s="1"/>
  <c r="Q115" i="16"/>
  <c r="R114" i="16"/>
  <c r="T115" i="16" s="1"/>
  <c r="Z116" i="23"/>
  <c r="Q116" i="22"/>
  <c r="R115" i="22"/>
  <c r="T116" i="22" s="1"/>
  <c r="Q116" i="24"/>
  <c r="R115" i="24"/>
  <c r="T116" i="24" s="1"/>
  <c r="W115" i="24"/>
  <c r="X115" i="24" s="1"/>
  <c r="V115" i="24"/>
  <c r="Y116" i="24" s="1"/>
  <c r="Z116" i="24" s="1"/>
  <c r="V115" i="22"/>
  <c r="Y116" i="22" s="1"/>
  <c r="Z116" i="22" s="1"/>
  <c r="W115" i="22"/>
  <c r="X115" i="22" s="1"/>
  <c r="Q115" i="20"/>
  <c r="R114" i="20"/>
  <c r="T115" i="20" s="1"/>
  <c r="W116" i="28"/>
  <c r="X116" i="28" s="1"/>
  <c r="V116" i="28"/>
  <c r="Y117" i="28" s="1"/>
  <c r="Z117" i="28" s="1"/>
  <c r="R116" i="28"/>
  <c r="T117" i="28" s="1"/>
  <c r="Q117" i="28"/>
  <c r="V114" i="20"/>
  <c r="Y115" i="20" s="1"/>
  <c r="W114" i="20"/>
  <c r="X114" i="20" s="1"/>
  <c r="R116" i="23"/>
  <c r="T117" i="23" s="1"/>
  <c r="Q117" i="23"/>
  <c r="BC17" i="20"/>
  <c r="BD17" i="20" s="1"/>
  <c r="Y114" i="20"/>
  <c r="Z114" i="20" s="1"/>
  <c r="BB18" i="20"/>
  <c r="W116" i="21"/>
  <c r="X116" i="21" s="1"/>
  <c r="V116" i="21"/>
  <c r="Y117" i="21" s="1"/>
  <c r="Z117" i="21" s="1"/>
  <c r="Q116" i="19"/>
  <c r="R115" i="19"/>
  <c r="T116" i="19" s="1"/>
  <c r="V116" i="23"/>
  <c r="Y117" i="23" s="1"/>
  <c r="W116" i="23"/>
  <c r="X116" i="23" s="1"/>
  <c r="Q117" i="21"/>
  <c r="R116" i="21"/>
  <c r="T117" i="21" s="1"/>
  <c r="W115" i="19"/>
  <c r="X115" i="19" s="1"/>
  <c r="V115" i="19"/>
  <c r="Y116" i="19" s="1"/>
  <c r="Z116" i="19" s="1"/>
  <c r="Z115" i="16" l="1"/>
  <c r="W115" i="18"/>
  <c r="X115" i="18" s="1"/>
  <c r="V115" i="18"/>
  <c r="Y116" i="18" s="1"/>
  <c r="Z116" i="18" s="1"/>
  <c r="Q116" i="18"/>
  <c r="R115" i="18"/>
  <c r="T116" i="18" s="1"/>
  <c r="Z115" i="26"/>
  <c r="W115" i="27"/>
  <c r="X115" i="27" s="1"/>
  <c r="V115" i="27"/>
  <c r="Y116" i="27" s="1"/>
  <c r="Z116" i="27" s="1"/>
  <c r="R115" i="27"/>
  <c r="T116" i="27" s="1"/>
  <c r="Q116" i="27"/>
  <c r="Q116" i="26"/>
  <c r="R115" i="26"/>
  <c r="T116" i="26" s="1"/>
  <c r="Q116" i="16"/>
  <c r="R115" i="16"/>
  <c r="T116" i="16" s="1"/>
  <c r="W117" i="25"/>
  <c r="X117" i="25" s="1"/>
  <c r="V117" i="25"/>
  <c r="Y118" i="25" s="1"/>
  <c r="Z118" i="25" s="1"/>
  <c r="Z115" i="20"/>
  <c r="V115" i="16"/>
  <c r="Y116" i="16" s="1"/>
  <c r="W115" i="16"/>
  <c r="X115" i="16" s="1"/>
  <c r="Q118" i="25"/>
  <c r="R117" i="25"/>
  <c r="T118" i="25" s="1"/>
  <c r="V115" i="26"/>
  <c r="Y116" i="26" s="1"/>
  <c r="Z116" i="26" s="1"/>
  <c r="W115" i="26"/>
  <c r="X115" i="26" s="1"/>
  <c r="Z117" i="23"/>
  <c r="R116" i="22"/>
  <c r="T117" i="22" s="1"/>
  <c r="Q117" i="22"/>
  <c r="Q117" i="24"/>
  <c r="R116" i="24"/>
  <c r="T117" i="24" s="1"/>
  <c r="V116" i="24"/>
  <c r="Y117" i="24" s="1"/>
  <c r="Z117" i="24" s="1"/>
  <c r="W116" i="24"/>
  <c r="X116" i="24" s="1"/>
  <c r="W116" i="22"/>
  <c r="X116" i="22" s="1"/>
  <c r="V116" i="22"/>
  <c r="Y117" i="22" s="1"/>
  <c r="Z117" i="22" s="1"/>
  <c r="BA18" i="19"/>
  <c r="V117" i="23"/>
  <c r="Y118" i="23" s="1"/>
  <c r="W117" i="23"/>
  <c r="X117" i="23" s="1"/>
  <c r="W116" i="19"/>
  <c r="X116" i="19" s="1"/>
  <c r="V116" i="19"/>
  <c r="Q117" i="19"/>
  <c r="R116" i="19"/>
  <c r="T117" i="19" s="1"/>
  <c r="Q118" i="28"/>
  <c r="R117" i="28"/>
  <c r="T118" i="28" s="1"/>
  <c r="V115" i="20"/>
  <c r="Y116" i="20" s="1"/>
  <c r="W115" i="20"/>
  <c r="X115" i="20" s="1"/>
  <c r="Q118" i="21"/>
  <c r="R117" i="21"/>
  <c r="T118" i="21" s="1"/>
  <c r="Q118" i="23"/>
  <c r="R117" i="23"/>
  <c r="T118" i="23" s="1"/>
  <c r="W117" i="21"/>
  <c r="X117" i="21" s="1"/>
  <c r="V117" i="21"/>
  <c r="Y118" i="21" s="1"/>
  <c r="Z118" i="21" s="1"/>
  <c r="V117" i="28"/>
  <c r="Y118" i="28" s="1"/>
  <c r="Z118" i="28" s="1"/>
  <c r="W117" i="28"/>
  <c r="X117" i="28" s="1"/>
  <c r="Q116" i="20"/>
  <c r="R115" i="20"/>
  <c r="T116" i="20" s="1"/>
  <c r="Z116" i="16" l="1"/>
  <c r="V116" i="18"/>
  <c r="Y117" i="18" s="1"/>
  <c r="Z117" i="18" s="1"/>
  <c r="W116" i="18"/>
  <c r="X116" i="18" s="1"/>
  <c r="R116" i="18"/>
  <c r="T117" i="18" s="1"/>
  <c r="Q117" i="18"/>
  <c r="Q117" i="27"/>
  <c r="R116" i="27"/>
  <c r="T117" i="27" s="1"/>
  <c r="W116" i="27"/>
  <c r="X116" i="27" s="1"/>
  <c r="V116" i="27"/>
  <c r="Y117" i="27" s="1"/>
  <c r="Z117" i="27" s="1"/>
  <c r="Z116" i="20"/>
  <c r="Q119" i="25"/>
  <c r="R118" i="25"/>
  <c r="T119" i="25" s="1"/>
  <c r="V116" i="16"/>
  <c r="W116" i="16"/>
  <c r="X116" i="16" s="1"/>
  <c r="Q117" i="16"/>
  <c r="R116" i="16"/>
  <c r="T117" i="16" s="1"/>
  <c r="W116" i="26"/>
  <c r="X116" i="26" s="1"/>
  <c r="V116" i="26"/>
  <c r="Y117" i="26" s="1"/>
  <c r="Z117" i="26" s="1"/>
  <c r="V118" i="25"/>
  <c r="Y119" i="25" s="1"/>
  <c r="Z119" i="25" s="1"/>
  <c r="W118" i="25"/>
  <c r="X118" i="25" s="1"/>
  <c r="R116" i="26"/>
  <c r="T117" i="26" s="1"/>
  <c r="Q117" i="26"/>
  <c r="Z118" i="23"/>
  <c r="W117" i="22"/>
  <c r="X117" i="22" s="1"/>
  <c r="V117" i="22"/>
  <c r="Y118" i="22" s="1"/>
  <c r="Z118" i="22" s="1"/>
  <c r="W117" i="24"/>
  <c r="X117" i="24" s="1"/>
  <c r="V117" i="24"/>
  <c r="Y118" i="24" s="1"/>
  <c r="Z118" i="24" s="1"/>
  <c r="R117" i="24"/>
  <c r="T118" i="24" s="1"/>
  <c r="Q118" i="24"/>
  <c r="Q118" i="22"/>
  <c r="R117" i="22"/>
  <c r="T118" i="22" s="1"/>
  <c r="R116" i="20"/>
  <c r="T117" i="20" s="1"/>
  <c r="Q117" i="20"/>
  <c r="R118" i="21"/>
  <c r="T119" i="21" s="1"/>
  <c r="Q119" i="21"/>
  <c r="W117" i="19"/>
  <c r="X117" i="19" s="1"/>
  <c r="V117" i="19"/>
  <c r="Y118" i="19" s="1"/>
  <c r="V118" i="23"/>
  <c r="Y119" i="23" s="1"/>
  <c r="W118" i="23"/>
  <c r="X118" i="23" s="1"/>
  <c r="R117" i="19"/>
  <c r="T118" i="19" s="1"/>
  <c r="Q118" i="19"/>
  <c r="Y117" i="19"/>
  <c r="Z117" i="19" s="1"/>
  <c r="BC17" i="19"/>
  <c r="BD17" i="19" s="1"/>
  <c r="BB18" i="19"/>
  <c r="Q119" i="28"/>
  <c r="R118" i="28"/>
  <c r="T119" i="28" s="1"/>
  <c r="W116" i="20"/>
  <c r="X116" i="20" s="1"/>
  <c r="V116" i="20"/>
  <c r="Y117" i="20" s="1"/>
  <c r="Q119" i="23"/>
  <c r="R118" i="23"/>
  <c r="T119" i="23" s="1"/>
  <c r="V118" i="21"/>
  <c r="Y119" i="21" s="1"/>
  <c r="Z119" i="21" s="1"/>
  <c r="W118" i="21"/>
  <c r="X118" i="21" s="1"/>
  <c r="W118" i="28"/>
  <c r="X118" i="28" s="1"/>
  <c r="V118" i="28"/>
  <c r="Y119" i="28" s="1"/>
  <c r="Z119" i="28" s="1"/>
  <c r="Q118" i="18" l="1"/>
  <c r="R117" i="18"/>
  <c r="T118" i="18" s="1"/>
  <c r="V117" i="18"/>
  <c r="Y118" i="18" s="1"/>
  <c r="Z118" i="18" s="1"/>
  <c r="W117" i="18"/>
  <c r="X117" i="18" s="1"/>
  <c r="Q118" i="27"/>
  <c r="R117" i="27"/>
  <c r="T118" i="27" s="1"/>
  <c r="W117" i="27"/>
  <c r="X117" i="27" s="1"/>
  <c r="V117" i="27"/>
  <c r="Y118" i="27" s="1"/>
  <c r="Z118" i="27" s="1"/>
  <c r="Z119" i="23"/>
  <c r="Z117" i="20"/>
  <c r="Z118" i="19"/>
  <c r="V117" i="26"/>
  <c r="Y118" i="26" s="1"/>
  <c r="Z118" i="26" s="1"/>
  <c r="W117" i="26"/>
  <c r="X117" i="26" s="1"/>
  <c r="W117" i="16"/>
  <c r="X117" i="16" s="1"/>
  <c r="V117" i="16"/>
  <c r="Y118" i="16" s="1"/>
  <c r="W119" i="25"/>
  <c r="X119" i="25" s="1"/>
  <c r="V119" i="25"/>
  <c r="Y120" i="25" s="1"/>
  <c r="Z120" i="25" s="1"/>
  <c r="Q118" i="16"/>
  <c r="R117" i="16"/>
  <c r="T118" i="16" s="1"/>
  <c r="Y117" i="16"/>
  <c r="Z117" i="16" s="1"/>
  <c r="R119" i="25"/>
  <c r="T120" i="25" s="1"/>
  <c r="Q120" i="25"/>
  <c r="R117" i="26"/>
  <c r="T118" i="26" s="1"/>
  <c r="Q118" i="26"/>
  <c r="V118" i="24"/>
  <c r="Y119" i="24" s="1"/>
  <c r="Z119" i="24" s="1"/>
  <c r="W118" i="24"/>
  <c r="X118" i="24" s="1"/>
  <c r="V118" i="22"/>
  <c r="Y119" i="22" s="1"/>
  <c r="Z119" i="22" s="1"/>
  <c r="W118" i="22"/>
  <c r="X118" i="22" s="1"/>
  <c r="R118" i="22"/>
  <c r="T119" i="22" s="1"/>
  <c r="Q119" i="22"/>
  <c r="Q119" i="24"/>
  <c r="R118" i="24"/>
  <c r="T119" i="24" s="1"/>
  <c r="W119" i="23"/>
  <c r="X119" i="23" s="1"/>
  <c r="V119" i="23"/>
  <c r="Q120" i="28"/>
  <c r="R119" i="28"/>
  <c r="T120" i="28" s="1"/>
  <c r="Q119" i="19"/>
  <c r="R118" i="19"/>
  <c r="T119" i="19" s="1"/>
  <c r="Q120" i="23"/>
  <c r="R119" i="23"/>
  <c r="T120" i="23" s="1"/>
  <c r="W118" i="19"/>
  <c r="X118" i="19" s="1"/>
  <c r="V118" i="19"/>
  <c r="Y119" i="19" s="1"/>
  <c r="Q120" i="21"/>
  <c r="R119" i="21"/>
  <c r="T120" i="21" s="1"/>
  <c r="Q118" i="20"/>
  <c r="R117" i="20"/>
  <c r="T118" i="20" s="1"/>
  <c r="W119" i="21"/>
  <c r="X119" i="21" s="1"/>
  <c r="V119" i="21"/>
  <c r="Y120" i="21" s="1"/>
  <c r="Z120" i="21" s="1"/>
  <c r="W117" i="20"/>
  <c r="X117" i="20" s="1"/>
  <c r="V117" i="20"/>
  <c r="Y118" i="20" s="1"/>
  <c r="W119" i="28"/>
  <c r="X119" i="28" s="1"/>
  <c r="V119" i="28"/>
  <c r="Y120" i="28" s="1"/>
  <c r="Z120" i="28" s="1"/>
  <c r="W118" i="18" l="1"/>
  <c r="X118" i="18" s="1"/>
  <c r="V118" i="18"/>
  <c r="Y119" i="18" s="1"/>
  <c r="Z119" i="18" s="1"/>
  <c r="BA18" i="18" s="1"/>
  <c r="R118" i="18"/>
  <c r="T119" i="18" s="1"/>
  <c r="Q119" i="18"/>
  <c r="Q119" i="27"/>
  <c r="R118" i="27"/>
  <c r="T119" i="27" s="1"/>
  <c r="V118" i="27"/>
  <c r="Y119" i="27" s="1"/>
  <c r="Z119" i="27" s="1"/>
  <c r="W118" i="27"/>
  <c r="X118" i="27" s="1"/>
  <c r="Z119" i="19"/>
  <c r="Z118" i="20"/>
  <c r="V118" i="16"/>
  <c r="Y119" i="16" s="1"/>
  <c r="W118" i="16"/>
  <c r="X118" i="16" s="1"/>
  <c r="V118" i="26"/>
  <c r="Y119" i="26" s="1"/>
  <c r="Z119" i="26" s="1"/>
  <c r="W118" i="26"/>
  <c r="X118" i="26" s="1"/>
  <c r="W120" i="25"/>
  <c r="X120" i="25" s="1"/>
  <c r="V120" i="25"/>
  <c r="Y121" i="25" s="1"/>
  <c r="Z121" i="25" s="1"/>
  <c r="Q121" i="25"/>
  <c r="R120" i="25"/>
  <c r="T121" i="25" s="1"/>
  <c r="R118" i="26"/>
  <c r="T119" i="26" s="1"/>
  <c r="Q119" i="26"/>
  <c r="Z118" i="16"/>
  <c r="R118" i="16"/>
  <c r="T119" i="16" s="1"/>
  <c r="Q119" i="16"/>
  <c r="W119" i="24"/>
  <c r="X119" i="24" s="1"/>
  <c r="V119" i="24"/>
  <c r="Y120" i="24" s="1"/>
  <c r="Z120" i="24" s="1"/>
  <c r="R119" i="24"/>
  <c r="T120" i="24" s="1"/>
  <c r="Q120" i="24"/>
  <c r="W119" i="22"/>
  <c r="X119" i="22" s="1"/>
  <c r="V119" i="22"/>
  <c r="Y120" i="22" s="1"/>
  <c r="Z120" i="22" s="1"/>
  <c r="Q120" i="22"/>
  <c r="R119" i="22"/>
  <c r="T120" i="22" s="1"/>
  <c r="R120" i="21"/>
  <c r="T121" i="21" s="1"/>
  <c r="Q121" i="21"/>
  <c r="W120" i="23"/>
  <c r="X120" i="23" s="1"/>
  <c r="V120" i="23"/>
  <c r="Y121" i="23" s="1"/>
  <c r="W119" i="19"/>
  <c r="X119" i="19" s="1"/>
  <c r="V119" i="19"/>
  <c r="Y120" i="19" s="1"/>
  <c r="Z120" i="19" s="1"/>
  <c r="Y120" i="23"/>
  <c r="Z120" i="23" s="1"/>
  <c r="BB18" i="23"/>
  <c r="W120" i="21"/>
  <c r="X120" i="21" s="1"/>
  <c r="V120" i="21"/>
  <c r="Y121" i="21" s="1"/>
  <c r="Z121" i="21" s="1"/>
  <c r="Q121" i="28"/>
  <c r="R120" i="28"/>
  <c r="T121" i="28" s="1"/>
  <c r="V118" i="20"/>
  <c r="Y119" i="20" s="1"/>
  <c r="W118" i="20"/>
  <c r="X118" i="20" s="1"/>
  <c r="Q121" i="23"/>
  <c r="R120" i="23"/>
  <c r="T121" i="23" s="1"/>
  <c r="Q120" i="19"/>
  <c r="R119" i="19"/>
  <c r="T120" i="19" s="1"/>
  <c r="Q119" i="20"/>
  <c r="R118" i="20"/>
  <c r="T119" i="20" s="1"/>
  <c r="V120" i="28"/>
  <c r="Y121" i="28" s="1"/>
  <c r="Z121" i="28" s="1"/>
  <c r="W120" i="28"/>
  <c r="X120" i="28" s="1"/>
  <c r="Q120" i="18" l="1"/>
  <c r="R119" i="18"/>
  <c r="T120" i="18" s="1"/>
  <c r="W119" i="18"/>
  <c r="X119" i="18" s="1"/>
  <c r="V119" i="18"/>
  <c r="Q120" i="27"/>
  <c r="R119" i="27"/>
  <c r="T120" i="27" s="1"/>
  <c r="V119" i="27"/>
  <c r="Y120" i="27" s="1"/>
  <c r="Z120" i="27" s="1"/>
  <c r="W119" i="27"/>
  <c r="X119" i="27" s="1"/>
  <c r="Z119" i="20"/>
  <c r="Z119" i="16"/>
  <c r="W121" i="25"/>
  <c r="X121" i="25" s="1"/>
  <c r="V121" i="25"/>
  <c r="Y122" i="25" s="1"/>
  <c r="Z122" i="25" s="1"/>
  <c r="BA18" i="25" s="1"/>
  <c r="R119" i="16"/>
  <c r="T120" i="16" s="1"/>
  <c r="Q120" i="16"/>
  <c r="V119" i="26"/>
  <c r="Y120" i="26" s="1"/>
  <c r="Z120" i="26" s="1"/>
  <c r="W119" i="26"/>
  <c r="X119" i="26" s="1"/>
  <c r="V119" i="16"/>
  <c r="Y120" i="16" s="1"/>
  <c r="W119" i="16"/>
  <c r="X119" i="16" s="1"/>
  <c r="R119" i="26"/>
  <c r="T120" i="26" s="1"/>
  <c r="Q120" i="26"/>
  <c r="R121" i="25"/>
  <c r="T122" i="25" s="1"/>
  <c r="Q122" i="25"/>
  <c r="Z121" i="23"/>
  <c r="W120" i="22"/>
  <c r="X120" i="22" s="1"/>
  <c r="V120" i="22"/>
  <c r="Y121" i="22" s="1"/>
  <c r="Z121" i="22" s="1"/>
  <c r="W120" i="24"/>
  <c r="X120" i="24" s="1"/>
  <c r="V120" i="24"/>
  <c r="Y121" i="24" s="1"/>
  <c r="Z121" i="24" s="1"/>
  <c r="Q121" i="24"/>
  <c r="R120" i="24"/>
  <c r="T121" i="24" s="1"/>
  <c r="R120" i="22"/>
  <c r="T121" i="22" s="1"/>
  <c r="Q121" i="22"/>
  <c r="BA13" i="26"/>
  <c r="BA18" i="26"/>
  <c r="BA14" i="26"/>
  <c r="BA15" i="26"/>
  <c r="BA16" i="26"/>
  <c r="BA17" i="26"/>
  <c r="R119" i="20"/>
  <c r="T120" i="20" s="1"/>
  <c r="Q120" i="20"/>
  <c r="Q121" i="19"/>
  <c r="R120" i="19"/>
  <c r="T121" i="19" s="1"/>
  <c r="W121" i="28"/>
  <c r="X121" i="28" s="1"/>
  <c r="V121" i="28"/>
  <c r="Y122" i="28" s="1"/>
  <c r="Z122" i="28" s="1"/>
  <c r="R121" i="21"/>
  <c r="T122" i="21" s="1"/>
  <c r="Q122" i="21"/>
  <c r="W120" i="19"/>
  <c r="X120" i="19" s="1"/>
  <c r="V120" i="19"/>
  <c r="Y121" i="19" s="1"/>
  <c r="Z121" i="19" s="1"/>
  <c r="W121" i="23"/>
  <c r="X121" i="23" s="1"/>
  <c r="V121" i="23"/>
  <c r="Y122" i="23" s="1"/>
  <c r="Q122" i="28"/>
  <c r="R121" i="28"/>
  <c r="T122" i="28" s="1"/>
  <c r="W121" i="21"/>
  <c r="X121" i="21" s="1"/>
  <c r="V121" i="21"/>
  <c r="Y122" i="21" s="1"/>
  <c r="Z122" i="21" s="1"/>
  <c r="W119" i="20"/>
  <c r="X119" i="20" s="1"/>
  <c r="V119" i="20"/>
  <c r="Y120" i="20" s="1"/>
  <c r="R121" i="23"/>
  <c r="T122" i="23" s="1"/>
  <c r="Q122" i="23"/>
  <c r="BB18" i="18" l="1"/>
  <c r="BC17" i="18"/>
  <c r="BD17" i="18" s="1"/>
  <c r="Y120" i="18"/>
  <c r="Z120" i="18" s="1"/>
  <c r="V120" i="18"/>
  <c r="Y121" i="18" s="1"/>
  <c r="W120" i="18"/>
  <c r="X120" i="18" s="1"/>
  <c r="Q121" i="18"/>
  <c r="R120" i="18"/>
  <c r="T121" i="18" s="1"/>
  <c r="Q121" i="27"/>
  <c r="R120" i="27"/>
  <c r="T121" i="27" s="1"/>
  <c r="W120" i="27"/>
  <c r="X120" i="27" s="1"/>
  <c r="V120" i="27"/>
  <c r="Y121" i="27" s="1"/>
  <c r="Z121" i="27" s="1"/>
  <c r="Z120" i="20"/>
  <c r="Z120" i="16"/>
  <c r="R120" i="26"/>
  <c r="T121" i="26" s="1"/>
  <c r="Q121" i="26"/>
  <c r="V122" i="25"/>
  <c r="W122" i="25"/>
  <c r="X122" i="25" s="1"/>
  <c r="R120" i="16"/>
  <c r="T121" i="16" s="1"/>
  <c r="Q121" i="16"/>
  <c r="V120" i="16"/>
  <c r="Y121" i="16" s="1"/>
  <c r="W120" i="16"/>
  <c r="X120" i="16" s="1"/>
  <c r="R122" i="25"/>
  <c r="T123" i="25" s="1"/>
  <c r="Q123" i="25"/>
  <c r="V120" i="26"/>
  <c r="Y121" i="26" s="1"/>
  <c r="Z121" i="26" s="1"/>
  <c r="W120" i="26"/>
  <c r="X120" i="26" s="1"/>
  <c r="Z122" i="23"/>
  <c r="Q122" i="24"/>
  <c r="R121" i="24"/>
  <c r="T122" i="24" s="1"/>
  <c r="Q122" i="22"/>
  <c r="R121" i="22"/>
  <c r="T122" i="22" s="1"/>
  <c r="V121" i="22"/>
  <c r="Y122" i="22" s="1"/>
  <c r="Z122" i="22" s="1"/>
  <c r="W121" i="22"/>
  <c r="X121" i="22" s="1"/>
  <c r="V121" i="24"/>
  <c r="Y122" i="24" s="1"/>
  <c r="Z122" i="24" s="1"/>
  <c r="W121" i="24"/>
  <c r="X121" i="24" s="1"/>
  <c r="BA16" i="22"/>
  <c r="BA15" i="22"/>
  <c r="BA14" i="22"/>
  <c r="BA13" i="22"/>
  <c r="BA17" i="22"/>
  <c r="W122" i="21"/>
  <c r="X122" i="21" s="1"/>
  <c r="V122" i="21"/>
  <c r="Y123" i="21" s="1"/>
  <c r="Z123" i="21" s="1"/>
  <c r="Q122" i="19"/>
  <c r="R121" i="19"/>
  <c r="T122" i="19" s="1"/>
  <c r="R122" i="23"/>
  <c r="T123" i="23" s="1"/>
  <c r="Q123" i="23"/>
  <c r="Q123" i="28"/>
  <c r="R122" i="28"/>
  <c r="T123" i="28" s="1"/>
  <c r="Q121" i="20"/>
  <c r="R120" i="20"/>
  <c r="T121" i="20" s="1"/>
  <c r="W122" i="28"/>
  <c r="X122" i="28" s="1"/>
  <c r="V122" i="28"/>
  <c r="Y123" i="28" s="1"/>
  <c r="Z123" i="28" s="1"/>
  <c r="W122" i="23"/>
  <c r="X122" i="23" s="1"/>
  <c r="V122" i="23"/>
  <c r="Y123" i="23" s="1"/>
  <c r="W120" i="20"/>
  <c r="X120" i="20" s="1"/>
  <c r="V120" i="20"/>
  <c r="Y121" i="20" s="1"/>
  <c r="Q123" i="21"/>
  <c r="R122" i="21"/>
  <c r="T123" i="21" s="1"/>
  <c r="W121" i="19"/>
  <c r="X121" i="19" s="1"/>
  <c r="V121" i="19"/>
  <c r="Y122" i="19" s="1"/>
  <c r="Z122" i="19" s="1"/>
  <c r="V121" i="18" l="1"/>
  <c r="Y122" i="18" s="1"/>
  <c r="W121" i="18"/>
  <c r="X121" i="18" s="1"/>
  <c r="Q122" i="18"/>
  <c r="R121" i="18"/>
  <c r="T122" i="18" s="1"/>
  <c r="Z121" i="18"/>
  <c r="Z122" i="18" s="1"/>
  <c r="R121" i="27"/>
  <c r="T122" i="27" s="1"/>
  <c r="Q122" i="27"/>
  <c r="V121" i="27"/>
  <c r="Y122" i="27" s="1"/>
  <c r="Z122" i="27" s="1"/>
  <c r="W121" i="27"/>
  <c r="X121" i="27" s="1"/>
  <c r="Z123" i="23"/>
  <c r="Z121" i="20"/>
  <c r="Z121" i="16"/>
  <c r="R121" i="16"/>
  <c r="T122" i="16" s="1"/>
  <c r="Q122" i="16"/>
  <c r="W121" i="16"/>
  <c r="X121" i="16" s="1"/>
  <c r="V121" i="16"/>
  <c r="Y122" i="16" s="1"/>
  <c r="Y123" i="25"/>
  <c r="Z123" i="25" s="1"/>
  <c r="BB18" i="25"/>
  <c r="BC17" i="25"/>
  <c r="BD17" i="25" s="1"/>
  <c r="Q124" i="25"/>
  <c r="R123" i="25"/>
  <c r="T124" i="25" s="1"/>
  <c r="Q122" i="26"/>
  <c r="R121" i="26"/>
  <c r="T122" i="26" s="1"/>
  <c r="W123" i="25"/>
  <c r="X123" i="25" s="1"/>
  <c r="V123" i="25"/>
  <c r="Y124" i="25" s="1"/>
  <c r="V121" i="26"/>
  <c r="Y122" i="26" s="1"/>
  <c r="Z122" i="26" s="1"/>
  <c r="W121" i="26"/>
  <c r="X121" i="26" s="1"/>
  <c r="V122" i="22"/>
  <c r="Y123" i="22" s="1"/>
  <c r="Z123" i="22" s="1"/>
  <c r="W122" i="22"/>
  <c r="X122" i="22" s="1"/>
  <c r="BA18" i="22"/>
  <c r="R122" i="22"/>
  <c r="T123" i="22" s="1"/>
  <c r="Q123" i="22"/>
  <c r="Q123" i="24"/>
  <c r="R122" i="24"/>
  <c r="T123" i="24" s="1"/>
  <c r="W122" i="24"/>
  <c r="X122" i="24" s="1"/>
  <c r="V122" i="24"/>
  <c r="Y123" i="24" s="1"/>
  <c r="Z123" i="24" s="1"/>
  <c r="W121" i="20"/>
  <c r="X121" i="20" s="1"/>
  <c r="V121" i="20"/>
  <c r="Y122" i="20" s="1"/>
  <c r="R123" i="23"/>
  <c r="T124" i="23" s="1"/>
  <c r="Q124" i="23"/>
  <c r="W122" i="19"/>
  <c r="X122" i="19" s="1"/>
  <c r="V122" i="19"/>
  <c r="Y123" i="19" s="1"/>
  <c r="Z123" i="19" s="1"/>
  <c r="W123" i="21"/>
  <c r="X123" i="21" s="1"/>
  <c r="V123" i="21"/>
  <c r="Y124" i="21" s="1"/>
  <c r="Z124" i="21" s="1"/>
  <c r="V123" i="23"/>
  <c r="Y124" i="23" s="1"/>
  <c r="W123" i="23"/>
  <c r="X123" i="23" s="1"/>
  <c r="Q123" i="19"/>
  <c r="R122" i="19"/>
  <c r="T123" i="19" s="1"/>
  <c r="Q124" i="28"/>
  <c r="R123" i="28"/>
  <c r="T124" i="28" s="1"/>
  <c r="Q122" i="20"/>
  <c r="R121" i="20"/>
  <c r="T122" i="20" s="1"/>
  <c r="R123" i="21"/>
  <c r="T124" i="21" s="1"/>
  <c r="Q124" i="21"/>
  <c r="W123" i="28"/>
  <c r="X123" i="28" s="1"/>
  <c r="V123" i="28"/>
  <c r="Y124" i="28" s="1"/>
  <c r="Z124" i="28" s="1"/>
  <c r="V122" i="18" l="1"/>
  <c r="Y123" i="18" s="1"/>
  <c r="Z123" i="18" s="1"/>
  <c r="W122" i="18"/>
  <c r="X122" i="18" s="1"/>
  <c r="Q123" i="18"/>
  <c r="R122" i="18"/>
  <c r="T123" i="18" s="1"/>
  <c r="V122" i="27"/>
  <c r="Y123" i="27" s="1"/>
  <c r="Z123" i="27" s="1"/>
  <c r="W122" i="27"/>
  <c r="X122" i="27" s="1"/>
  <c r="R122" i="27"/>
  <c r="T123" i="27" s="1"/>
  <c r="Q123" i="27"/>
  <c r="Z124" i="23"/>
  <c r="Z122" i="20"/>
  <c r="Z122" i="16"/>
  <c r="BA18" i="16" s="1"/>
  <c r="R122" i="26"/>
  <c r="T123" i="26" s="1"/>
  <c r="Q123" i="26"/>
  <c r="Q123" i="16"/>
  <c r="R122" i="16"/>
  <c r="T123" i="16" s="1"/>
  <c r="R124" i="25"/>
  <c r="T125" i="25" s="1"/>
  <c r="Q125" i="25"/>
  <c r="W124" i="25"/>
  <c r="X124" i="25" s="1"/>
  <c r="V124" i="25"/>
  <c r="Y125" i="25" s="1"/>
  <c r="Z124" i="25"/>
  <c r="V122" i="16"/>
  <c r="W122" i="16"/>
  <c r="X122" i="16" s="1"/>
  <c r="W122" i="26"/>
  <c r="X122" i="26" s="1"/>
  <c r="V122" i="26"/>
  <c r="Y123" i="26" s="1"/>
  <c r="Z123" i="26" s="1"/>
  <c r="V123" i="22"/>
  <c r="Y124" i="22" s="1"/>
  <c r="Z124" i="22" s="1"/>
  <c r="W123" i="22"/>
  <c r="X123" i="22" s="1"/>
  <c r="V123" i="24"/>
  <c r="Y124" i="24" s="1"/>
  <c r="Z124" i="24" s="1"/>
  <c r="W123" i="24"/>
  <c r="X123" i="24" s="1"/>
  <c r="R123" i="24"/>
  <c r="T124" i="24" s="1"/>
  <c r="Q124" i="24"/>
  <c r="Q124" i="22"/>
  <c r="R123" i="22"/>
  <c r="T124" i="22" s="1"/>
  <c r="BA18" i="24"/>
  <c r="BA13" i="24"/>
  <c r="BA14" i="24"/>
  <c r="BA17" i="24"/>
  <c r="BA15" i="24"/>
  <c r="BA16" i="24"/>
  <c r="V124" i="23"/>
  <c r="Y125" i="23" s="1"/>
  <c r="W124" i="23"/>
  <c r="X124" i="23" s="1"/>
  <c r="W122" i="20"/>
  <c r="X122" i="20" s="1"/>
  <c r="V122" i="20"/>
  <c r="Y123" i="20" s="1"/>
  <c r="Z123" i="20" s="1"/>
  <c r="Q124" i="19"/>
  <c r="R123" i="19"/>
  <c r="T124" i="19" s="1"/>
  <c r="Q125" i="23"/>
  <c r="R124" i="23"/>
  <c r="T125" i="23" s="1"/>
  <c r="R124" i="21"/>
  <c r="T125" i="21" s="1"/>
  <c r="Q125" i="21"/>
  <c r="W124" i="28"/>
  <c r="X124" i="28" s="1"/>
  <c r="V124" i="28"/>
  <c r="Y125" i="28" s="1"/>
  <c r="Z125" i="28" s="1"/>
  <c r="V124" i="21"/>
  <c r="Y125" i="21" s="1"/>
  <c r="Z125" i="21" s="1"/>
  <c r="W124" i="21"/>
  <c r="X124" i="21" s="1"/>
  <c r="Q123" i="20"/>
  <c r="R122" i="20"/>
  <c r="T123" i="20" s="1"/>
  <c r="R124" i="28"/>
  <c r="T125" i="28" s="1"/>
  <c r="Q125" i="28"/>
  <c r="V123" i="19"/>
  <c r="Y124" i="19" s="1"/>
  <c r="Z124" i="19" s="1"/>
  <c r="W123" i="19"/>
  <c r="X123" i="19" s="1"/>
  <c r="Z125" i="23" l="1"/>
  <c r="V123" i="18"/>
  <c r="Y124" i="18" s="1"/>
  <c r="Z124" i="18" s="1"/>
  <c r="W123" i="18"/>
  <c r="X123" i="18" s="1"/>
  <c r="Q124" i="18"/>
  <c r="R123" i="18"/>
  <c r="T124" i="18" s="1"/>
  <c r="Q124" i="27"/>
  <c r="R123" i="27"/>
  <c r="T124" i="27" s="1"/>
  <c r="V123" i="27"/>
  <c r="Y124" i="27" s="1"/>
  <c r="Z124" i="27" s="1"/>
  <c r="W123" i="27"/>
  <c r="X123" i="27" s="1"/>
  <c r="Z125" i="25"/>
  <c r="Y123" i="16"/>
  <c r="Z123" i="16" s="1"/>
  <c r="BB18" i="16"/>
  <c r="BC17" i="16"/>
  <c r="BD17" i="16" s="1"/>
  <c r="W125" i="25"/>
  <c r="X125" i="25" s="1"/>
  <c r="V125" i="25"/>
  <c r="Y126" i="25" s="1"/>
  <c r="R123" i="16"/>
  <c r="T124" i="16" s="1"/>
  <c r="Q124" i="16"/>
  <c r="R125" i="25"/>
  <c r="T126" i="25" s="1"/>
  <c r="Q126" i="25"/>
  <c r="R123" i="26"/>
  <c r="T124" i="26" s="1"/>
  <c r="Q124" i="26"/>
  <c r="V123" i="26"/>
  <c r="Y124" i="26" s="1"/>
  <c r="Z124" i="26" s="1"/>
  <c r="W123" i="26"/>
  <c r="X123" i="26" s="1"/>
  <c r="W123" i="16"/>
  <c r="X123" i="16" s="1"/>
  <c r="V123" i="16"/>
  <c r="Y124" i="16" s="1"/>
  <c r="W124" i="24"/>
  <c r="X124" i="24" s="1"/>
  <c r="V124" i="24"/>
  <c r="Y125" i="24" s="1"/>
  <c r="Z125" i="24" s="1"/>
  <c r="V124" i="22"/>
  <c r="Y125" i="22" s="1"/>
  <c r="Z125" i="22" s="1"/>
  <c r="W124" i="22"/>
  <c r="X124" i="22" s="1"/>
  <c r="R124" i="22"/>
  <c r="T125" i="22" s="1"/>
  <c r="Q125" i="22"/>
  <c r="R124" i="24"/>
  <c r="T125" i="24" s="1"/>
  <c r="Q125" i="24"/>
  <c r="BA13" i="27"/>
  <c r="BA17" i="27"/>
  <c r="BA14" i="27"/>
  <c r="BA16" i="27"/>
  <c r="BA18" i="27"/>
  <c r="BA15" i="27"/>
  <c r="BA19" i="21"/>
  <c r="BA16" i="28"/>
  <c r="BA17" i="28"/>
  <c r="BA14" i="28"/>
  <c r="BA18" i="28"/>
  <c r="BA13" i="28"/>
  <c r="BA15" i="28"/>
  <c r="BA17" i="23"/>
  <c r="BA15" i="23"/>
  <c r="BA16" i="23"/>
  <c r="BA14" i="23"/>
  <c r="BA18" i="23"/>
  <c r="BA13" i="23"/>
  <c r="Q124" i="20"/>
  <c r="R123" i="20"/>
  <c r="T124" i="20" s="1"/>
  <c r="Q126" i="23"/>
  <c r="R125" i="23"/>
  <c r="T126" i="23" s="1"/>
  <c r="Q125" i="19"/>
  <c r="R124" i="19"/>
  <c r="T125" i="19" s="1"/>
  <c r="W124" i="19"/>
  <c r="X124" i="19" s="1"/>
  <c r="V124" i="19"/>
  <c r="Y125" i="19" s="1"/>
  <c r="Z125" i="19" s="1"/>
  <c r="Q126" i="28"/>
  <c r="R125" i="28"/>
  <c r="T126" i="28" s="1"/>
  <c r="W123" i="20"/>
  <c r="X123" i="20" s="1"/>
  <c r="V123" i="20"/>
  <c r="Y124" i="20" s="1"/>
  <c r="Z124" i="20" s="1"/>
  <c r="V125" i="23"/>
  <c r="Y126" i="23" s="1"/>
  <c r="Z126" i="23" s="1"/>
  <c r="W125" i="23"/>
  <c r="X125" i="23" s="1"/>
  <c r="Q126" i="21"/>
  <c r="R125" i="21"/>
  <c r="T126" i="21" s="1"/>
  <c r="V125" i="28"/>
  <c r="Y126" i="28" s="1"/>
  <c r="Z126" i="28" s="1"/>
  <c r="W125" i="28"/>
  <c r="X125" i="28" s="1"/>
  <c r="V125" i="21"/>
  <c r="W125" i="21"/>
  <c r="X125" i="21" s="1"/>
  <c r="L139" i="12" l="1"/>
  <c r="M139" i="12"/>
  <c r="K139" i="12"/>
  <c r="W124" i="18"/>
  <c r="X124" i="18" s="1"/>
  <c r="V124" i="18"/>
  <c r="Y125" i="18" s="1"/>
  <c r="Z125" i="18" s="1"/>
  <c r="Q125" i="18"/>
  <c r="R124" i="18"/>
  <c r="T125" i="18" s="1"/>
  <c r="R124" i="27"/>
  <c r="T125" i="27" s="1"/>
  <c r="Q125" i="27"/>
  <c r="W124" i="27"/>
  <c r="X124" i="27" s="1"/>
  <c r="V124" i="27"/>
  <c r="Y125" i="27" s="1"/>
  <c r="Z125" i="27" s="1"/>
  <c r="Z126" i="25"/>
  <c r="Z124" i="16"/>
  <c r="W124" i="16"/>
  <c r="X124" i="16" s="1"/>
  <c r="V124" i="16"/>
  <c r="Y125" i="16" s="1"/>
  <c r="W126" i="25"/>
  <c r="X126" i="25" s="1"/>
  <c r="V126" i="25"/>
  <c r="Y127" i="25" s="1"/>
  <c r="V124" i="26"/>
  <c r="Y125" i="26" s="1"/>
  <c r="Z125" i="26" s="1"/>
  <c r="W124" i="26"/>
  <c r="X124" i="26" s="1"/>
  <c r="R124" i="26"/>
  <c r="T125" i="26" s="1"/>
  <c r="Q125" i="26"/>
  <c r="R124" i="16"/>
  <c r="T125" i="16" s="1"/>
  <c r="Q125" i="16"/>
  <c r="Q127" i="25"/>
  <c r="R126" i="25"/>
  <c r="T127" i="25" s="1"/>
  <c r="V125" i="22"/>
  <c r="Y126" i="22" s="1"/>
  <c r="Z126" i="22" s="1"/>
  <c r="W125" i="22"/>
  <c r="X125" i="22" s="1"/>
  <c r="R125" i="24"/>
  <c r="T126" i="24" s="1"/>
  <c r="Q126" i="24"/>
  <c r="W125" i="24"/>
  <c r="X125" i="24" s="1"/>
  <c r="V125" i="24"/>
  <c r="Y126" i="24" s="1"/>
  <c r="Z126" i="24" s="1"/>
  <c r="R125" i="22"/>
  <c r="T126" i="22" s="1"/>
  <c r="Q126" i="22"/>
  <c r="W126" i="21"/>
  <c r="X126" i="21" s="1"/>
  <c r="V126" i="21"/>
  <c r="Y127" i="21" s="1"/>
  <c r="Q127" i="21"/>
  <c r="R126" i="21"/>
  <c r="T127" i="21" s="1"/>
  <c r="Q127" i="23"/>
  <c r="R126" i="23"/>
  <c r="T127" i="23" s="1"/>
  <c r="Q125" i="20"/>
  <c r="R124" i="20"/>
  <c r="T125" i="20" s="1"/>
  <c r="BC18" i="21"/>
  <c r="BD18" i="21" s="1"/>
  <c r="BB19" i="21"/>
  <c r="Y126" i="21"/>
  <c r="Z126" i="21" s="1"/>
  <c r="V126" i="23"/>
  <c r="Y127" i="23" s="1"/>
  <c r="Z127" i="23" s="1"/>
  <c r="W126" i="23"/>
  <c r="X126" i="23" s="1"/>
  <c r="W124" i="20"/>
  <c r="X124" i="20" s="1"/>
  <c r="V124" i="20"/>
  <c r="Y125" i="20" s="1"/>
  <c r="Z125" i="20" s="1"/>
  <c r="V126" i="28"/>
  <c r="Y127" i="28" s="1"/>
  <c r="Z127" i="28" s="1"/>
  <c r="W126" i="28"/>
  <c r="X126" i="28" s="1"/>
  <c r="W125" i="19"/>
  <c r="X125" i="19" s="1"/>
  <c r="V125" i="19"/>
  <c r="Y126" i="19" s="1"/>
  <c r="Z126" i="19" s="1"/>
  <c r="R126" i="28"/>
  <c r="T127" i="28" s="1"/>
  <c r="Q127" i="28"/>
  <c r="Q126" i="19"/>
  <c r="R125" i="19"/>
  <c r="T126" i="19" s="1"/>
  <c r="O46" i="5" l="1"/>
  <c r="M132" i="12"/>
  <c r="M46" i="5"/>
  <c r="K132" i="12"/>
  <c r="N46" i="5"/>
  <c r="L132" i="12"/>
  <c r="Z125" i="16"/>
  <c r="V125" i="18"/>
  <c r="Y126" i="18" s="1"/>
  <c r="Z126" i="18" s="1"/>
  <c r="W125" i="18"/>
  <c r="X125" i="18" s="1"/>
  <c r="R125" i="18"/>
  <c r="T126" i="18" s="1"/>
  <c r="Q126" i="18"/>
  <c r="W125" i="27"/>
  <c r="X125" i="27" s="1"/>
  <c r="V125" i="27"/>
  <c r="Y126" i="27" s="1"/>
  <c r="Z126" i="27" s="1"/>
  <c r="R125" i="27"/>
  <c r="T126" i="27" s="1"/>
  <c r="Q126" i="27"/>
  <c r="Z127" i="25"/>
  <c r="R125" i="16"/>
  <c r="T126" i="16" s="1"/>
  <c r="Q126" i="16"/>
  <c r="W127" i="25"/>
  <c r="X127" i="25" s="1"/>
  <c r="V127" i="25"/>
  <c r="Y128" i="25" s="1"/>
  <c r="Q126" i="26"/>
  <c r="R125" i="26"/>
  <c r="T126" i="26" s="1"/>
  <c r="Q128" i="25"/>
  <c r="R127" i="25"/>
  <c r="T128" i="25" s="1"/>
  <c r="W125" i="26"/>
  <c r="X125" i="26" s="1"/>
  <c r="V125" i="26"/>
  <c r="Y126" i="26" s="1"/>
  <c r="Z126" i="26" s="1"/>
  <c r="W125" i="16"/>
  <c r="X125" i="16" s="1"/>
  <c r="V125" i="16"/>
  <c r="Y126" i="16" s="1"/>
  <c r="Z126" i="16" s="1"/>
  <c r="R126" i="22"/>
  <c r="T127" i="22" s="1"/>
  <c r="Q127" i="22"/>
  <c r="Q127" i="24"/>
  <c r="R126" i="24"/>
  <c r="T127" i="24" s="1"/>
  <c r="W126" i="22"/>
  <c r="X126" i="22" s="1"/>
  <c r="V126" i="22"/>
  <c r="Y127" i="22" s="1"/>
  <c r="Z127" i="22" s="1"/>
  <c r="V126" i="24"/>
  <c r="Y127" i="24" s="1"/>
  <c r="Z127" i="24" s="1"/>
  <c r="W126" i="24"/>
  <c r="X126" i="24" s="1"/>
  <c r="Z127" i="21"/>
  <c r="BA19" i="20"/>
  <c r="W126" i="19"/>
  <c r="X126" i="19" s="1"/>
  <c r="V126" i="19"/>
  <c r="Y127" i="19" s="1"/>
  <c r="Z127" i="19" s="1"/>
  <c r="Q128" i="28"/>
  <c r="R127" i="28"/>
  <c r="T128" i="28" s="1"/>
  <c r="R125" i="20"/>
  <c r="T126" i="20" s="1"/>
  <c r="Q126" i="20"/>
  <c r="Q127" i="19"/>
  <c r="R126" i="19"/>
  <c r="T127" i="19" s="1"/>
  <c r="W127" i="23"/>
  <c r="X127" i="23" s="1"/>
  <c r="V127" i="23"/>
  <c r="Y128" i="23" s="1"/>
  <c r="Z128" i="23" s="1"/>
  <c r="V127" i="21"/>
  <c r="Y128" i="21" s="1"/>
  <c r="W127" i="21"/>
  <c r="X127" i="21" s="1"/>
  <c r="V127" i="28"/>
  <c r="Y128" i="28" s="1"/>
  <c r="Z128" i="28" s="1"/>
  <c r="W127" i="28"/>
  <c r="X127" i="28" s="1"/>
  <c r="Q128" i="23"/>
  <c r="R127" i="23"/>
  <c r="T128" i="23" s="1"/>
  <c r="R127" i="21"/>
  <c r="T128" i="21" s="1"/>
  <c r="Q128" i="21"/>
  <c r="V125" i="20"/>
  <c r="W125" i="20"/>
  <c r="X125" i="20" s="1"/>
  <c r="M64" i="5" l="1"/>
  <c r="M81" i="5" s="1"/>
  <c r="M39" i="5"/>
  <c r="M55" i="5" s="1"/>
  <c r="M56" i="5" s="1"/>
  <c r="M57" i="5" s="1"/>
  <c r="N39" i="5"/>
  <c r="N55" i="5" s="1"/>
  <c r="N56" i="5" s="1"/>
  <c r="N57" i="5" s="1"/>
  <c r="N64" i="5"/>
  <c r="N81" i="5" s="1"/>
  <c r="O64" i="5"/>
  <c r="O81" i="5" s="1"/>
  <c r="O39" i="5"/>
  <c r="O55" i="5" s="1"/>
  <c r="O56" i="5" s="1"/>
  <c r="O57" i="5" s="1"/>
  <c r="R126" i="18"/>
  <c r="T127" i="18" s="1"/>
  <c r="Q127" i="18"/>
  <c r="V126" i="18"/>
  <c r="Y127" i="18" s="1"/>
  <c r="Z127" i="18" s="1"/>
  <c r="W126" i="18"/>
  <c r="X126" i="18" s="1"/>
  <c r="R126" i="27"/>
  <c r="T127" i="27" s="1"/>
  <c r="Q127" i="27"/>
  <c r="W126" i="27"/>
  <c r="X126" i="27" s="1"/>
  <c r="V126" i="27"/>
  <c r="Y127" i="27" s="1"/>
  <c r="Z127" i="27" s="1"/>
  <c r="Z128" i="25"/>
  <c r="R126" i="16"/>
  <c r="T127" i="16" s="1"/>
  <c r="Q127" i="16"/>
  <c r="V126" i="26"/>
  <c r="Y127" i="26" s="1"/>
  <c r="Z127" i="26" s="1"/>
  <c r="W126" i="26"/>
  <c r="X126" i="26" s="1"/>
  <c r="Q127" i="26"/>
  <c r="R126" i="26"/>
  <c r="T127" i="26" s="1"/>
  <c r="W128" i="25"/>
  <c r="X128" i="25" s="1"/>
  <c r="V128" i="25"/>
  <c r="Y129" i="25" s="1"/>
  <c r="Z129" i="25" s="1"/>
  <c r="R128" i="25"/>
  <c r="T129" i="25" s="1"/>
  <c r="Q129" i="25"/>
  <c r="W126" i="16"/>
  <c r="X126" i="16" s="1"/>
  <c r="V126" i="16"/>
  <c r="Y127" i="16" s="1"/>
  <c r="Z127" i="16" s="1"/>
  <c r="Z128" i="21"/>
  <c r="V127" i="22"/>
  <c r="Y128" i="22" s="1"/>
  <c r="Z128" i="22" s="1"/>
  <c r="W127" i="22"/>
  <c r="X127" i="22" s="1"/>
  <c r="W127" i="24"/>
  <c r="X127" i="24" s="1"/>
  <c r="V127" i="24"/>
  <c r="Y128" i="24" s="1"/>
  <c r="Z128" i="24" s="1"/>
  <c r="R127" i="24"/>
  <c r="T128" i="24" s="1"/>
  <c r="Q128" i="24"/>
  <c r="Q128" i="22"/>
  <c r="R127" i="22"/>
  <c r="T128" i="22" s="1"/>
  <c r="BC18" i="20"/>
  <c r="BD18" i="20" s="1"/>
  <c r="BB19" i="20"/>
  <c r="Y126" i="20"/>
  <c r="Z126" i="20" s="1"/>
  <c r="R128" i="21"/>
  <c r="T129" i="21" s="1"/>
  <c r="Q129" i="21"/>
  <c r="Q128" i="19"/>
  <c r="R127" i="19"/>
  <c r="T128" i="19" s="1"/>
  <c r="W126" i="20"/>
  <c r="X126" i="20" s="1"/>
  <c r="V126" i="20"/>
  <c r="Y127" i="20" s="1"/>
  <c r="R128" i="28"/>
  <c r="T129" i="28" s="1"/>
  <c r="Q129" i="28"/>
  <c r="W128" i="23"/>
  <c r="X128" i="23" s="1"/>
  <c r="V128" i="23"/>
  <c r="Y129" i="23" s="1"/>
  <c r="Z129" i="23" s="1"/>
  <c r="V128" i="21"/>
  <c r="Y129" i="21" s="1"/>
  <c r="W128" i="21"/>
  <c r="X128" i="21" s="1"/>
  <c r="R128" i="23"/>
  <c r="T129" i="23" s="1"/>
  <c r="Q129" i="23"/>
  <c r="W127" i="19"/>
  <c r="X127" i="19" s="1"/>
  <c r="V127" i="19"/>
  <c r="Y128" i="19" s="1"/>
  <c r="Z128" i="19" s="1"/>
  <c r="R126" i="20"/>
  <c r="T127" i="20" s="1"/>
  <c r="Q127" i="20"/>
  <c r="V128" i="28"/>
  <c r="Y129" i="28" s="1"/>
  <c r="Z129" i="28" s="1"/>
  <c r="W128" i="28"/>
  <c r="X128" i="28" s="1"/>
  <c r="N17" i="5" l="1"/>
  <c r="N61" i="5"/>
  <c r="N63" i="5" s="1"/>
  <c r="N60" i="5" s="1"/>
  <c r="N96" i="5"/>
  <c r="O61" i="5"/>
  <c r="O63" i="5" s="1"/>
  <c r="O60" i="5" s="1"/>
  <c r="O17" i="5"/>
  <c r="O96" i="5"/>
  <c r="M96" i="5"/>
  <c r="M17" i="5"/>
  <c r="M61" i="5"/>
  <c r="M63" i="5" s="1"/>
  <c r="M60" i="5" s="1"/>
  <c r="R127" i="18"/>
  <c r="T128" i="18" s="1"/>
  <c r="Q128" i="18"/>
  <c r="V127" i="18"/>
  <c r="Y128" i="18" s="1"/>
  <c r="Z128" i="18" s="1"/>
  <c r="W127" i="18"/>
  <c r="X127" i="18" s="1"/>
  <c r="W127" i="27"/>
  <c r="X127" i="27" s="1"/>
  <c r="V127" i="27"/>
  <c r="Y128" i="27" s="1"/>
  <c r="Z128" i="27" s="1"/>
  <c r="R127" i="27"/>
  <c r="T128" i="27" s="1"/>
  <c r="Q128" i="27"/>
  <c r="V127" i="26"/>
  <c r="Y128" i="26" s="1"/>
  <c r="Z128" i="26" s="1"/>
  <c r="W127" i="26"/>
  <c r="X127" i="26" s="1"/>
  <c r="Q130" i="25"/>
  <c r="R129" i="25"/>
  <c r="T130" i="25" s="1"/>
  <c r="Q128" i="16"/>
  <c r="R127" i="16"/>
  <c r="T128" i="16" s="1"/>
  <c r="Q128" i="26"/>
  <c r="R127" i="26"/>
  <c r="T128" i="26" s="1"/>
  <c r="W129" i="25"/>
  <c r="X129" i="25" s="1"/>
  <c r="V129" i="25"/>
  <c r="Y130" i="25" s="1"/>
  <c r="Z130" i="25" s="1"/>
  <c r="V127" i="16"/>
  <c r="Y128" i="16" s="1"/>
  <c r="Z128" i="16" s="1"/>
  <c r="W127" i="16"/>
  <c r="X127" i="16" s="1"/>
  <c r="Z129" i="21"/>
  <c r="V128" i="24"/>
  <c r="W128" i="24"/>
  <c r="X128" i="24" s="1"/>
  <c r="W128" i="22"/>
  <c r="X128" i="22" s="1"/>
  <c r="V128" i="22"/>
  <c r="Y129" i="22" s="1"/>
  <c r="Z129" i="22" s="1"/>
  <c r="R128" i="22"/>
  <c r="T129" i="22" s="1"/>
  <c r="Q129" i="22"/>
  <c r="R128" i="24"/>
  <c r="T129" i="24" s="1"/>
  <c r="Q129" i="24"/>
  <c r="BA19" i="19"/>
  <c r="Q128" i="20"/>
  <c r="R127" i="20"/>
  <c r="T128" i="20" s="1"/>
  <c r="V127" i="20"/>
  <c r="Y128" i="20" s="1"/>
  <c r="W127" i="20"/>
  <c r="X127" i="20" s="1"/>
  <c r="Q130" i="28"/>
  <c r="R129" i="28"/>
  <c r="T130" i="28" s="1"/>
  <c r="Z127" i="20"/>
  <c r="W129" i="28"/>
  <c r="X129" i="28" s="1"/>
  <c r="V129" i="28"/>
  <c r="Y130" i="28" s="1"/>
  <c r="Z130" i="28" s="1"/>
  <c r="W129" i="23"/>
  <c r="X129" i="23" s="1"/>
  <c r="V129" i="23"/>
  <c r="Y130" i="23" s="1"/>
  <c r="Z130" i="23" s="1"/>
  <c r="W128" i="19"/>
  <c r="X128" i="19" s="1"/>
  <c r="V128" i="19"/>
  <c r="Q130" i="21"/>
  <c r="R129" i="21"/>
  <c r="T130" i="21" s="1"/>
  <c r="Q130" i="23"/>
  <c r="R129" i="23"/>
  <c r="T130" i="23" s="1"/>
  <c r="Q129" i="19"/>
  <c r="R128" i="19"/>
  <c r="T129" i="19" s="1"/>
  <c r="V129" i="21"/>
  <c r="Y130" i="21" s="1"/>
  <c r="W129" i="21"/>
  <c r="X129" i="21" s="1"/>
  <c r="Q129" i="18" l="1"/>
  <c r="R128" i="18"/>
  <c r="T129" i="18" s="1"/>
  <c r="W128" i="18"/>
  <c r="X128" i="18" s="1"/>
  <c r="V128" i="18"/>
  <c r="Y129" i="18" s="1"/>
  <c r="Z129" i="18" s="1"/>
  <c r="R128" i="27"/>
  <c r="T129" i="27" s="1"/>
  <c r="Q129" i="27"/>
  <c r="V128" i="27"/>
  <c r="Y129" i="27" s="1"/>
  <c r="Z129" i="27" s="1"/>
  <c r="W128" i="27"/>
  <c r="X128" i="27" s="1"/>
  <c r="W128" i="16"/>
  <c r="X128" i="16" s="1"/>
  <c r="V128" i="16"/>
  <c r="R128" i="16"/>
  <c r="T129" i="16" s="1"/>
  <c r="Q129" i="16"/>
  <c r="V128" i="26"/>
  <c r="Y129" i="26" s="1"/>
  <c r="Z129" i="26" s="1"/>
  <c r="W128" i="26"/>
  <c r="X128" i="26" s="1"/>
  <c r="V130" i="25"/>
  <c r="Y131" i="25" s="1"/>
  <c r="Z131" i="25" s="1"/>
  <c r="W130" i="25"/>
  <c r="X130" i="25" s="1"/>
  <c r="Q129" i="26"/>
  <c r="R128" i="26"/>
  <c r="T129" i="26" s="1"/>
  <c r="Q131" i="25"/>
  <c r="R130" i="25"/>
  <c r="T131" i="25" s="1"/>
  <c r="Z130" i="21"/>
  <c r="BB19" i="24"/>
  <c r="Y129" i="24"/>
  <c r="Z129" i="24" s="1"/>
  <c r="R129" i="24"/>
  <c r="T130" i="24" s="1"/>
  <c r="Q130" i="24"/>
  <c r="V129" i="24"/>
  <c r="Y130" i="24" s="1"/>
  <c r="W129" i="24"/>
  <c r="X129" i="24" s="1"/>
  <c r="V129" i="22"/>
  <c r="Y130" i="22" s="1"/>
  <c r="Z130" i="22" s="1"/>
  <c r="W129" i="22"/>
  <c r="X129" i="22" s="1"/>
  <c r="R129" i="22"/>
  <c r="T130" i="22" s="1"/>
  <c r="Q130" i="22"/>
  <c r="R129" i="19"/>
  <c r="T130" i="19" s="1"/>
  <c r="Q130" i="19"/>
  <c r="W130" i="23"/>
  <c r="X130" i="23" s="1"/>
  <c r="V130" i="23"/>
  <c r="Y131" i="23" s="1"/>
  <c r="Z131" i="23" s="1"/>
  <c r="V130" i="21"/>
  <c r="Y131" i="21" s="1"/>
  <c r="W130" i="21"/>
  <c r="X130" i="21" s="1"/>
  <c r="Z128" i="20"/>
  <c r="R130" i="28"/>
  <c r="T131" i="28" s="1"/>
  <c r="Q131" i="28"/>
  <c r="Q131" i="23"/>
  <c r="R130" i="23"/>
  <c r="T131" i="23" s="1"/>
  <c r="BB19" i="19"/>
  <c r="BC18" i="19"/>
  <c r="BD18" i="19" s="1"/>
  <c r="Y129" i="19"/>
  <c r="Z129" i="19" s="1"/>
  <c r="W128" i="20"/>
  <c r="X128" i="20" s="1"/>
  <c r="V128" i="20"/>
  <c r="Y129" i="20" s="1"/>
  <c r="Q131" i="21"/>
  <c r="R130" i="21"/>
  <c r="T131" i="21" s="1"/>
  <c r="W129" i="19"/>
  <c r="X129" i="19" s="1"/>
  <c r="V129" i="19"/>
  <c r="Y130" i="19" s="1"/>
  <c r="W130" i="28"/>
  <c r="X130" i="28" s="1"/>
  <c r="V130" i="28"/>
  <c r="Y131" i="28" s="1"/>
  <c r="Z131" i="28" s="1"/>
  <c r="Q129" i="20"/>
  <c r="R128" i="20"/>
  <c r="T129" i="20" s="1"/>
  <c r="W129" i="18" l="1"/>
  <c r="X129" i="18" s="1"/>
  <c r="V129" i="18"/>
  <c r="Y130" i="18" s="1"/>
  <c r="Z130" i="18" s="1"/>
  <c r="Q130" i="18"/>
  <c r="R129" i="18"/>
  <c r="T130" i="18" s="1"/>
  <c r="V129" i="27"/>
  <c r="Y130" i="27" s="1"/>
  <c r="Z130" i="27" s="1"/>
  <c r="W129" i="27"/>
  <c r="X129" i="27" s="1"/>
  <c r="Q130" i="27"/>
  <c r="R129" i="27"/>
  <c r="T130" i="27" s="1"/>
  <c r="W129" i="26"/>
  <c r="X129" i="26" s="1"/>
  <c r="V129" i="26"/>
  <c r="Y130" i="26" s="1"/>
  <c r="Z130" i="26" s="1"/>
  <c r="Y129" i="16"/>
  <c r="Z129" i="16" s="1"/>
  <c r="W131" i="25"/>
  <c r="X131" i="25" s="1"/>
  <c r="V131" i="25"/>
  <c r="Y132" i="25" s="1"/>
  <c r="Z132" i="25" s="1"/>
  <c r="R129" i="16"/>
  <c r="T130" i="16" s="1"/>
  <c r="Q130" i="16"/>
  <c r="Q132" i="25"/>
  <c r="R131" i="25"/>
  <c r="T132" i="25" s="1"/>
  <c r="W129" i="16"/>
  <c r="X129" i="16" s="1"/>
  <c r="V129" i="16"/>
  <c r="Y130" i="16" s="1"/>
  <c r="R129" i="26"/>
  <c r="T130" i="26" s="1"/>
  <c r="Q130" i="26"/>
  <c r="Z131" i="21"/>
  <c r="W130" i="22"/>
  <c r="X130" i="22" s="1"/>
  <c r="V130" i="22"/>
  <c r="Y131" i="22" s="1"/>
  <c r="Z131" i="22" s="1"/>
  <c r="W130" i="24"/>
  <c r="X130" i="24" s="1"/>
  <c r="V130" i="24"/>
  <c r="Y131" i="24" s="1"/>
  <c r="Q131" i="24"/>
  <c r="R130" i="24"/>
  <c r="T131" i="24" s="1"/>
  <c r="Q131" i="22"/>
  <c r="R130" i="22"/>
  <c r="T131" i="22" s="1"/>
  <c r="Z130" i="24"/>
  <c r="W131" i="23"/>
  <c r="X131" i="23" s="1"/>
  <c r="V131" i="23"/>
  <c r="Q130" i="20"/>
  <c r="R129" i="20"/>
  <c r="T130" i="20" s="1"/>
  <c r="R131" i="21"/>
  <c r="T132" i="21" s="1"/>
  <c r="Q132" i="21"/>
  <c r="R131" i="23"/>
  <c r="T132" i="23" s="1"/>
  <c r="Q132" i="23"/>
  <c r="Q132" i="28"/>
  <c r="R131" i="28"/>
  <c r="T132" i="28" s="1"/>
  <c r="W129" i="20"/>
  <c r="X129" i="20" s="1"/>
  <c r="V129" i="20"/>
  <c r="Y130" i="20" s="1"/>
  <c r="W131" i="21"/>
  <c r="X131" i="21" s="1"/>
  <c r="V131" i="21"/>
  <c r="Y132" i="21" s="1"/>
  <c r="Z130" i="19"/>
  <c r="W131" i="28"/>
  <c r="X131" i="28" s="1"/>
  <c r="V131" i="28"/>
  <c r="Y132" i="28" s="1"/>
  <c r="Z132" i="28" s="1"/>
  <c r="R130" i="19"/>
  <c r="T131" i="19" s="1"/>
  <c r="Q131" i="19"/>
  <c r="Z129" i="20"/>
  <c r="W130" i="19"/>
  <c r="X130" i="19" s="1"/>
  <c r="V130" i="19"/>
  <c r="Y131" i="19" s="1"/>
  <c r="V130" i="18" l="1"/>
  <c r="Y131" i="18" s="1"/>
  <c r="Z131" i="18" s="1"/>
  <c r="BA19" i="18" s="1"/>
  <c r="W130" i="18"/>
  <c r="X130" i="18" s="1"/>
  <c r="Q131" i="18"/>
  <c r="R130" i="18"/>
  <c r="T131" i="18" s="1"/>
  <c r="V130" i="27"/>
  <c r="Y131" i="27" s="1"/>
  <c r="Z131" i="27" s="1"/>
  <c r="W130" i="27"/>
  <c r="X130" i="27" s="1"/>
  <c r="Q131" i="27"/>
  <c r="R130" i="27"/>
  <c r="T131" i="27" s="1"/>
  <c r="V130" i="26"/>
  <c r="Y131" i="26" s="1"/>
  <c r="Z131" i="26" s="1"/>
  <c r="W130" i="26"/>
  <c r="X130" i="26" s="1"/>
  <c r="Q133" i="25"/>
  <c r="R132" i="25"/>
  <c r="T133" i="25" s="1"/>
  <c r="W130" i="16"/>
  <c r="X130" i="16" s="1"/>
  <c r="V130" i="16"/>
  <c r="Y131" i="16" s="1"/>
  <c r="R130" i="26"/>
  <c r="T131" i="26" s="1"/>
  <c r="Q131" i="26"/>
  <c r="Q131" i="16"/>
  <c r="R130" i="16"/>
  <c r="T131" i="16" s="1"/>
  <c r="Z130" i="16"/>
  <c r="W132" i="25"/>
  <c r="X132" i="25" s="1"/>
  <c r="V132" i="25"/>
  <c r="Y133" i="25" s="1"/>
  <c r="Z133" i="25" s="1"/>
  <c r="Z132" i="21"/>
  <c r="W131" i="22"/>
  <c r="X131" i="22" s="1"/>
  <c r="V131" i="22"/>
  <c r="Y132" i="22" s="1"/>
  <c r="Z132" i="22" s="1"/>
  <c r="R131" i="22"/>
  <c r="T132" i="22" s="1"/>
  <c r="Q132" i="22"/>
  <c r="Q132" i="24"/>
  <c r="R131" i="24"/>
  <c r="T132" i="24" s="1"/>
  <c r="Z131" i="24"/>
  <c r="W131" i="24"/>
  <c r="X131" i="24" s="1"/>
  <c r="V131" i="24"/>
  <c r="Y132" i="24" s="1"/>
  <c r="Z130" i="20"/>
  <c r="Q132" i="19"/>
  <c r="R131" i="19"/>
  <c r="T132" i="19" s="1"/>
  <c r="W131" i="19"/>
  <c r="X131" i="19" s="1"/>
  <c r="V131" i="19"/>
  <c r="Y132" i="19" s="1"/>
  <c r="Q133" i="28"/>
  <c r="R132" i="28"/>
  <c r="T133" i="28" s="1"/>
  <c r="R132" i="21"/>
  <c r="T133" i="21" s="1"/>
  <c r="Q133" i="21"/>
  <c r="Q133" i="23"/>
  <c r="R132" i="23"/>
  <c r="T133" i="23" s="1"/>
  <c r="W132" i="21"/>
  <c r="X132" i="21" s="1"/>
  <c r="V132" i="21"/>
  <c r="Y133" i="21" s="1"/>
  <c r="Z133" i="21" s="1"/>
  <c r="BC13" i="26"/>
  <c r="BC14" i="26"/>
  <c r="BC12" i="26"/>
  <c r="BC16" i="26"/>
  <c r="BC15" i="26"/>
  <c r="BC11" i="26"/>
  <c r="Z131" i="19"/>
  <c r="W132" i="23"/>
  <c r="X132" i="23" s="1"/>
  <c r="V132" i="23"/>
  <c r="Y133" i="23" s="1"/>
  <c r="V130" i="20"/>
  <c r="Y131" i="20" s="1"/>
  <c r="W130" i="20"/>
  <c r="X130" i="20" s="1"/>
  <c r="Y132" i="23"/>
  <c r="Z132" i="23" s="1"/>
  <c r="BB19" i="23"/>
  <c r="V132" i="28"/>
  <c r="Y133" i="28" s="1"/>
  <c r="Z133" i="28" s="1"/>
  <c r="W132" i="28"/>
  <c r="X132" i="28" s="1"/>
  <c r="R130" i="20"/>
  <c r="T131" i="20" s="1"/>
  <c r="Q131" i="20"/>
  <c r="V131" i="18" l="1"/>
  <c r="W131" i="18"/>
  <c r="X131" i="18" s="1"/>
  <c r="R131" i="18"/>
  <c r="T132" i="18" s="1"/>
  <c r="Q132" i="18"/>
  <c r="Z132" i="19"/>
  <c r="Z131" i="20"/>
  <c r="W131" i="27"/>
  <c r="X131" i="27" s="1"/>
  <c r="V131" i="27"/>
  <c r="Y132" i="27" s="1"/>
  <c r="Z132" i="27" s="1"/>
  <c r="Q132" i="27"/>
  <c r="R131" i="27"/>
  <c r="T132" i="27" s="1"/>
  <c r="R131" i="26"/>
  <c r="T132" i="26" s="1"/>
  <c r="Q132" i="26"/>
  <c r="Z131" i="16"/>
  <c r="W133" i="25"/>
  <c r="X133" i="25" s="1"/>
  <c r="V133" i="25"/>
  <c r="Y134" i="25" s="1"/>
  <c r="Z134" i="25" s="1"/>
  <c r="BA19" i="25" s="1"/>
  <c r="V131" i="16"/>
  <c r="Y132" i="16" s="1"/>
  <c r="W131" i="16"/>
  <c r="X131" i="16" s="1"/>
  <c r="R133" i="25"/>
  <c r="T134" i="25" s="1"/>
  <c r="Q134" i="25"/>
  <c r="Q132" i="16"/>
  <c r="R131" i="16"/>
  <c r="T132" i="16" s="1"/>
  <c r="W131" i="26"/>
  <c r="X131" i="26" s="1"/>
  <c r="V131" i="26"/>
  <c r="Z132" i="24"/>
  <c r="R132" i="24"/>
  <c r="T133" i="24" s="1"/>
  <c r="Q133" i="24"/>
  <c r="R132" i="22"/>
  <c r="T133" i="22" s="1"/>
  <c r="Q133" i="22"/>
  <c r="V132" i="22"/>
  <c r="Y133" i="22" s="1"/>
  <c r="Z133" i="22" s="1"/>
  <c r="W132" i="22"/>
  <c r="X132" i="22" s="1"/>
  <c r="V132" i="24"/>
  <c r="Y133" i="24" s="1"/>
  <c r="W132" i="24"/>
  <c r="X132" i="24" s="1"/>
  <c r="Z133" i="23"/>
  <c r="BC15" i="22"/>
  <c r="BC12" i="22"/>
  <c r="BC11" i="22"/>
  <c r="BC14" i="22"/>
  <c r="BC16" i="22"/>
  <c r="BC13" i="22"/>
  <c r="V131" i="20"/>
  <c r="Y132" i="20" s="1"/>
  <c r="W131" i="20"/>
  <c r="X131" i="20" s="1"/>
  <c r="V133" i="23"/>
  <c r="Y134" i="23" s="1"/>
  <c r="W133" i="23"/>
  <c r="X133" i="23" s="1"/>
  <c r="Q133" i="19"/>
  <c r="R132" i="19"/>
  <c r="T133" i="19" s="1"/>
  <c r="Q134" i="23"/>
  <c r="R133" i="23"/>
  <c r="T134" i="23" s="1"/>
  <c r="Q134" i="21"/>
  <c r="R133" i="21"/>
  <c r="T134" i="21" s="1"/>
  <c r="W133" i="28"/>
  <c r="X133" i="28" s="1"/>
  <c r="V133" i="28"/>
  <c r="Y134" i="28" s="1"/>
  <c r="Z134" i="28" s="1"/>
  <c r="V133" i="21"/>
  <c r="Y134" i="21" s="1"/>
  <c r="Z134" i="21" s="1"/>
  <c r="W133" i="21"/>
  <c r="X133" i="21" s="1"/>
  <c r="Q134" i="28"/>
  <c r="R133" i="28"/>
  <c r="T134" i="28" s="1"/>
  <c r="R131" i="20"/>
  <c r="T132" i="20" s="1"/>
  <c r="Q132" i="20"/>
  <c r="W132" i="19"/>
  <c r="X132" i="19" s="1"/>
  <c r="V132" i="19"/>
  <c r="Y133" i="19" s="1"/>
  <c r="Z133" i="19" s="1"/>
  <c r="Z132" i="20" l="1"/>
  <c r="R132" i="18"/>
  <c r="T133" i="18" s="1"/>
  <c r="Q133" i="18"/>
  <c r="V132" i="18"/>
  <c r="Y133" i="18" s="1"/>
  <c r="W132" i="18"/>
  <c r="X132" i="18" s="1"/>
  <c r="BC18" i="18"/>
  <c r="BD18" i="18" s="1"/>
  <c r="Y132" i="18"/>
  <c r="Z132" i="18" s="1"/>
  <c r="BB19" i="18"/>
  <c r="W132" i="27"/>
  <c r="X132" i="27" s="1"/>
  <c r="V132" i="27"/>
  <c r="Y133" i="27" s="1"/>
  <c r="Z133" i="27" s="1"/>
  <c r="Q133" i="27"/>
  <c r="R132" i="27"/>
  <c r="T133" i="27" s="1"/>
  <c r="Z133" i="24"/>
  <c r="Z132" i="16"/>
  <c r="BB19" i="26"/>
  <c r="Y132" i="26"/>
  <c r="Z132" i="26" s="1"/>
  <c r="Q135" i="25"/>
  <c r="R134" i="25"/>
  <c r="T135" i="25" s="1"/>
  <c r="W132" i="16"/>
  <c r="X132" i="16" s="1"/>
  <c r="V132" i="16"/>
  <c r="Y133" i="16" s="1"/>
  <c r="R132" i="26"/>
  <c r="T133" i="26" s="1"/>
  <c r="Q133" i="26"/>
  <c r="W134" i="25"/>
  <c r="X134" i="25" s="1"/>
  <c r="V134" i="25"/>
  <c r="Q133" i="16"/>
  <c r="R132" i="16"/>
  <c r="T133" i="16" s="1"/>
  <c r="V132" i="26"/>
  <c r="Y133" i="26" s="1"/>
  <c r="W132" i="26"/>
  <c r="X132" i="26" s="1"/>
  <c r="Z134" i="23"/>
  <c r="V133" i="22"/>
  <c r="Y134" i="22" s="1"/>
  <c r="Z134" i="22" s="1"/>
  <c r="W133" i="22"/>
  <c r="X133" i="22" s="1"/>
  <c r="W133" i="24"/>
  <c r="X133" i="24" s="1"/>
  <c r="V133" i="24"/>
  <c r="Y134" i="24" s="1"/>
  <c r="Z134" i="24" s="1"/>
  <c r="R133" i="22"/>
  <c r="T134" i="22" s="1"/>
  <c r="Q134" i="22"/>
  <c r="R133" i="24"/>
  <c r="T134" i="24" s="1"/>
  <c r="Q134" i="24"/>
  <c r="R132" i="20"/>
  <c r="T133" i="20" s="1"/>
  <c r="Q133" i="20"/>
  <c r="W134" i="28"/>
  <c r="X134" i="28" s="1"/>
  <c r="V134" i="28"/>
  <c r="Y135" i="28" s="1"/>
  <c r="Z135" i="28" s="1"/>
  <c r="W134" i="23"/>
  <c r="X134" i="23" s="1"/>
  <c r="V134" i="23"/>
  <c r="Y135" i="23" s="1"/>
  <c r="W132" i="20"/>
  <c r="X132" i="20" s="1"/>
  <c r="V132" i="20"/>
  <c r="Y133" i="20" s="1"/>
  <c r="Z133" i="20" s="1"/>
  <c r="V133" i="19"/>
  <c r="Y134" i="19" s="1"/>
  <c r="Z134" i="19" s="1"/>
  <c r="W133" i="19"/>
  <c r="X133" i="19" s="1"/>
  <c r="Q135" i="28"/>
  <c r="R134" i="28"/>
  <c r="T135" i="28" s="1"/>
  <c r="R134" i="23"/>
  <c r="T135" i="23" s="1"/>
  <c r="Q135" i="23"/>
  <c r="W134" i="21"/>
  <c r="X134" i="21" s="1"/>
  <c r="V134" i="21"/>
  <c r="Y135" i="21" s="1"/>
  <c r="Z135" i="21" s="1"/>
  <c r="R133" i="19"/>
  <c r="T134" i="19" s="1"/>
  <c r="Q134" i="19"/>
  <c r="Q135" i="21"/>
  <c r="R134" i="21"/>
  <c r="T135" i="21" s="1"/>
  <c r="Z133" i="18" l="1"/>
  <c r="Q134" i="18"/>
  <c r="R133" i="18"/>
  <c r="T134" i="18" s="1"/>
  <c r="V133" i="18"/>
  <c r="Y134" i="18" s="1"/>
  <c r="W133" i="18"/>
  <c r="X133" i="18" s="1"/>
  <c r="V133" i="27"/>
  <c r="Y134" i="27" s="1"/>
  <c r="Z134" i="27" s="1"/>
  <c r="W133" i="27"/>
  <c r="X133" i="27" s="1"/>
  <c r="Q134" i="27"/>
  <c r="R133" i="27"/>
  <c r="T134" i="27" s="1"/>
  <c r="Z135" i="23"/>
  <c r="Z133" i="16"/>
  <c r="Z133" i="26"/>
  <c r="R133" i="16"/>
  <c r="T134" i="16" s="1"/>
  <c r="Q134" i="16"/>
  <c r="BC18" i="25"/>
  <c r="BD18" i="25" s="1"/>
  <c r="BB19" i="25"/>
  <c r="Y135" i="25"/>
  <c r="Z135" i="25" s="1"/>
  <c r="V135" i="25"/>
  <c r="Y136" i="25" s="1"/>
  <c r="W135" i="25"/>
  <c r="X135" i="25" s="1"/>
  <c r="R135" i="25"/>
  <c r="T136" i="25" s="1"/>
  <c r="Q136" i="25"/>
  <c r="Q134" i="26"/>
  <c r="R133" i="26"/>
  <c r="T134" i="26" s="1"/>
  <c r="V133" i="16"/>
  <c r="Y134" i="16" s="1"/>
  <c r="W133" i="16"/>
  <c r="X133" i="16" s="1"/>
  <c r="W133" i="26"/>
  <c r="X133" i="26" s="1"/>
  <c r="V133" i="26"/>
  <c r="Y134" i="26" s="1"/>
  <c r="V134" i="22"/>
  <c r="Y135" i="22" s="1"/>
  <c r="Z135" i="22" s="1"/>
  <c r="W134" i="22"/>
  <c r="X134" i="22" s="1"/>
  <c r="Q135" i="24"/>
  <c r="R134" i="24"/>
  <c r="T135" i="24" s="1"/>
  <c r="V134" i="24"/>
  <c r="Y135" i="24" s="1"/>
  <c r="Z135" i="24" s="1"/>
  <c r="W134" i="24"/>
  <c r="X134" i="24" s="1"/>
  <c r="Q135" i="22"/>
  <c r="R134" i="22"/>
  <c r="T135" i="22" s="1"/>
  <c r="BC11" i="24"/>
  <c r="BC12" i="24"/>
  <c r="BC15" i="24"/>
  <c r="BC13" i="24"/>
  <c r="BC14" i="24"/>
  <c r="BC16" i="24"/>
  <c r="BD16" i="24" s="1"/>
  <c r="R135" i="21"/>
  <c r="T136" i="21" s="1"/>
  <c r="Q136" i="21"/>
  <c r="V134" i="19"/>
  <c r="Y135" i="19" s="1"/>
  <c r="Z135" i="19" s="1"/>
  <c r="W134" i="19"/>
  <c r="X134" i="19" s="1"/>
  <c r="Q136" i="23"/>
  <c r="R135" i="23"/>
  <c r="T136" i="23" s="1"/>
  <c r="W135" i="28"/>
  <c r="X135" i="28" s="1"/>
  <c r="V135" i="28"/>
  <c r="Y136" i="28" s="1"/>
  <c r="Z136" i="28" s="1"/>
  <c r="W133" i="20"/>
  <c r="X133" i="20" s="1"/>
  <c r="V133" i="20"/>
  <c r="Y134" i="20" s="1"/>
  <c r="Z134" i="20" s="1"/>
  <c r="W135" i="23"/>
  <c r="X135" i="23" s="1"/>
  <c r="V135" i="23"/>
  <c r="Y136" i="23" s="1"/>
  <c r="Q136" i="28"/>
  <c r="R135" i="28"/>
  <c r="T136" i="28" s="1"/>
  <c r="V135" i="21"/>
  <c r="Y136" i="21" s="1"/>
  <c r="Z136" i="21" s="1"/>
  <c r="W135" i="21"/>
  <c r="X135" i="21" s="1"/>
  <c r="Q135" i="19"/>
  <c r="R134" i="19"/>
  <c r="T135" i="19" s="1"/>
  <c r="R133" i="20"/>
  <c r="T134" i="20" s="1"/>
  <c r="Q134" i="20"/>
  <c r="Z136" i="23" l="1"/>
  <c r="R134" i="18"/>
  <c r="T135" i="18" s="1"/>
  <c r="Q135" i="18"/>
  <c r="W134" i="18"/>
  <c r="X134" i="18" s="1"/>
  <c r="V134" i="18"/>
  <c r="Y135" i="18" s="1"/>
  <c r="Z134" i="18"/>
  <c r="V134" i="27"/>
  <c r="Y135" i="27" s="1"/>
  <c r="Z135" i="27" s="1"/>
  <c r="W134" i="27"/>
  <c r="X134" i="27" s="1"/>
  <c r="R134" i="27"/>
  <c r="T135" i="27" s="1"/>
  <c r="Q135" i="27"/>
  <c r="Z136" i="25"/>
  <c r="Z134" i="16"/>
  <c r="BA19" i="16" s="1"/>
  <c r="R136" i="25"/>
  <c r="T137" i="25" s="1"/>
  <c r="Q137" i="25"/>
  <c r="W134" i="26"/>
  <c r="X134" i="26" s="1"/>
  <c r="V134" i="26"/>
  <c r="Y135" i="26" s="1"/>
  <c r="V134" i="16"/>
  <c r="W134" i="16"/>
  <c r="X134" i="16" s="1"/>
  <c r="W136" i="25"/>
  <c r="X136" i="25" s="1"/>
  <c r="V136" i="25"/>
  <c r="Y137" i="25" s="1"/>
  <c r="Z137" i="25" s="1"/>
  <c r="R134" i="16"/>
  <c r="T135" i="16" s="1"/>
  <c r="Q135" i="16"/>
  <c r="Q135" i="26"/>
  <c r="R134" i="26"/>
  <c r="T135" i="26" s="1"/>
  <c r="Z134" i="26"/>
  <c r="W135" i="22"/>
  <c r="X135" i="22" s="1"/>
  <c r="V135" i="22"/>
  <c r="Y136" i="22" s="1"/>
  <c r="Z136" i="22" s="1"/>
  <c r="V135" i="24"/>
  <c r="Y136" i="24" s="1"/>
  <c r="Z136" i="24" s="1"/>
  <c r="W135" i="24"/>
  <c r="X135" i="24" s="1"/>
  <c r="Q136" i="22"/>
  <c r="R135" i="22"/>
  <c r="T136" i="22" s="1"/>
  <c r="Q136" i="24"/>
  <c r="R135" i="24"/>
  <c r="T136" i="24" s="1"/>
  <c r="BC15" i="23"/>
  <c r="BC11" i="23"/>
  <c r="BC12" i="23"/>
  <c r="BC14" i="23"/>
  <c r="BC16" i="23"/>
  <c r="BD16" i="23" s="1"/>
  <c r="BC13" i="23"/>
  <c r="BC15" i="28"/>
  <c r="BC13" i="28"/>
  <c r="BC12" i="28"/>
  <c r="BC11" i="28"/>
  <c r="BC16" i="28"/>
  <c r="BC14" i="28"/>
  <c r="BA10" i="26"/>
  <c r="BC18" i="26"/>
  <c r="BB11" i="26"/>
  <c r="BA19" i="26"/>
  <c r="BB12" i="26"/>
  <c r="BC17" i="26"/>
  <c r="BD17" i="26" s="1"/>
  <c r="BB14" i="26"/>
  <c r="BB10" i="26"/>
  <c r="BB13" i="26"/>
  <c r="BB15" i="26"/>
  <c r="BB16" i="26"/>
  <c r="BB18" i="26"/>
  <c r="Q137" i="21"/>
  <c r="R136" i="21"/>
  <c r="T137" i="21" s="1"/>
  <c r="Q135" i="20"/>
  <c r="R134" i="20"/>
  <c r="T135" i="20" s="1"/>
  <c r="V135" i="19"/>
  <c r="Y136" i="19" s="1"/>
  <c r="Z136" i="19" s="1"/>
  <c r="W135" i="19"/>
  <c r="X135" i="19" s="1"/>
  <c r="V136" i="28"/>
  <c r="Y137" i="28" s="1"/>
  <c r="Z137" i="28" s="1"/>
  <c r="W136" i="28"/>
  <c r="X136" i="28" s="1"/>
  <c r="W136" i="23"/>
  <c r="X136" i="23" s="1"/>
  <c r="V136" i="23"/>
  <c r="Y137" i="23" s="1"/>
  <c r="Z137" i="23" s="1"/>
  <c r="W136" i="21"/>
  <c r="X136" i="21" s="1"/>
  <c r="V136" i="21"/>
  <c r="Y137" i="21" s="1"/>
  <c r="Z137" i="21" s="1"/>
  <c r="BC14" i="27"/>
  <c r="BC11" i="27"/>
  <c r="BC15" i="27"/>
  <c r="BC12" i="27"/>
  <c r="BC16" i="27"/>
  <c r="BC13" i="27"/>
  <c r="W134" i="20"/>
  <c r="X134" i="20" s="1"/>
  <c r="V134" i="20"/>
  <c r="Y135" i="20" s="1"/>
  <c r="Z135" i="20" s="1"/>
  <c r="R135" i="19"/>
  <c r="T136" i="19" s="1"/>
  <c r="Q136" i="19"/>
  <c r="R136" i="28"/>
  <c r="T137" i="28" s="1"/>
  <c r="Q137" i="28"/>
  <c r="R136" i="23"/>
  <c r="T137" i="23" s="1"/>
  <c r="Q137" i="23"/>
  <c r="R135" i="18" l="1"/>
  <c r="T136" i="18" s="1"/>
  <c r="Q136" i="18"/>
  <c r="Z135" i="18"/>
  <c r="V135" i="18"/>
  <c r="Y136" i="18" s="1"/>
  <c r="W135" i="18"/>
  <c r="X135" i="18" s="1"/>
  <c r="Q136" i="27"/>
  <c r="R135" i="27"/>
  <c r="T136" i="27" s="1"/>
  <c r="V135" i="27"/>
  <c r="Y136" i="27" s="1"/>
  <c r="Z136" i="27" s="1"/>
  <c r="W135" i="27"/>
  <c r="X135" i="27" s="1"/>
  <c r="Y135" i="16"/>
  <c r="Z135" i="16" s="1"/>
  <c r="BB19" i="16"/>
  <c r="BC18" i="16"/>
  <c r="BD18" i="16" s="1"/>
  <c r="W135" i="26"/>
  <c r="X135" i="26" s="1"/>
  <c r="V135" i="26"/>
  <c r="Y136" i="26" s="1"/>
  <c r="R135" i="16"/>
  <c r="T136" i="16" s="1"/>
  <c r="Q136" i="16"/>
  <c r="R137" i="25"/>
  <c r="T138" i="25" s="1"/>
  <c r="Q138" i="25"/>
  <c r="Q136" i="26"/>
  <c r="R135" i="26"/>
  <c r="T136" i="26" s="1"/>
  <c r="V135" i="16"/>
  <c r="Y136" i="16" s="1"/>
  <c r="W135" i="16"/>
  <c r="X135" i="16" s="1"/>
  <c r="V137" i="25"/>
  <c r="Y138" i="25" s="1"/>
  <c r="Z138" i="25" s="1"/>
  <c r="W137" i="25"/>
  <c r="X137" i="25" s="1"/>
  <c r="Z135" i="26"/>
  <c r="V136" i="24"/>
  <c r="Y137" i="24" s="1"/>
  <c r="Z137" i="24" s="1"/>
  <c r="W136" i="24"/>
  <c r="X136" i="24" s="1"/>
  <c r="R136" i="24"/>
  <c r="T137" i="24" s="1"/>
  <c r="Q137" i="24"/>
  <c r="Q137" i="22"/>
  <c r="R136" i="22"/>
  <c r="T137" i="22" s="1"/>
  <c r="W136" i="22"/>
  <c r="X136" i="22" s="1"/>
  <c r="V136" i="22"/>
  <c r="Y137" i="22" s="1"/>
  <c r="Z137" i="22" s="1"/>
  <c r="BB11" i="22"/>
  <c r="BC17" i="22"/>
  <c r="BC18" i="22"/>
  <c r="BB10" i="22"/>
  <c r="BB14" i="22"/>
  <c r="BB13" i="22"/>
  <c r="BA10" i="22"/>
  <c r="BA19" i="22"/>
  <c r="BB12" i="22"/>
  <c r="BB15" i="22"/>
  <c r="BB16" i="22"/>
  <c r="BB17" i="22"/>
  <c r="BB19" i="22"/>
  <c r="BB18" i="22"/>
  <c r="BA20" i="21"/>
  <c r="V137" i="23"/>
  <c r="Y138" i="23" s="1"/>
  <c r="Z138" i="23" s="1"/>
  <c r="W137" i="23"/>
  <c r="X137" i="23" s="1"/>
  <c r="V136" i="19"/>
  <c r="Y137" i="19" s="1"/>
  <c r="Z137" i="19" s="1"/>
  <c r="W136" i="19"/>
  <c r="X136" i="19" s="1"/>
  <c r="Q138" i="21"/>
  <c r="R137" i="21"/>
  <c r="T138" i="21" s="1"/>
  <c r="BD15" i="26"/>
  <c r="BD12" i="26"/>
  <c r="R136" i="19"/>
  <c r="T137" i="19" s="1"/>
  <c r="Q137" i="19"/>
  <c r="Q138" i="28"/>
  <c r="R137" i="28"/>
  <c r="T138" i="28" s="1"/>
  <c r="W135" i="20"/>
  <c r="X135" i="20" s="1"/>
  <c r="V135" i="20"/>
  <c r="Y136" i="20" s="1"/>
  <c r="Z136" i="20" s="1"/>
  <c r="BD13" i="26"/>
  <c r="V137" i="28"/>
  <c r="Y138" i="28" s="1"/>
  <c r="Z138" i="28" s="1"/>
  <c r="W137" i="28"/>
  <c r="X137" i="28" s="1"/>
  <c r="R135" i="20"/>
  <c r="T136" i="20" s="1"/>
  <c r="Q136" i="20"/>
  <c r="BD18" i="26"/>
  <c r="BD10" i="26"/>
  <c r="Q138" i="23"/>
  <c r="R137" i="23"/>
  <c r="T138" i="23" s="1"/>
  <c r="V137" i="21"/>
  <c r="W137" i="21"/>
  <c r="X137" i="21" s="1"/>
  <c r="BD16" i="26"/>
  <c r="BD14" i="26"/>
  <c r="BD11" i="26"/>
  <c r="Z136" i="18" l="1"/>
  <c r="R136" i="18"/>
  <c r="T137" i="18" s="1"/>
  <c r="Q137" i="18"/>
  <c r="V136" i="18"/>
  <c r="Y137" i="18" s="1"/>
  <c r="Z137" i="18" s="1"/>
  <c r="W136" i="18"/>
  <c r="X136" i="18" s="1"/>
  <c r="R136" i="27"/>
  <c r="T137" i="27" s="1"/>
  <c r="Q137" i="27"/>
  <c r="W136" i="27"/>
  <c r="X136" i="27" s="1"/>
  <c r="V136" i="27"/>
  <c r="Y137" i="27" s="1"/>
  <c r="Z137" i="27" s="1"/>
  <c r="BD17" i="22"/>
  <c r="Z136" i="26"/>
  <c r="Z136" i="16"/>
  <c r="W136" i="26"/>
  <c r="X136" i="26" s="1"/>
  <c r="V136" i="26"/>
  <c r="Y137" i="26" s="1"/>
  <c r="R136" i="16"/>
  <c r="T137" i="16" s="1"/>
  <c r="Q137" i="16"/>
  <c r="R136" i="26"/>
  <c r="T137" i="26" s="1"/>
  <c r="Q137" i="26"/>
  <c r="V136" i="16"/>
  <c r="Y137" i="16" s="1"/>
  <c r="W136" i="16"/>
  <c r="X136" i="16" s="1"/>
  <c r="Q139" i="25"/>
  <c r="R138" i="25"/>
  <c r="T139" i="25" s="1"/>
  <c r="W138" i="25"/>
  <c r="X138" i="25" s="1"/>
  <c r="V138" i="25"/>
  <c r="Y139" i="25" s="1"/>
  <c r="Z139" i="25" s="1"/>
  <c r="Q138" i="24"/>
  <c r="R137" i="24"/>
  <c r="T138" i="24" s="1"/>
  <c r="W137" i="24"/>
  <c r="X137" i="24" s="1"/>
  <c r="V137" i="24"/>
  <c r="Y138" i="24" s="1"/>
  <c r="Z138" i="24" s="1"/>
  <c r="Q138" i="22"/>
  <c r="R137" i="22"/>
  <c r="T138" i="22" s="1"/>
  <c r="W137" i="22"/>
  <c r="X137" i="22" s="1"/>
  <c r="V137" i="22"/>
  <c r="Y138" i="22" s="1"/>
  <c r="Z138" i="22" s="1"/>
  <c r="W136" i="20"/>
  <c r="X136" i="20" s="1"/>
  <c r="V136" i="20"/>
  <c r="Y137" i="20" s="1"/>
  <c r="Z137" i="20" s="1"/>
  <c r="Q139" i="28"/>
  <c r="R138" i="28"/>
  <c r="T139" i="28" s="1"/>
  <c r="R138" i="21"/>
  <c r="T139" i="21" s="1"/>
  <c r="Q139" i="21"/>
  <c r="BD12" i="22"/>
  <c r="R136" i="20"/>
  <c r="T137" i="20" s="1"/>
  <c r="Q137" i="20"/>
  <c r="R137" i="19"/>
  <c r="T138" i="19" s="1"/>
  <c r="Q138" i="19"/>
  <c r="BD10" i="22"/>
  <c r="W137" i="19"/>
  <c r="X137" i="19" s="1"/>
  <c r="V137" i="19"/>
  <c r="Y138" i="19" s="1"/>
  <c r="Z138" i="19" s="1"/>
  <c r="W138" i="23"/>
  <c r="X138" i="23" s="1"/>
  <c r="V138" i="23"/>
  <c r="Y139" i="23" s="1"/>
  <c r="Z139" i="23" s="1"/>
  <c r="BD16" i="22"/>
  <c r="BC19" i="21"/>
  <c r="BD19" i="21" s="1"/>
  <c r="Y138" i="21"/>
  <c r="Z138" i="21" s="1"/>
  <c r="BB20" i="21"/>
  <c r="Q139" i="23"/>
  <c r="R138" i="23"/>
  <c r="T139" i="23" s="1"/>
  <c r="V138" i="28"/>
  <c r="Y139" i="28" s="1"/>
  <c r="Z139" i="28" s="1"/>
  <c r="W138" i="28"/>
  <c r="X138" i="28" s="1"/>
  <c r="V138" i="21"/>
  <c r="Y139" i="21" s="1"/>
  <c r="W138" i="21"/>
  <c r="X138" i="21" s="1"/>
  <c r="BD18" i="22"/>
  <c r="BD15" i="22"/>
  <c r="BD13" i="22"/>
  <c r="BD14" i="22"/>
  <c r="BD11" i="22"/>
  <c r="Q138" i="18" l="1"/>
  <c r="R137" i="18"/>
  <c r="T138" i="18" s="1"/>
  <c r="V137" i="18"/>
  <c r="Y138" i="18" s="1"/>
  <c r="Z138" i="18" s="1"/>
  <c r="W137" i="18"/>
  <c r="X137" i="18" s="1"/>
  <c r="V137" i="27"/>
  <c r="Y138" i="27" s="1"/>
  <c r="Z138" i="27" s="1"/>
  <c r="W137" i="27"/>
  <c r="X137" i="27" s="1"/>
  <c r="Q138" i="27"/>
  <c r="R137" i="27"/>
  <c r="T138" i="27" s="1"/>
  <c r="Z137" i="26"/>
  <c r="Z137" i="16"/>
  <c r="Q140" i="25"/>
  <c r="R140" i="25" s="1"/>
  <c r="R139" i="25"/>
  <c r="T140" i="25" s="1"/>
  <c r="V137" i="16"/>
  <c r="Y138" i="16" s="1"/>
  <c r="W137" i="16"/>
  <c r="X137" i="16" s="1"/>
  <c r="Q138" i="26"/>
  <c r="R137" i="26"/>
  <c r="T138" i="26" s="1"/>
  <c r="V137" i="26"/>
  <c r="Y138" i="26" s="1"/>
  <c r="Z138" i="26" s="1"/>
  <c r="W137" i="26"/>
  <c r="X137" i="26" s="1"/>
  <c r="W139" i="25"/>
  <c r="X139" i="25" s="1"/>
  <c r="V139" i="25"/>
  <c r="Y140" i="25" s="1"/>
  <c r="Z140" i="25" s="1"/>
  <c r="R137" i="16"/>
  <c r="T138" i="16" s="1"/>
  <c r="Q138" i="16"/>
  <c r="R138" i="22"/>
  <c r="T139" i="22" s="1"/>
  <c r="Q139" i="22"/>
  <c r="R138" i="24"/>
  <c r="T139" i="24" s="1"/>
  <c r="Q139" i="24"/>
  <c r="W138" i="22"/>
  <c r="X138" i="22" s="1"/>
  <c r="V138" i="22"/>
  <c r="Y139" i="22" s="1"/>
  <c r="Z139" i="22" s="1"/>
  <c r="V138" i="24"/>
  <c r="Y139" i="24" s="1"/>
  <c r="Z139" i="24" s="1"/>
  <c r="W138" i="24"/>
  <c r="X138" i="24" s="1"/>
  <c r="W139" i="23"/>
  <c r="X139" i="23" s="1"/>
  <c r="V139" i="23"/>
  <c r="Y140" i="23" s="1"/>
  <c r="Z140" i="23" s="1"/>
  <c r="V138" i="19"/>
  <c r="Y139" i="19" s="1"/>
  <c r="Z139" i="19" s="1"/>
  <c r="W138" i="19"/>
  <c r="X138" i="19" s="1"/>
  <c r="V139" i="28"/>
  <c r="Y140" i="28" s="1"/>
  <c r="Z140" i="28" s="1"/>
  <c r="W139" i="28"/>
  <c r="X139" i="28" s="1"/>
  <c r="Q140" i="23"/>
  <c r="R140" i="23" s="1"/>
  <c r="R139" i="23"/>
  <c r="T140" i="23" s="1"/>
  <c r="R137" i="20"/>
  <c r="T138" i="20" s="1"/>
  <c r="Q138" i="20"/>
  <c r="BB11" i="24"/>
  <c r="BD11" i="24" s="1"/>
  <c r="BA19" i="24"/>
  <c r="BB10" i="24"/>
  <c r="BD10" i="24" s="1"/>
  <c r="BC18" i="24"/>
  <c r="BA10" i="24"/>
  <c r="BB12" i="24"/>
  <c r="BD12" i="24" s="1"/>
  <c r="BC17" i="24"/>
  <c r="BD17" i="24" s="1"/>
  <c r="BB15" i="24"/>
  <c r="BD15" i="24" s="1"/>
  <c r="BB13" i="24"/>
  <c r="BD13" i="24" s="1"/>
  <c r="BB18" i="24"/>
  <c r="BB14" i="24"/>
  <c r="BD14" i="24" s="1"/>
  <c r="Q140" i="28"/>
  <c r="R140" i="28" s="1"/>
  <c r="R139" i="28"/>
  <c r="T140" i="28" s="1"/>
  <c r="W137" i="20"/>
  <c r="X137" i="20" s="1"/>
  <c r="V137" i="20"/>
  <c r="Q140" i="21"/>
  <c r="R140" i="21" s="1"/>
  <c r="R139" i="21"/>
  <c r="T140" i="21" s="1"/>
  <c r="Z139" i="21"/>
  <c r="R138" i="19"/>
  <c r="T139" i="19" s="1"/>
  <c r="Q139" i="19"/>
  <c r="W139" i="21"/>
  <c r="X139" i="21" s="1"/>
  <c r="V139" i="21"/>
  <c r="Y140" i="21" s="1"/>
  <c r="BA20" i="20"/>
  <c r="W138" i="18" l="1"/>
  <c r="X138" i="18" s="1"/>
  <c r="V138" i="18"/>
  <c r="Y139" i="18" s="1"/>
  <c r="Z139" i="18" s="1"/>
  <c r="R138" i="18"/>
  <c r="T139" i="18" s="1"/>
  <c r="Q139" i="18"/>
  <c r="Q139" i="27"/>
  <c r="R138" i="27"/>
  <c r="T139" i="27" s="1"/>
  <c r="W138" i="27"/>
  <c r="X138" i="27" s="1"/>
  <c r="V138" i="27"/>
  <c r="Y139" i="27" s="1"/>
  <c r="Z139" i="27" s="1"/>
  <c r="Z138" i="16"/>
  <c r="V138" i="26"/>
  <c r="Y139" i="26" s="1"/>
  <c r="Z139" i="26" s="1"/>
  <c r="W138" i="26"/>
  <c r="X138" i="26" s="1"/>
  <c r="R138" i="16"/>
  <c r="T139" i="16" s="1"/>
  <c r="Q139" i="16"/>
  <c r="V140" i="25"/>
  <c r="W140" i="25"/>
  <c r="X140" i="25" s="1"/>
  <c r="W138" i="16"/>
  <c r="X138" i="16" s="1"/>
  <c r="V138" i="16"/>
  <c r="Y139" i="16" s="1"/>
  <c r="Z139" i="16" s="1"/>
  <c r="R138" i="26"/>
  <c r="T139" i="26" s="1"/>
  <c r="Q139" i="26"/>
  <c r="BD18" i="24"/>
  <c r="R139" i="24"/>
  <c r="T140" i="24" s="1"/>
  <c r="Q140" i="24"/>
  <c r="R140" i="24" s="1"/>
  <c r="W139" i="24"/>
  <c r="X139" i="24" s="1"/>
  <c r="V139" i="24"/>
  <c r="Y140" i="24" s="1"/>
  <c r="Z140" i="24" s="1"/>
  <c r="BA20" i="24" s="1"/>
  <c r="Q140" i="22"/>
  <c r="R140" i="22" s="1"/>
  <c r="R139" i="22"/>
  <c r="T140" i="22" s="1"/>
  <c r="W139" i="22"/>
  <c r="X139" i="22" s="1"/>
  <c r="V139" i="22"/>
  <c r="Y140" i="22" s="1"/>
  <c r="Z140" i="22" s="1"/>
  <c r="BB18" i="28"/>
  <c r="BB16" i="28"/>
  <c r="BB19" i="28"/>
  <c r="BC18" i="28"/>
  <c r="BC19" i="28"/>
  <c r="BB12" i="28"/>
  <c r="BD12" i="28" s="1"/>
  <c r="BB17" i="28"/>
  <c r="BA20" i="28"/>
  <c r="BB20" i="28"/>
  <c r="BB13" i="28"/>
  <c r="BD13" i="28" s="1"/>
  <c r="BB11" i="28"/>
  <c r="BD11" i="28" s="1"/>
  <c r="BB14" i="28"/>
  <c r="BD14" i="28" s="1"/>
  <c r="BB15" i="28"/>
  <c r="BD15" i="28" s="1"/>
  <c r="BA19" i="28"/>
  <c r="BC17" i="28"/>
  <c r="Q140" i="19"/>
  <c r="R140" i="19" s="1"/>
  <c r="R139" i="19"/>
  <c r="T140" i="19" s="1"/>
  <c r="Z140" i="21"/>
  <c r="Q139" i="20"/>
  <c r="R138" i="20"/>
  <c r="T139" i="20" s="1"/>
  <c r="V140" i="23"/>
  <c r="W140" i="23"/>
  <c r="X140" i="23" s="1"/>
  <c r="BB11" i="27"/>
  <c r="BA10" i="27"/>
  <c r="BB12" i="27"/>
  <c r="BA19" i="27"/>
  <c r="BC18" i="27"/>
  <c r="BC17" i="27"/>
  <c r="BB10" i="27"/>
  <c r="J53" i="8" s="1"/>
  <c r="BB18" i="27"/>
  <c r="BB13" i="27"/>
  <c r="M53" i="8" s="1"/>
  <c r="BB17" i="27"/>
  <c r="BB14" i="27"/>
  <c r="BB16" i="27"/>
  <c r="BD16" i="27" s="1"/>
  <c r="BB15" i="27"/>
  <c r="BB19" i="27"/>
  <c r="W139" i="19"/>
  <c r="X139" i="19" s="1"/>
  <c r="V139" i="19"/>
  <c r="Y140" i="19" s="1"/>
  <c r="Z140" i="19" s="1"/>
  <c r="BA20" i="19" s="1"/>
  <c r="Y138" i="20"/>
  <c r="Z138" i="20" s="1"/>
  <c r="BC19" i="20"/>
  <c r="BD19" i="20" s="1"/>
  <c r="BB20" i="20"/>
  <c r="V140" i="28"/>
  <c r="W140" i="28"/>
  <c r="X140" i="28" s="1"/>
  <c r="V138" i="20"/>
  <c r="Y139" i="20" s="1"/>
  <c r="W138" i="20"/>
  <c r="X138" i="20" s="1"/>
  <c r="V140" i="21"/>
  <c r="W140" i="21"/>
  <c r="X140" i="21" s="1"/>
  <c r="BB13" i="23"/>
  <c r="BC17" i="23"/>
  <c r="BD17" i="23" s="1"/>
  <c r="BB10" i="23"/>
  <c r="BD10" i="23" s="1"/>
  <c r="BB12" i="23"/>
  <c r="BA10" i="23"/>
  <c r="BC18" i="23"/>
  <c r="BD18" i="23" s="1"/>
  <c r="BB11" i="23"/>
  <c r="BA19" i="23"/>
  <c r="BB14" i="23"/>
  <c r="N52" i="8" s="1"/>
  <c r="BB15" i="23"/>
  <c r="M52" i="8" l="1"/>
  <c r="K53" i="8"/>
  <c r="BD17" i="27"/>
  <c r="H139" i="12"/>
  <c r="I139" i="12"/>
  <c r="L52" i="8"/>
  <c r="P52" i="8"/>
  <c r="O52" i="8"/>
  <c r="O53" i="8"/>
  <c r="P53" i="8"/>
  <c r="N53" i="8"/>
  <c r="J59" i="8"/>
  <c r="L53" i="8"/>
  <c r="K52" i="8"/>
  <c r="J52" i="8"/>
  <c r="W139" i="18"/>
  <c r="X139" i="18" s="1"/>
  <c r="V139" i="18"/>
  <c r="Y140" i="18" s="1"/>
  <c r="Z140" i="18" s="1"/>
  <c r="R139" i="18"/>
  <c r="T140" i="18" s="1"/>
  <c r="Q140" i="18"/>
  <c r="R140" i="18" s="1"/>
  <c r="R139" i="27"/>
  <c r="T140" i="27" s="1"/>
  <c r="Q140" i="27"/>
  <c r="R140" i="27" s="1"/>
  <c r="W139" i="27"/>
  <c r="X139" i="27" s="1"/>
  <c r="V139" i="27"/>
  <c r="Y140" i="27" s="1"/>
  <c r="Z140" i="27" s="1"/>
  <c r="BA20" i="27" s="1"/>
  <c r="Q140" i="26"/>
  <c r="R140" i="26" s="1"/>
  <c r="R139" i="26"/>
  <c r="T140" i="26" s="1"/>
  <c r="Q140" i="16"/>
  <c r="R140" i="16" s="1"/>
  <c r="R139" i="16"/>
  <c r="T140" i="16" s="1"/>
  <c r="W139" i="26"/>
  <c r="X139" i="26" s="1"/>
  <c r="V139" i="26"/>
  <c r="Y140" i="26" s="1"/>
  <c r="Z140" i="26" s="1"/>
  <c r="W139" i="16"/>
  <c r="X139" i="16" s="1"/>
  <c r="V139" i="16"/>
  <c r="Y140" i="16" s="1"/>
  <c r="Z140" i="16" s="1"/>
  <c r="V140" i="24"/>
  <c r="W140" i="24"/>
  <c r="X140" i="24" s="1"/>
  <c r="W140" i="22"/>
  <c r="X140" i="22" s="1"/>
  <c r="V140" i="22"/>
  <c r="BD15" i="23"/>
  <c r="BD14" i="27"/>
  <c r="BD10" i="27"/>
  <c r="BD12" i="27"/>
  <c r="R139" i="20"/>
  <c r="T140" i="20" s="1"/>
  <c r="Q140" i="20"/>
  <c r="R140" i="20" s="1"/>
  <c r="V140" i="19"/>
  <c r="W140" i="19"/>
  <c r="X140" i="19" s="1"/>
  <c r="BD17" i="28"/>
  <c r="BD19" i="28"/>
  <c r="BD16" i="28"/>
  <c r="BD14" i="23"/>
  <c r="BD13" i="23"/>
  <c r="BD12" i="23"/>
  <c r="Z139" i="20"/>
  <c r="BD15" i="27"/>
  <c r="BD13" i="27"/>
  <c r="BD18" i="28"/>
  <c r="BD11" i="23"/>
  <c r="BD18" i="27"/>
  <c r="BD11" i="27"/>
  <c r="W139" i="20"/>
  <c r="X139" i="20" s="1"/>
  <c r="V139" i="20"/>
  <c r="Y140" i="20" s="1"/>
  <c r="K46" i="5" l="1"/>
  <c r="I132" i="12"/>
  <c r="J46" i="5"/>
  <c r="H132" i="12"/>
  <c r="J58" i="8"/>
  <c r="J56" i="8" s="1"/>
  <c r="J62" i="8" s="1"/>
  <c r="W140" i="18"/>
  <c r="X140" i="18" s="1"/>
  <c r="V140" i="18"/>
  <c r="V140" i="27"/>
  <c r="W140" i="27"/>
  <c r="X140" i="27" s="1"/>
  <c r="K59" i="8"/>
  <c r="L59" i="8" s="1"/>
  <c r="M59" i="8" s="1"/>
  <c r="N59" i="8" s="1"/>
  <c r="O59" i="8" s="1"/>
  <c r="P59" i="8" s="1"/>
  <c r="V140" i="16"/>
  <c r="W140" i="16"/>
  <c r="X140" i="16" s="1"/>
  <c r="W140" i="26"/>
  <c r="X140" i="26" s="1"/>
  <c r="V140" i="26"/>
  <c r="BB20" i="24"/>
  <c r="BC19" i="24"/>
  <c r="BD19" i="24" s="1"/>
  <c r="K50" i="8"/>
  <c r="K63" i="8" s="1"/>
  <c r="Z140" i="20"/>
  <c r="BB20" i="19"/>
  <c r="BC19" i="19"/>
  <c r="BD19" i="19" s="1"/>
  <c r="L50" i="8"/>
  <c r="L63" i="8" s="1"/>
  <c r="P50" i="8"/>
  <c r="P63" i="8" s="1"/>
  <c r="O65" i="8" s="1"/>
  <c r="J50" i="8"/>
  <c r="J63" i="8" s="1"/>
  <c r="N50" i="8"/>
  <c r="N63" i="8" s="1"/>
  <c r="W140" i="20"/>
  <c r="X140" i="20" s="1"/>
  <c r="V140" i="20"/>
  <c r="O50" i="8"/>
  <c r="O63" i="8" s="1"/>
  <c r="M50" i="8"/>
  <c r="M63" i="8" s="1"/>
  <c r="K39" i="5" l="1"/>
  <c r="K55" i="5" s="1"/>
  <c r="K56" i="5" s="1"/>
  <c r="K57" i="5" s="1"/>
  <c r="K94" i="5" s="1"/>
  <c r="K64" i="5"/>
  <c r="K81" i="5" s="1"/>
  <c r="J64" i="5"/>
  <c r="J81" i="5" s="1"/>
  <c r="J39" i="5"/>
  <c r="J55" i="5" s="1"/>
  <c r="J56" i="5" s="1"/>
  <c r="J57" i="5" s="1"/>
  <c r="BB20" i="27"/>
  <c r="BC19" i="27"/>
  <c r="BD19" i="27" s="1"/>
  <c r="L65" i="8"/>
  <c r="M94" i="5"/>
  <c r="I19" i="5"/>
  <c r="N65" i="8"/>
  <c r="O94" i="5"/>
  <c r="P94" i="5"/>
  <c r="J64" i="8"/>
  <c r="J65" i="8"/>
  <c r="O24" i="5"/>
  <c r="P24" i="5"/>
  <c r="K58" i="8"/>
  <c r="M65" i="8"/>
  <c r="N94" i="5"/>
  <c r="K65" i="8"/>
  <c r="L94" i="5"/>
  <c r="J61" i="5" l="1"/>
  <c r="J63" i="5" s="1"/>
  <c r="J60" i="5" s="1"/>
  <c r="J17" i="5"/>
  <c r="J16" i="5" s="1"/>
  <c r="J96" i="5"/>
  <c r="J94" i="5"/>
  <c r="K96" i="5"/>
  <c r="K17" i="5"/>
  <c r="K61" i="5"/>
  <c r="K63" i="5" s="1"/>
  <c r="K60" i="5" s="1"/>
  <c r="I66" i="8"/>
  <c r="I67" i="8" s="1"/>
  <c r="M24" i="5"/>
  <c r="K56" i="8"/>
  <c r="K62" i="8" s="1"/>
  <c r="K64" i="8" s="1"/>
  <c r="K66" i="8" s="1"/>
  <c r="K67" i="8" s="1"/>
  <c r="L58" i="8"/>
  <c r="L24" i="5"/>
  <c r="K24" i="5"/>
  <c r="J24" i="5"/>
  <c r="J66" i="8"/>
  <c r="J67" i="8" s="1"/>
  <c r="N24" i="5"/>
  <c r="I24" i="5"/>
  <c r="I28" i="5" s="1"/>
  <c r="H66" i="8"/>
  <c r="H67" i="8" s="1"/>
  <c r="I97" i="5"/>
  <c r="I76" i="5"/>
  <c r="I129" i="5"/>
  <c r="J19" i="5"/>
  <c r="K16" i="5" l="1"/>
  <c r="K75" i="5" s="1"/>
  <c r="J99" i="5"/>
  <c r="J75" i="5"/>
  <c r="I10" i="5"/>
  <c r="I23" i="5" s="1"/>
  <c r="I21" i="5" s="1"/>
  <c r="I9" i="5"/>
  <c r="K19" i="5"/>
  <c r="L56" i="8"/>
  <c r="L62" i="8" s="1"/>
  <c r="L64" i="8" s="1"/>
  <c r="L19" i="5" s="1"/>
  <c r="M58" i="8"/>
  <c r="J76" i="5"/>
  <c r="J28" i="5"/>
  <c r="J129" i="5"/>
  <c r="J97" i="5"/>
  <c r="K129" i="5" l="1"/>
  <c r="K99" i="5"/>
  <c r="L16" i="5"/>
  <c r="L75" i="5" s="1"/>
  <c r="I88" i="5"/>
  <c r="I80" i="5"/>
  <c r="I74" i="5" s="1"/>
  <c r="I83" i="5" s="1"/>
  <c r="I85" i="5" s="1"/>
  <c r="J10" i="5"/>
  <c r="J23" i="5" s="1"/>
  <c r="R10" i="5" s="1"/>
  <c r="J9" i="5"/>
  <c r="K97" i="5"/>
  <c r="K76" i="5"/>
  <c r="K28" i="5"/>
  <c r="L76" i="5"/>
  <c r="I124" i="5"/>
  <c r="I27" i="5"/>
  <c r="I95" i="5" s="1"/>
  <c r="I128" i="5"/>
  <c r="I130" i="5" s="1"/>
  <c r="I123" i="5"/>
  <c r="J84" i="5"/>
  <c r="I13" i="5"/>
  <c r="I100" i="5"/>
  <c r="M56" i="8"/>
  <c r="M62" i="8" s="1"/>
  <c r="M64" i="8" s="1"/>
  <c r="M66" i="8" s="1"/>
  <c r="M67" i="8" s="1"/>
  <c r="N58" i="8"/>
  <c r="L66" i="8"/>
  <c r="L67" i="8" s="1"/>
  <c r="L97" i="5" l="1"/>
  <c r="L129" i="5"/>
  <c r="L28" i="5"/>
  <c r="L10" i="5" s="1"/>
  <c r="L23" i="5" s="1"/>
  <c r="L88" i="5" s="1"/>
  <c r="M16" i="5"/>
  <c r="M75" i="5" s="1"/>
  <c r="L99" i="5"/>
  <c r="I89" i="5"/>
  <c r="I131" i="5" s="1"/>
  <c r="J80" i="5"/>
  <c r="J74" i="5" s="1"/>
  <c r="J83" i="5" s="1"/>
  <c r="J85" i="5" s="1"/>
  <c r="J88" i="5"/>
  <c r="J21" i="5"/>
  <c r="J27" i="5" s="1"/>
  <c r="J95" i="5" s="1"/>
  <c r="K10" i="5"/>
  <c r="K23" i="5" s="1"/>
  <c r="K21" i="5" s="1"/>
  <c r="K124" i="5" s="1"/>
  <c r="K9" i="5"/>
  <c r="I125" i="5"/>
  <c r="M19" i="5"/>
  <c r="N56" i="8"/>
  <c r="N62" i="8" s="1"/>
  <c r="N64" i="8" s="1"/>
  <c r="O58" i="8"/>
  <c r="I29" i="5"/>
  <c r="I98" i="5"/>
  <c r="N16" i="5" l="1"/>
  <c r="N75" i="5" s="1"/>
  <c r="M99" i="5"/>
  <c r="M97" i="5"/>
  <c r="L9" i="5"/>
  <c r="N99" i="5"/>
  <c r="I93" i="5"/>
  <c r="L89" i="5"/>
  <c r="L131" i="5" s="1"/>
  <c r="J89" i="5"/>
  <c r="J93" i="5" s="1"/>
  <c r="J124" i="5"/>
  <c r="L21" i="5"/>
  <c r="L27" i="5" s="1"/>
  <c r="L95" i="5" s="1"/>
  <c r="K88" i="5"/>
  <c r="L80" i="5"/>
  <c r="L74" i="5" s="1"/>
  <c r="L83" i="5" s="1"/>
  <c r="K80" i="5"/>
  <c r="K74" i="5" s="1"/>
  <c r="K83" i="5" s="1"/>
  <c r="K27" i="5"/>
  <c r="K95" i="5" s="1"/>
  <c r="M129" i="5"/>
  <c r="M76" i="5"/>
  <c r="M28" i="5"/>
  <c r="N19" i="5"/>
  <c r="N66" i="8"/>
  <c r="N67" i="8" s="1"/>
  <c r="J128" i="5"/>
  <c r="J130" i="5" s="1"/>
  <c r="J13" i="5"/>
  <c r="J123" i="5"/>
  <c r="J100" i="5"/>
  <c r="K84" i="5"/>
  <c r="O56" i="8"/>
  <c r="O62" i="8" s="1"/>
  <c r="O64" i="8" s="1"/>
  <c r="P58" i="8"/>
  <c r="P56" i="8" s="1"/>
  <c r="P62" i="8" s="1"/>
  <c r="P64" i="8" s="1"/>
  <c r="P66" i="8" s="1"/>
  <c r="P67" i="8" s="1"/>
  <c r="O16" i="5" l="1"/>
  <c r="O75" i="5" s="1"/>
  <c r="L93" i="5"/>
  <c r="J125" i="5"/>
  <c r="K89" i="5"/>
  <c r="K93" i="5" s="1"/>
  <c r="J131" i="5"/>
  <c r="L124" i="5"/>
  <c r="K85" i="5"/>
  <c r="M10" i="5"/>
  <c r="M23" i="5" s="1"/>
  <c r="M21" i="5" s="1"/>
  <c r="M27" i="5" s="1"/>
  <c r="M95" i="5" s="1"/>
  <c r="M9" i="5"/>
  <c r="N76" i="5"/>
  <c r="N129" i="5"/>
  <c r="N97" i="5"/>
  <c r="N28" i="5"/>
  <c r="P19" i="5"/>
  <c r="O66" i="8"/>
  <c r="O67" i="8" s="1"/>
  <c r="J98" i="5"/>
  <c r="J29" i="5"/>
  <c r="O19" i="5"/>
  <c r="K128" i="5"/>
  <c r="K130" i="5" s="1"/>
  <c r="K123" i="5"/>
  <c r="K125" i="5" s="1"/>
  <c r="L84" i="5"/>
  <c r="L85" i="5" s="1"/>
  <c r="K13" i="5"/>
  <c r="K100" i="5"/>
  <c r="P16" i="5" l="1"/>
  <c r="P129" i="5" s="1"/>
  <c r="O99" i="5"/>
  <c r="K131" i="5"/>
  <c r="M124" i="5"/>
  <c r="M80" i="5"/>
  <c r="M74" i="5" s="1"/>
  <c r="M83" i="5" s="1"/>
  <c r="M88" i="5"/>
  <c r="N10" i="5"/>
  <c r="N23" i="5" s="1"/>
  <c r="N88" i="5" s="1"/>
  <c r="N9" i="5"/>
  <c r="K29" i="5"/>
  <c r="K98" i="5"/>
  <c r="P76" i="5"/>
  <c r="O76" i="5"/>
  <c r="O129" i="5"/>
  <c r="O28" i="5"/>
  <c r="O97" i="5"/>
  <c r="L123" i="5"/>
  <c r="L125" i="5" s="1"/>
  <c r="L128" i="5"/>
  <c r="L130" i="5" s="1"/>
  <c r="L13" i="5"/>
  <c r="M84" i="5"/>
  <c r="L100" i="5"/>
  <c r="P75" i="5" l="1"/>
  <c r="P97" i="5"/>
  <c r="P99" i="5"/>
  <c r="P28" i="5"/>
  <c r="P10" i="5" s="1"/>
  <c r="P23" i="5" s="1"/>
  <c r="P88" i="5" s="1"/>
  <c r="P89" i="5" s="1"/>
  <c r="M89" i="5"/>
  <c r="M131" i="5" s="1"/>
  <c r="N89" i="5"/>
  <c r="N93" i="5" s="1"/>
  <c r="M85" i="5"/>
  <c r="N21" i="5"/>
  <c r="N27" i="5" s="1"/>
  <c r="N95" i="5" s="1"/>
  <c r="N80" i="5"/>
  <c r="N74" i="5" s="1"/>
  <c r="N83" i="5" s="1"/>
  <c r="O10" i="5"/>
  <c r="O23" i="5" s="1"/>
  <c r="O88" i="5" s="1"/>
  <c r="O9" i="5"/>
  <c r="M13" i="5"/>
  <c r="N84" i="5"/>
  <c r="M100" i="5"/>
  <c r="M123" i="5"/>
  <c r="M125" i="5" s="1"/>
  <c r="M128" i="5"/>
  <c r="M130" i="5" s="1"/>
  <c r="L29" i="5"/>
  <c r="L98" i="5"/>
  <c r="P21" i="5" l="1"/>
  <c r="P124" i="5" s="1"/>
  <c r="N131" i="5"/>
  <c r="O89" i="5"/>
  <c r="O93" i="5" s="1"/>
  <c r="M93" i="5"/>
  <c r="N124" i="5"/>
  <c r="P80" i="5"/>
  <c r="P74" i="5" s="1"/>
  <c r="P83" i="5" s="1"/>
  <c r="O80" i="5"/>
  <c r="O74" i="5" s="1"/>
  <c r="O83" i="5" s="1"/>
  <c r="O21" i="5"/>
  <c r="O124" i="5" s="1"/>
  <c r="N85" i="5"/>
  <c r="N100" i="5"/>
  <c r="N128" i="5"/>
  <c r="N130" i="5" s="1"/>
  <c r="O84" i="5"/>
  <c r="N13" i="5"/>
  <c r="N123" i="5"/>
  <c r="M29" i="5"/>
  <c r="M98" i="5"/>
  <c r="P93" i="5"/>
  <c r="P131" i="5"/>
  <c r="P27" i="5" l="1"/>
  <c r="P95" i="5" s="1"/>
  <c r="O131" i="5"/>
  <c r="N125" i="5"/>
  <c r="O27" i="5"/>
  <c r="O95" i="5" s="1"/>
  <c r="O85" i="5"/>
  <c r="Q131" i="5"/>
  <c r="N29" i="5"/>
  <c r="N98" i="5"/>
  <c r="O13" i="5"/>
  <c r="O128" i="5"/>
  <c r="O130" i="5" s="1"/>
  <c r="O100" i="5"/>
  <c r="O123" i="5"/>
  <c r="O125" i="5" s="1"/>
  <c r="P84" i="5"/>
  <c r="P85" i="5" s="1"/>
  <c r="P9" i="5" s="1"/>
  <c r="P123" i="5" l="1"/>
  <c r="P125" i="5" s="1"/>
  <c r="P13" i="5"/>
  <c r="P128" i="5"/>
  <c r="P130" i="5" s="1"/>
  <c r="P100" i="5"/>
  <c r="O29" i="5"/>
  <c r="O98" i="5"/>
  <c r="P29" i="5" l="1"/>
  <c r="P98" i="5"/>
</calcChain>
</file>

<file path=xl/comments1.xml><?xml version="1.0" encoding="utf-8"?>
<comments xmlns="http://schemas.openxmlformats.org/spreadsheetml/2006/main">
  <authors>
    <author>Autor</author>
  </authors>
  <commentList>
    <comment ref="B132" authorId="0">
      <text>
        <r>
          <rPr>
            <b/>
            <sz val="9"/>
            <color indexed="81"/>
            <rFont val="Tahoma"/>
            <family val="2"/>
            <charset val="238"/>
          </rPr>
          <t>Autor:</t>
        </r>
        <r>
          <rPr>
            <sz val="9"/>
            <color indexed="81"/>
            <rFont val="Tahoma"/>
            <family val="2"/>
            <charset val="238"/>
          </rPr>
          <t xml:space="preserve">
bez kosztów  które sa wydatkami w planowanym rzedsięwzięciu  umieszczonych w wierszu 86</t>
        </r>
      </text>
    </comment>
  </commentList>
</comments>
</file>

<file path=xl/sharedStrings.xml><?xml version="1.0" encoding="utf-8"?>
<sst xmlns="http://schemas.openxmlformats.org/spreadsheetml/2006/main" count="1353" uniqueCount="444">
  <si>
    <t>Pieczęcie i podpisy Reprezentantów Wnioskodawcy</t>
  </si>
  <si>
    <t>2. zbioru danych osobowych „Kredytobiorcy”, którego administratorem danych jest Biuro Informacji Kredytowej S.A. z siedzibą w Warszawie.</t>
  </si>
  <si>
    <t>Nie</t>
  </si>
  <si>
    <t>Tak</t>
  </si>
  <si>
    <t>Oświadczam, że:</t>
  </si>
  <si>
    <t>inne</t>
  </si>
  <si>
    <t>Rok pierwszy w ujęciu kwartalnym</t>
  </si>
  <si>
    <t>Okresy</t>
  </si>
  <si>
    <t>Należy przedstawić, na jakiej podstawie cena i prognozowana wielkość sprzedaży zostały skalkulowane:</t>
  </si>
  <si>
    <t xml:space="preserve">Rok pierwszy w ujęciu kwartalnym </t>
  </si>
  <si>
    <t>Produkt lub usługa</t>
  </si>
  <si>
    <t xml:space="preserve">nazwa kredytu </t>
  </si>
  <si>
    <t xml:space="preserve"> </t>
  </si>
  <si>
    <t>Kwartał 4</t>
  </si>
  <si>
    <t>Kwartał 3</t>
  </si>
  <si>
    <t>Kwartał 2</t>
  </si>
  <si>
    <t>Kwartał 1</t>
  </si>
  <si>
    <t xml:space="preserve">Razem </t>
  </si>
  <si>
    <t>Rok pierwszy  przedsięwzięcia w ujęciu kwartalnym</t>
  </si>
  <si>
    <t>Wydatki/ koszty</t>
  </si>
  <si>
    <t xml:space="preserve">Działania </t>
  </si>
  <si>
    <t>Imię i nazwisko:</t>
  </si>
  <si>
    <t>Stanowisko:</t>
  </si>
  <si>
    <t xml:space="preserve">Sekcja E. Dokumenty załączone do wniosku </t>
  </si>
  <si>
    <t>Do Wniosku dołączam następujące dokumenty:</t>
  </si>
  <si>
    <t>szacowana wartość w PLN</t>
  </si>
  <si>
    <t xml:space="preserve"> Obowiązkowa forma prawna zabezpieczenia spłaty Pożyczki:</t>
  </si>
  <si>
    <t>TISE SA informuje, że dane osobowe osób reprezentujących Wnioskodawcę mogą zostać przekazane do:</t>
  </si>
  <si>
    <t>D.1. Wszystkie informacje podane w niniejszym wniosku i załącznikach do wniosku są prawdziwe i zgodne ze stanem faktycznym i prawnym, co potwierdzam własnoręcznym podpisem.</t>
  </si>
  <si>
    <t>D.2. Nie ciąży na mnie obowiązek zwrotu kwoty stanowiącej równowartość uzyskanej pomocy publicznej, co do której Komisja Europejska wydała decyzję o obowiązku zwrotu pomocy.</t>
  </si>
  <si>
    <t xml:space="preserve">D.3. Jestem świadomy odpowiedzialności karnej wynikającej z art. 297 § 1 ustawy z dnia 6 czerwca 1997 r. Kodeks Karny (Dz. U. z 1997 r., Nr 88, poz. 553 z późn. zm.) za składanie nierzetelnych oświadczeń, o których mowa w art. 297 § 1 ustawy oraz możliwości utraty pomocy finansowej jeśli miały one wpływ na jej przyznanie lub udzielenie. </t>
  </si>
  <si>
    <t>D.4. Projekt będzie realizowany zgodnie z ustawą z dnia 29 stycznia 2004 r. Prawo zamówień publicznych (tekst jednolity Dz. U. z 2010 r. nr 113, poz. 759 z późn. zm.). W sytuacji wyłączenia Projektu spod stosowania ustawy PZP, zobowiązuję się do ponoszenia wydatków z należytą starannością (celowo, rzetelnie, racjonalnie i oszczędnie).</t>
  </si>
  <si>
    <t>Sekcja E. Informacja dla Wnioskodawcy</t>
  </si>
  <si>
    <t>A.1. Nazwa Wnioskodawcy:</t>
  </si>
  <si>
    <t>A.2. Forma prawna:</t>
  </si>
  <si>
    <t>b) wynagrodzenia z narzutami</t>
  </si>
  <si>
    <t>a) działalność nieodpłatna</t>
  </si>
  <si>
    <t>b) działalność odpłatna</t>
  </si>
  <si>
    <t>B.13. Źródła spłaty pożyczki:</t>
  </si>
  <si>
    <t>Potwierdzam</t>
  </si>
  <si>
    <t>Nie potwierdzam</t>
  </si>
  <si>
    <t>INFORMACJE OGÓLNE</t>
  </si>
  <si>
    <t>A.4. Numer Identyfikacji Podatkowej:</t>
  </si>
  <si>
    <t>A.5. REGON:</t>
  </si>
  <si>
    <t>A.6. Numer KRS/CEIDG:</t>
  </si>
  <si>
    <t>A.9. Dane teleadresowe siedziby Wnioskodawcy:</t>
  </si>
  <si>
    <t>A.9.1. Miejscowość:</t>
  </si>
  <si>
    <t>A.9.2. Kod pocztowy:</t>
  </si>
  <si>
    <t>A.9.3. Ulica:</t>
  </si>
  <si>
    <t>A.9.4. Nr budynku/lokalu:</t>
  </si>
  <si>
    <t>A.9.5. Numer telefonu:</t>
  </si>
  <si>
    <t>A.10. Dane osoby lub osób prawnie upoważnionych do reprezentowania Wnioskodawcy:</t>
  </si>
  <si>
    <t>A.11.1. Imię i nazwisko:</t>
  </si>
  <si>
    <t>A.11.2. Stanowisko:</t>
  </si>
  <si>
    <t>A.11.3. Nazwa Instytucji:</t>
  </si>
  <si>
    <t>A.11.4. Numer telefonu:</t>
  </si>
  <si>
    <t>Działalność gospodarcza</t>
  </si>
  <si>
    <t>I. Przychody ogółem (1+2+3+4), w tym:</t>
  </si>
  <si>
    <t>1. Przychody  z działalności gospodarczej</t>
  </si>
  <si>
    <t>2. Pozostałe przychody operacyjne</t>
  </si>
  <si>
    <t>3. Przychody finansowe</t>
  </si>
  <si>
    <t>4. Przychody z działalności  statutowej, w tym:</t>
  </si>
  <si>
    <t xml:space="preserve">a)  koszty eksploatacyjne </t>
  </si>
  <si>
    <t>inne prawnie dostępne formy zabezpieczenia</t>
  </si>
  <si>
    <t>cesja wierzytelności z lokaty bankowej,</t>
  </si>
  <si>
    <t>cesja praw z polisy ubezpieczenia nieruchomości,</t>
  </si>
  <si>
    <t>hipoteka na nieruchomości,</t>
  </si>
  <si>
    <t>przewłaszczenie rzeczy ruchomych,</t>
  </si>
  <si>
    <t>przelew wierzytelności,</t>
  </si>
  <si>
    <t>sądowy zastaw rejestrowy,</t>
  </si>
  <si>
    <t>gwarancje bankowe,</t>
  </si>
  <si>
    <t>poręczenie według prawa cywilnego,</t>
  </si>
  <si>
    <t>poręcznie wekslowe spółek kapitałowych i osobowych,</t>
  </si>
  <si>
    <t>poręczenie wekslowe osób fizycznych,</t>
  </si>
  <si>
    <t>2.</t>
  </si>
  <si>
    <t>Dotatkowe proponowane zabezpieczenia</t>
  </si>
  <si>
    <t xml:space="preserve">II. </t>
  </si>
  <si>
    <t>weksel własny in blanco</t>
  </si>
  <si>
    <t xml:space="preserve">1. </t>
  </si>
  <si>
    <t>I.</t>
  </si>
  <si>
    <t>Krótki  opis proponowanego zabezpieczenia</t>
  </si>
  <si>
    <t>Rodzaj proponowanego zabezpieczenia</t>
  </si>
  <si>
    <t>Lp.</t>
  </si>
  <si>
    <t>kredyt 2</t>
  </si>
  <si>
    <t>kredyt 1</t>
  </si>
  <si>
    <t>suma kontr</t>
  </si>
  <si>
    <t>pozostałe</t>
  </si>
  <si>
    <t>Stan kredytów  i pozyczek  dotychczasowych długoterminowych po planowanych spłatach</t>
  </si>
  <si>
    <t>Planowane spłaty  rat kapitałowych dotychczasowych długoterminowych pożyczek / kredytów / leasingu finansowegp  ogółem</t>
  </si>
  <si>
    <t>powyżej 120 dni</t>
  </si>
  <si>
    <t>Razem Pasywa</t>
  </si>
  <si>
    <t>Razem Aktywa</t>
  </si>
  <si>
    <t>90-120 dni</t>
  </si>
  <si>
    <t>Inne pasywa krótkoterminowe</t>
  </si>
  <si>
    <t>Pozostałe zobowiązania krótkoterminowe</t>
  </si>
  <si>
    <t>nieprzeterminowane</t>
  </si>
  <si>
    <t xml:space="preserve"> - handlowe</t>
  </si>
  <si>
    <t>Zobowiązania krótkoterminowe</t>
  </si>
  <si>
    <t>Inne pasywa długoterminowe</t>
  </si>
  <si>
    <t>Dług oprocentowany długoterminowy/ kredyty pożyczki , leasingi/</t>
  </si>
  <si>
    <t>Należności</t>
  </si>
  <si>
    <t>w tym wynik netto</t>
  </si>
  <si>
    <t>Zapasy</t>
  </si>
  <si>
    <t>Kapitały własne</t>
  </si>
  <si>
    <t>Aktywa trwałe</t>
  </si>
  <si>
    <t>Wyszczególnienie</t>
  </si>
  <si>
    <t>Pasywa</t>
  </si>
  <si>
    <t>Aktywa</t>
  </si>
  <si>
    <t xml:space="preserve">Uproszczone sprawozdania z dotychczasowej działalności </t>
  </si>
  <si>
    <t xml:space="preserve">8. Pozostałe koszty operacyjne </t>
  </si>
  <si>
    <t>Bilans uproszczony</t>
  </si>
  <si>
    <t>B.12. Deklarowana liczba  korzyści społecznych do osiągnięcia</t>
  </si>
  <si>
    <t>A.11. Dane osoby upoważnionej do kontaktu w sprawach pożyczki:</t>
  </si>
  <si>
    <t>Oprocentowanie</t>
  </si>
  <si>
    <t>Usługi</t>
  </si>
  <si>
    <t>Handel</t>
  </si>
  <si>
    <t>Produkcja</t>
  </si>
  <si>
    <t>Transport</t>
  </si>
  <si>
    <t>Budownictwo</t>
  </si>
  <si>
    <t>Niniejszy wniosek nie jest ofertą i nie zobowiązuje ani TISE SA ani Wnioskodawcy do zawarcia umowy Pożyczki. TISE SA  zatrzymuje oryginał wniosku wraz z załącznikami do wniosku oraz kopie wszystkich dołączonych do wniosku dokumentów – nawet, jeśli Pożyczka nie zostanie udzielona.</t>
  </si>
  <si>
    <t>TISE SA jako administrator danych osobowych, w rozumieniu przepisów Ustawy o ochronie danych osobowych informuje, że w zbiorze danych Pośrednika Finansowego będą przetwarzane dane osobowe osób reprezentujących Wnioskodawcę w celu wykonywania czynności, których Wnioskodawca będzie stroną. Osobom tym przysługuje prawo wglądu do swoich danych i prawo ich poprawienia.</t>
  </si>
  <si>
    <t>W przypadku udzielenia części lub całości pożyczki ze środków własnych TISE wnioskuję o udzielenie dotacji na częściową  spłatę odsetek</t>
  </si>
  <si>
    <t>5. Koszty działalności gospodarczej (bez amortyzacji), w tym:</t>
  </si>
  <si>
    <t>8. Koszty finansowe dotyczące kredytów, pożyczek na planowane  przedsięwzięcie</t>
  </si>
  <si>
    <t xml:space="preserve">9. Pozostałe koszty operacyjne </t>
  </si>
  <si>
    <t>a) koszty działalności  nieodpłatnej</t>
  </si>
  <si>
    <t>b) koszty działalności odpłatnej, z tego</t>
  </si>
  <si>
    <t>D.5. W przypadku pozytywnego rozpatrzenia niniejszego wniosku o pożyczkę na realizację przedsięwzięcia nie naruszę zasady zakazu podwójnego finansowania, oznaczającej niedozwolone sfinansowanie całkowite lub częściowe danego wydatku dwa razy ze środków publicznych (wspólnotowych lub krajowych).</t>
  </si>
  <si>
    <t>3.</t>
  </si>
  <si>
    <t>4.</t>
  </si>
  <si>
    <t>5.</t>
  </si>
  <si>
    <t>6.</t>
  </si>
  <si>
    <t>7.</t>
  </si>
  <si>
    <t>8.</t>
  </si>
  <si>
    <t>9.</t>
  </si>
  <si>
    <t>10.</t>
  </si>
  <si>
    <t>11.</t>
  </si>
  <si>
    <t>12.</t>
  </si>
  <si>
    <t>10. Koszty realizacji zadań statutowych (a+b), w tym:</t>
  </si>
  <si>
    <t>b) koszty działalności odpłatnej, w tym:</t>
  </si>
  <si>
    <t xml:space="preserve">     i) koszty eksploatacyjne - np. czynsz, zużycie materiałów i energii, transport, podatki, opłaty, inne</t>
  </si>
  <si>
    <t xml:space="preserve">    ii) wynagrodzenia z narzutami;</t>
  </si>
  <si>
    <t xml:space="preserve">10. Amortyzacja </t>
  </si>
  <si>
    <t>IV. Wynik netto</t>
  </si>
  <si>
    <t>III. Podatek dochodowy</t>
  </si>
  <si>
    <t>Zobowiązania bieżące  ogółem, w tym:</t>
  </si>
  <si>
    <t xml:space="preserve">przeterminowane, w tym: </t>
  </si>
  <si>
    <t>Nalezności  ogółem, w tym:</t>
  </si>
  <si>
    <t>Struktura należności i zobowiązań</t>
  </si>
  <si>
    <t>Uproszczony Rachunek Zysków i Strat</t>
  </si>
  <si>
    <t>II. Koszty ogółem</t>
  </si>
  <si>
    <t>9. Koszty realizacji zadań statutowych (a+b), w tym:</t>
  </si>
  <si>
    <t>podstawa  oszacowania wartości np. operat szacunkowy</t>
  </si>
  <si>
    <t xml:space="preserve">   iii) koszt sprzedanych towarów, materiałów, usług;</t>
  </si>
  <si>
    <t>a) koszty działalności nieodpłatnej</t>
  </si>
  <si>
    <t>7. Koszty finansowe dotyczące dotychczasowych  kredytów, pożyczek</t>
  </si>
  <si>
    <t>c) koszt sprzedanych towarów, materiałów , usług</t>
  </si>
  <si>
    <t>Załącznik D</t>
  </si>
  <si>
    <t>Projekt jest współfinansowany ze środków Unii Europejskiej w ramach Europejskiego Funduszu Społecznego.</t>
  </si>
  <si>
    <t xml:space="preserve">Załącznik G: Deklaracja korzyści społecznych </t>
  </si>
  <si>
    <t>6. Koszty działalności operacyjnej</t>
  </si>
  <si>
    <t>B.1. Lokalizacja przedsięwzięcia</t>
  </si>
  <si>
    <t>Tytuł przedsięwzięcia / cel</t>
  </si>
  <si>
    <t>Sprawozdania kwartalne za ostatni okres (tj. od początku roku do kwartału poprzedzającego złożenie wniosku)</t>
  </si>
  <si>
    <t>Statut / umowa podmiotu</t>
  </si>
  <si>
    <t>Imię i nazwisko, stanowisko</t>
  </si>
  <si>
    <t>Miejscowość i data</t>
  </si>
  <si>
    <t>C.1.  Wydatki  z pożyczki (brutto: z VAT) (PLN):</t>
  </si>
  <si>
    <t>Możliwe źródła finansowania przedsięwzięcia  razem, w tym:</t>
  </si>
  <si>
    <t>Charakterystyka źródeł finansowania kosztów przedsięwzięcia wykazanych w wierszu „Inne” (PLN):</t>
  </si>
  <si>
    <t>Razem przychody ze sprzedaży w ramach działalności gospodarczej</t>
  </si>
  <si>
    <t>Razem przychody ze sprzedaży w ramach działalności odpłatnej</t>
  </si>
  <si>
    <t>Załącznik A: Zestawienie kodów PKD</t>
  </si>
  <si>
    <t>Załącznik B: Oświadczenie o wielkości przedsiębiorstwa</t>
  </si>
  <si>
    <t>Załącznik C: Zgoda na przetwarzanie danych osobowych</t>
  </si>
  <si>
    <t>Załącznik D: Deklaracje i oświadczenia</t>
  </si>
  <si>
    <t>Załącznik F: Dane finansowe i założenia do projekcji finansowej</t>
  </si>
  <si>
    <t>Załącznik H: Zabezpieczenia</t>
  </si>
  <si>
    <t>wynagrodzenia</t>
  </si>
  <si>
    <t>pożyczka  z Funduszu</t>
  </si>
  <si>
    <r>
      <t xml:space="preserve">Załącznik E: Formularz informacji przedstawianych przy ubieganiu się o pomoc </t>
    </r>
    <r>
      <rPr>
        <i/>
        <sz val="12"/>
        <rFont val="Calibri"/>
        <family val="2"/>
        <charset val="238"/>
      </rPr>
      <t>de minimis</t>
    </r>
  </si>
  <si>
    <t>B.2. Skrócony opis działalności / przedmiotu finansowania /cel pożyczki:</t>
  </si>
  <si>
    <t>Oczekiwana data wypłaty</t>
  </si>
  <si>
    <r>
      <t>[1]</t>
    </r>
    <r>
      <rPr>
        <sz val="12"/>
        <rFont val="Calibri"/>
        <family val="2"/>
        <charset val="238"/>
      </rPr>
      <t xml:space="preserve"> Wniosek o pożyczkę oraz o dotację na spłatę odsetek jest jednocześnie wnioskiem o udzielenie pomocy </t>
    </r>
    <r>
      <rPr>
        <i/>
        <sz val="12"/>
        <rFont val="Calibri"/>
        <family val="2"/>
        <charset val="238"/>
      </rPr>
      <t>de minimis</t>
    </r>
    <r>
      <rPr>
        <sz val="12"/>
        <rFont val="Calibri"/>
        <family val="2"/>
        <charset val="238"/>
      </rPr>
      <t>, o ile w przypadku pożyczki udzielonej w części lub w całości ze środków EFS i budżetu państwa zastosowane zostanie oprocentowanie preferencyjne i/lub w przypadku pożyczki udzielonej w części lub w całości ze środków własnych Pośrednika Finansowego zastosowana zostanie dotacja na spłatę odsetek. Udzielenie pożyczki do 100 tys. zł każdorazowo oznacza udzielenie pomocy de minimis. Udzielenie pożyczki powyżej 100 tys. zł oznacza udzielenie pomocy de minimis w przypadku planowanego utworzenia nowych miejsc pracy.</t>
    </r>
  </si>
  <si>
    <t>Razem, w tym:</t>
  </si>
  <si>
    <t>SEKCJA A: INFORMACJE O WNIOSKODAWCY</t>
  </si>
  <si>
    <t>mikroprzedsiębiorstwo</t>
  </si>
  <si>
    <t xml:space="preserve">Sekcja B. INFORMACJE O PRZEDSIĘWZIĘCIU </t>
  </si>
  <si>
    <t xml:space="preserve">C.2.  Struktura finansowania planowanych działań </t>
  </si>
  <si>
    <t xml:space="preserve">Sekcja C.  INFORMACJE POZWALAJĄCE OCENIĆ RENTOWNOŚĆ PRZEDSIĘWZIĘCIA I RYZYKO JEGO FINANSOWANIA: </t>
  </si>
  <si>
    <t>B.4. Czy przedsięwzięcie będzie realizowane na terenie lub w budynkach, których Wnioskodawca jest właścicielem lub ma prawo do dysponowania nimi?</t>
  </si>
  <si>
    <t>B.3. Czy przedsięwzięcie jest zgodne z profilem prowadzonej działalności?</t>
  </si>
  <si>
    <t>B.5. Czy w wyniku realizacji przedsięwzięcia powstaną i będą utrzymane przez co najmniej 6 miesięcy nowe miejsca pracy o wymiarze min. 1/2 etatu każde?</t>
  </si>
  <si>
    <t>oprocento-  wanie roczne</t>
  </si>
  <si>
    <r>
      <t xml:space="preserve">Sekcja D. Deklaracje i oświadczenia Wnioskodawcy </t>
    </r>
    <r>
      <rPr>
        <i/>
        <sz val="11"/>
        <rFont val="Calibri"/>
        <family val="2"/>
        <charset val="238"/>
      </rPr>
      <t>(zaznacz odpowiednie pole znakiem "x")</t>
    </r>
  </si>
  <si>
    <t>- wnioskowana pożyczka (PLN)</t>
  </si>
  <si>
    <t>Opisz jaki jest / będzie tytuł korzystania z budynku/terenu</t>
  </si>
  <si>
    <t xml:space="preserve">koszty eksploatacyjne </t>
  </si>
  <si>
    <t xml:space="preserve">C.3. Prognoza sprzedaży (netto: bez VAT) na okres spłaty pożyczki (PLN): </t>
  </si>
  <si>
    <t>C.4. Realizacja / prognoza przychodów i kosztów  wnioskodawcy  (PLN)</t>
  </si>
  <si>
    <t>TAK</t>
  </si>
  <si>
    <t>NIE</t>
  </si>
  <si>
    <t xml:space="preserve">      ii) wynagrodzenia z narzutami;</t>
  </si>
  <si>
    <t>Sprawozdanie finansowe roczne  (bilans i rachunek zysków i strat za ostatni rok obrotowy wraz z raportem i opinią biegłego rewidenta za ostatni lub poprzedni rok)</t>
  </si>
  <si>
    <t>Zaświadczenia z Urzędu Skarbowego i Zakładu Ubezpieczeń Społecznych o niezaleganiu w płatnościach zobowiązań nie starsze niż 3 miesiące (bezwzględnie wymagane w przypadku skorzystania przez Wnioskodawcę z pomocy de minimis)</t>
  </si>
  <si>
    <t>1. systemu BANKOWY REJESTR, którego Administratorem danych jest Związek Banków Polskich z siedzibą w Warszawie, ul. Kruczkowskiego 8, działający na podstawie przepisów ustawy z dnia 29 sierpnia    1997 r. Prawo bankowe (Dz. U. z 2002 r. Nr 72, poz. 665 z późn. zm.),</t>
  </si>
  <si>
    <t>Wnioskowana kwota pożyczki (PLN) [1]:</t>
  </si>
  <si>
    <t>edukacyjne /szkoleniowe</t>
  </si>
  <si>
    <t>gastronomiczne</t>
  </si>
  <si>
    <t>opiekuńcze</t>
  </si>
  <si>
    <t>porządkowe</t>
  </si>
  <si>
    <t>kultura</t>
  </si>
  <si>
    <r>
      <t xml:space="preserve">A.8. Wielkość przedsiębiorstwa </t>
    </r>
    <r>
      <rPr>
        <i/>
        <sz val="12"/>
        <rFont val="Calibri"/>
        <family val="2"/>
        <charset val="238"/>
      </rPr>
      <t>(zgodnie z Załącznikiem I do Rozporządzenia Komisji (WE) nr 651/2014 z 17 czerwca 2014 r.)</t>
    </r>
    <r>
      <rPr>
        <b/>
        <sz val="12"/>
        <rFont val="Calibri"/>
        <family val="2"/>
        <charset val="238"/>
      </rPr>
      <t>:</t>
    </r>
  </si>
  <si>
    <t>Pożyczka na start</t>
  </si>
  <si>
    <t>Pożyczka na rozwój</t>
  </si>
  <si>
    <r>
      <t xml:space="preserve">A.12. Dotychczasowa przeważająca działalność </t>
    </r>
    <r>
      <rPr>
        <sz val="12"/>
        <rFont val="Calibri"/>
        <family val="2"/>
        <charset val="238"/>
      </rPr>
      <t>(</t>
    </r>
    <r>
      <rPr>
        <i/>
        <sz val="12"/>
        <rFont val="Calibri"/>
        <family val="2"/>
        <charset val="238"/>
      </rPr>
      <t>zaznacz odpowiednie pola znakiem "x"</t>
    </r>
    <r>
      <rPr>
        <sz val="12"/>
        <rFont val="Calibri"/>
        <family val="2"/>
        <charset val="238"/>
      </rPr>
      <t>)</t>
    </r>
    <r>
      <rPr>
        <b/>
        <sz val="12"/>
        <rFont val="Calibri"/>
        <family val="2"/>
        <charset val="238"/>
      </rPr>
      <t>:</t>
    </r>
  </si>
  <si>
    <t xml:space="preserve">zakupy </t>
  </si>
  <si>
    <t>A.11.5. E-mail:</t>
  </si>
  <si>
    <t xml:space="preserve">A.9.6. E-mail: </t>
  </si>
  <si>
    <t>B.6. Krótki opis rynku sprzedaży i zaopatrzenia: Jaka jest konkurencja?  Jaki jest potencjał dostawców usług? Podstawa kalkulacji przychodów z działalności gospodarczej.</t>
  </si>
  <si>
    <t>B.7. Krótki opis perspektywy działalności Wnioskodawcy w planowanym okresie spłaty pożyczki:</t>
  </si>
  <si>
    <t>B.8. W przypadku prac budowlanych i modernizacyjnych – czy wymagane jest pozwolenie na budowę / remont i jeśli tak to czy Wnioskodawca je posiada, a jeśli nie, to jaki jest termin złożenia wniosku o pozwolenie na budowę / remont oraz przewidywany termin uzyskania pozwolenia:</t>
  </si>
  <si>
    <t>B.9. Czy zostały już podjęte jakieś działania w celu realizacji przedsięwzięcia (podpisanie wstępnych umów z wykonawcami, projekt budowlany, szczegółowy kosztorys, uzyskanie niezbędnych pozwoleń, realizacja określonego etapu przedsięwzięcia itp.):</t>
  </si>
  <si>
    <r>
      <t xml:space="preserve">B.10. Deklarowana  data zakończenia wydatkowania  pożyczki </t>
    </r>
    <r>
      <rPr>
        <i/>
        <sz val="12"/>
        <rFont val="Calibri"/>
        <family val="2"/>
        <charset val="238"/>
      </rPr>
      <t>(format DD.MM.RRRR):</t>
    </r>
  </si>
  <si>
    <t>- "Inne" (suma charakterystyki źródeł "inne" poniżej)</t>
  </si>
  <si>
    <t>c) koszt sprzedanych towarów, materiałów, usług</t>
  </si>
  <si>
    <t xml:space="preserve">       i) koszty eksploatacyjne - np. czynsz, zużycie materiałów i energii, transport, podatki, opłaty, inne;</t>
  </si>
  <si>
    <t xml:space="preserve">     iii) koszt sprzedanych towarów, materiałów, usług;</t>
  </si>
  <si>
    <t>WNIOSEK O POŻYCZKĘ ORAZ O DOTACJĘ NA SPŁATĘ ODSETEK W RAMACH DZIAŁANIA 2.9 PROGRAMU OPERACYJNEGO WIEDZA EDUKACJA ROZWÓJ 2014-2020</t>
  </si>
  <si>
    <t>liczba łączna nowych miejsc pracy:</t>
  </si>
  <si>
    <t>kobiety:</t>
  </si>
  <si>
    <t>mężczyźni:</t>
  </si>
  <si>
    <t>Okres karencji w spłacie kapitału (nie dłużej niż 6 miesięcy</t>
  </si>
  <si>
    <r>
      <t xml:space="preserve">Proponowany sposób spłaty pożyczki </t>
    </r>
    <r>
      <rPr>
        <i/>
        <sz val="12"/>
        <rFont val="Calibri"/>
        <family val="2"/>
        <charset val="238"/>
      </rPr>
      <t>(zaznacz X)</t>
    </r>
    <r>
      <rPr>
        <sz val="12"/>
        <rFont val="Calibri"/>
        <family val="2"/>
        <charset val="238"/>
      </rPr>
      <t>:</t>
    </r>
  </si>
  <si>
    <t>Okres finansowania  pożyczki w miesiącach (z karencją)</t>
  </si>
  <si>
    <t>- raty miesięczne</t>
  </si>
  <si>
    <t>- raty  trzymiesięczne</t>
  </si>
  <si>
    <t>B.11.  Proponowane parametry pożyczki</t>
  </si>
  <si>
    <t>A.7.1  PKD, których dotyczy przedsięwzięcie:</t>
  </si>
  <si>
    <t>A.7. PKD działalności (prosimy wymienić wszystkie zarejestrowane kody PKD):</t>
  </si>
  <si>
    <t>Załącznik A</t>
  </si>
  <si>
    <r>
      <rPr>
        <b/>
        <sz val="12"/>
        <rFont val="Calibri"/>
        <family val="2"/>
        <charset val="238"/>
      </rPr>
      <t xml:space="preserve">Inne wydatki zaliczone jako koszty.                           </t>
    </r>
    <r>
      <rPr>
        <i/>
        <sz val="12"/>
        <rFont val="Calibri"/>
        <family val="2"/>
        <charset val="238"/>
      </rPr>
      <t>Koszty eksploatacyjne to np. czynsz, zużycie materiałów i energii, transport, inne. Zakupy to np. zakup towaru, materiałów, usług, promocja, inne.</t>
    </r>
  </si>
  <si>
    <t>różnica  A-P</t>
  </si>
  <si>
    <t>Wynik netto</t>
  </si>
  <si>
    <t xml:space="preserve"> - kredyty obrotowe, krótkoterminowe</t>
  </si>
  <si>
    <t>b) kredyty  krótkoterminowe</t>
  </si>
  <si>
    <t>a) handlowe</t>
  </si>
  <si>
    <t xml:space="preserve">1. Przychody  z działalności gospodarczej </t>
  </si>
  <si>
    <t>-</t>
  </si>
  <si>
    <t>+</t>
  </si>
  <si>
    <t>Amortyzacja</t>
  </si>
  <si>
    <t>"-/+"</t>
  </si>
  <si>
    <t>wzrost (+) spadek (-) stanu kredytów krótkoterminowych</t>
  </si>
  <si>
    <t>korekta  kosztów finansowych</t>
  </si>
  <si>
    <t>korekta przychodów finansowych</t>
  </si>
  <si>
    <t>inne korekty wyniku</t>
  </si>
  <si>
    <t>"-"/"+"</t>
  </si>
  <si>
    <t>Przepływy z działalności operacyjnej</t>
  </si>
  <si>
    <t>zmiany  pozostałych nalezności</t>
  </si>
  <si>
    <t>zmiany innych aktywów</t>
  </si>
  <si>
    <t>Zmiana stanu aktywów trwałych</t>
  </si>
  <si>
    <t>7a. Koszty finansowe dotyczące kredytów, pożyczek na planowane  przedsięwzięcie</t>
  </si>
  <si>
    <t>Przepływy z działalności inwestycyjnej</t>
  </si>
  <si>
    <t>Wzrost  (+)/ spadek (-) kapitału własnego (bez zysku/straty netto)</t>
  </si>
  <si>
    <t>Wzrost/spadek kredytów, pozyczek długoterminowych</t>
  </si>
  <si>
    <t>Zmiana innych pasywów długoterminowych</t>
  </si>
  <si>
    <t>wzrost(+) spadek(-) innych pasywów krótkoterminowych</t>
  </si>
  <si>
    <t>Wzrost(+) spadek(-)  pozostałych zobowiązań krótkoterminowych</t>
  </si>
  <si>
    <t>Wewnętrzne źródła finansowania razem</t>
  </si>
  <si>
    <t>Przepływy z działalności finansowej</t>
  </si>
  <si>
    <t>Przepływy netto w okresie</t>
  </si>
  <si>
    <t>Srodki pieniężne na początku okresu</t>
  </si>
  <si>
    <t>Środki pieniężne na koniec okresu</t>
  </si>
  <si>
    <t>x</t>
  </si>
  <si>
    <t>"+"</t>
  </si>
  <si>
    <t>Założenia dotyczące kapitału obrotowego</t>
  </si>
  <si>
    <t>Planowane zmiany kapitału obrotowego - w dniach</t>
  </si>
  <si>
    <t>jaki zakładasz średni czas / w dniach/  zapłaty  przez odbiorców - Twoich  klientów  - w związku ze sprzedażą w ramach dotychczasowej działąlności</t>
  </si>
  <si>
    <t>jaki zakładasz średni czas / w dniach/  zapłaty  przez Ciebie dla Twoich dostawców - wzwiązku z zakupami w ramach dotychczasowej działalności</t>
  </si>
  <si>
    <t>Ile / orientacyjnie/ dni  będą zalegać  zapasy ( towarów, produktów, materiałów - wynikających z dotychczasowej działalności) w Twoich magazynach</t>
  </si>
  <si>
    <t>Założenia dotyczące zmian elementów uproszczonego  bilansu sporządzonego przez wnioskodawcę</t>
  </si>
  <si>
    <t>Planowane stany" pozostałych należności " z uproszczonego bilansu</t>
  </si>
  <si>
    <t>Planowane stany "Innych pasywów długoterm" z uproszczonego bilansu</t>
  </si>
  <si>
    <t xml:space="preserve">III. </t>
  </si>
  <si>
    <t>VI.</t>
  </si>
  <si>
    <t>Planowane stany "Pozostałych zobowiązań krótkoterminowych" z uproszczonego bilansu</t>
  </si>
  <si>
    <r>
      <t>zmiany kapitału</t>
    </r>
    <r>
      <rPr>
        <sz val="16"/>
        <color indexed="10"/>
        <rFont val="Calibri"/>
        <family val="2"/>
        <charset val="238"/>
      </rPr>
      <t xml:space="preserve"> obrotowego</t>
    </r>
  </si>
  <si>
    <t>Przepływy pieniężne uproszczone</t>
  </si>
  <si>
    <t>Środki pieniężne</t>
  </si>
  <si>
    <t>Inne aktywa</t>
  </si>
  <si>
    <t xml:space="preserve"> - od odbiorców /handlowe/</t>
  </si>
  <si>
    <t xml:space="preserve"> - pozostałe należności</t>
  </si>
  <si>
    <t>a. od dotychczasowych aktywów</t>
  </si>
  <si>
    <t>b. od aktywów  z planowanego przedsięwzięciach</t>
  </si>
  <si>
    <t>11. Amortyzacja - razem, z tego:</t>
  </si>
  <si>
    <t>narastająco</t>
  </si>
  <si>
    <t>II. Koszty ogółem (5+6+7+8+9+10+11) w okresie</t>
  </si>
  <si>
    <r>
      <rPr>
        <b/>
        <sz val="12"/>
        <rFont val="Calibri"/>
        <family val="2"/>
        <charset val="238"/>
      </rPr>
      <t xml:space="preserve">Planowane wydatki inwestycyjne </t>
    </r>
    <r>
      <rPr>
        <sz val="12"/>
        <rFont val="Calibri"/>
        <family val="2"/>
        <charset val="238"/>
      </rPr>
      <t>(podlegające amortyzacji) - na planowane przedsięwzięcie</t>
    </r>
  </si>
  <si>
    <r>
      <t>Razem inne wydatki</t>
    </r>
    <r>
      <rPr>
        <b/>
        <sz val="12"/>
        <color indexed="10"/>
        <rFont val="Calibri"/>
        <family val="2"/>
        <charset val="238"/>
      </rPr>
      <t xml:space="preserve"> z pożyczki </t>
    </r>
  </si>
  <si>
    <r>
      <t xml:space="preserve">Razem wydatki </t>
    </r>
    <r>
      <rPr>
        <b/>
        <sz val="12"/>
        <color indexed="10"/>
        <rFont val="Calibri"/>
        <family val="2"/>
        <charset val="238"/>
      </rPr>
      <t>z pożyczki</t>
    </r>
  </si>
  <si>
    <r>
      <t>Razem wydatki inwestycyjne</t>
    </r>
    <r>
      <rPr>
        <b/>
        <sz val="12"/>
        <color indexed="10"/>
        <rFont val="Calibri"/>
        <family val="2"/>
        <charset val="238"/>
      </rPr>
      <t xml:space="preserve"> z pożyczki</t>
    </r>
  </si>
  <si>
    <r>
      <t xml:space="preserve">Różnica: źródła finansowania - wydatki inwestycyjne i koszty - w każdym okresie </t>
    </r>
    <r>
      <rPr>
        <b/>
        <sz val="12"/>
        <color indexed="10"/>
        <rFont val="Calibri"/>
        <family val="2"/>
        <charset val="238"/>
      </rPr>
      <t>narastająco</t>
    </r>
  </si>
  <si>
    <t>okres</t>
  </si>
  <si>
    <t>odsetki skum</t>
  </si>
  <si>
    <t>spłata ods w okresie</t>
  </si>
  <si>
    <t>kap</t>
  </si>
  <si>
    <t>4 kw 2013</t>
  </si>
  <si>
    <t>sp kap</t>
  </si>
  <si>
    <t>kwota</t>
  </si>
  <si>
    <t>rocznie</t>
  </si>
  <si>
    <t>kwartalnie</t>
  </si>
  <si>
    <t xml:space="preserve">miesięcznie </t>
  </si>
  <si>
    <t>wstawić     " 1 "     w odpowidnie pole</t>
  </si>
  <si>
    <t>częstotliwość płatności</t>
  </si>
  <si>
    <t>data</t>
  </si>
  <si>
    <t>liczba okresów</t>
  </si>
  <si>
    <t>oprocentowanie</t>
  </si>
  <si>
    <t>Formuły pomocnicze</t>
  </si>
  <si>
    <t>karencja w okresach  spłaty</t>
  </si>
  <si>
    <t>oprocentowanie w okresie</t>
  </si>
  <si>
    <t>data udostępnienia kredytu</t>
  </si>
  <si>
    <t>odsetki</t>
  </si>
  <si>
    <t>kwota kredytu</t>
  </si>
  <si>
    <t>liczba miesięcy</t>
  </si>
  <si>
    <t>kr dług do spł w następnym roku</t>
  </si>
  <si>
    <t>kr długoterm - stan na kon roku następnego</t>
  </si>
  <si>
    <t>kapitał do spł stan na koniec roku</t>
  </si>
  <si>
    <t>kapitał</t>
  </si>
  <si>
    <t>odsetki do zapłaty narastająco</t>
  </si>
  <si>
    <t xml:space="preserve">rata odsetkowa w danym okresie          </t>
  </si>
  <si>
    <t>spłaty rat kred narastająco</t>
  </si>
  <si>
    <t xml:space="preserve">rata kredytu w danym okresie        </t>
  </si>
  <si>
    <t>kwota kredytu pozostałego do spłaty na koniec okresu</t>
  </si>
  <si>
    <t>dat końca okresu</t>
  </si>
  <si>
    <t>numer okresu</t>
  </si>
  <si>
    <t>oprocentowanie roczne</t>
  </si>
  <si>
    <t>odsetki do zapłaty narastająco  /cumipmt lub splac.ods/</t>
  </si>
  <si>
    <t>rata odsetkowa w danym okresie           /ipmt/</t>
  </si>
  <si>
    <t>rata kredytu w danym okresie         /ppmt/</t>
  </si>
  <si>
    <t>stała kwota płatności /pmt/</t>
  </si>
  <si>
    <t>kwota kredytu pozostałego do spłaty /pv/</t>
  </si>
  <si>
    <t>Założenia kredytu</t>
  </si>
  <si>
    <t>październik-grudzień</t>
  </si>
  <si>
    <t>lipiec-wrzesień</t>
  </si>
  <si>
    <t>kwiecień-czerwiec</t>
  </si>
  <si>
    <t>styczeń - marzec</t>
  </si>
  <si>
    <t>data uruchom</t>
  </si>
  <si>
    <t>Harmonogram tradycyjny</t>
  </si>
  <si>
    <t>Harmonogram annuitetowy</t>
  </si>
  <si>
    <t>III. Wynik brutto</t>
  </si>
  <si>
    <t>odsetki do zapłaty na kon  okresu narastająco</t>
  </si>
  <si>
    <t>kwartał nr</t>
  </si>
  <si>
    <t>pozostałe zob zob fin</t>
  </si>
  <si>
    <t>1 kw 2017</t>
  </si>
  <si>
    <t>2 kw 2017</t>
  </si>
  <si>
    <t>3 kw 2017</t>
  </si>
  <si>
    <t>4 kw 2017</t>
  </si>
  <si>
    <t>Planowane wypłaty  transz   pożyczek / kredytów / oraz zwiększenie innych zoboiązań finansowych /np.. Leasing/ na nowe przedsięwzięcie ogółem</t>
  </si>
  <si>
    <t>rodzaj zobowiązania</t>
  </si>
  <si>
    <t>Razem:</t>
  </si>
  <si>
    <t>Stan planowanych kredytów  i pozyczek  po  spłatach</t>
  </si>
  <si>
    <t>stan zobow finansowych ogółem</t>
  </si>
  <si>
    <t>Stan na koniec</t>
  </si>
  <si>
    <t>Planowane stany "Innych pasywów krótkoterminowych" z uproszczonego bilansu</t>
  </si>
  <si>
    <t>dane historyczne</t>
  </si>
  <si>
    <t>dane prognozowane</t>
  </si>
  <si>
    <t>zmiany w Kapitałach własnych</t>
  </si>
  <si>
    <t>dywidendy , pobrania</t>
  </si>
  <si>
    <t>wpłaty gotówkowe</t>
  </si>
  <si>
    <t xml:space="preserve">wkłady niepieniężne </t>
  </si>
  <si>
    <t>zmiany w Aktywach trwałych</t>
  </si>
  <si>
    <t>wzrost  poprzez wkłady niepieniężne</t>
  </si>
  <si>
    <t>Planowane stany" innych  aktywów " z uproszczonego bilansu / np. nalezności z tytułu VAT /</t>
  </si>
  <si>
    <t xml:space="preserve">          - wynik netto</t>
  </si>
  <si>
    <t>Kapitały własne, w tym</t>
  </si>
  <si>
    <t xml:space="preserve">          - zmiany w kapitałach w bieżącym okresie</t>
  </si>
  <si>
    <t>wartość netto zakupionych aktywów związanych z przedsięwzięciem</t>
  </si>
  <si>
    <t>wartość netto zakupionych aktywów nie związanych z przedsięwzięciem</t>
  </si>
  <si>
    <t>zmiany kap obrot</t>
  </si>
  <si>
    <t>nal</t>
  </si>
  <si>
    <t>zap</t>
  </si>
  <si>
    <t>zob</t>
  </si>
  <si>
    <t>aktywa</t>
  </si>
  <si>
    <t>pasywa</t>
  </si>
  <si>
    <t>A-P</t>
  </si>
  <si>
    <t xml:space="preserve"> - </t>
  </si>
  <si>
    <t>Uproszczone projekcje finansowe / generowane automatycznie/</t>
  </si>
  <si>
    <t>inne korekty</t>
  </si>
  <si>
    <t>planowane spłaty razem w okresie</t>
  </si>
  <si>
    <t>stan w bilansie</t>
  </si>
  <si>
    <t>dł</t>
  </si>
  <si>
    <t>kr</t>
  </si>
  <si>
    <t>różnica</t>
  </si>
  <si>
    <t>potrzebny limit w rachunku bieżącym</t>
  </si>
  <si>
    <t>Wskaźniki</t>
  </si>
  <si>
    <t>1.</t>
  </si>
  <si>
    <t xml:space="preserve">4. </t>
  </si>
  <si>
    <t>Wskaźnik rentowności sprzedaży</t>
  </si>
  <si>
    <t xml:space="preserve">5. </t>
  </si>
  <si>
    <t>Wskaźnik  zadłużenia (&lt;0,7)</t>
  </si>
  <si>
    <t>Wskaźnik pokrycia aktywów trwałych  kapitałem stałym   ( &gt;1 )</t>
  </si>
  <si>
    <t>Ocena przepływów pienięznych ( nie może być minus w zadnym okresie)</t>
  </si>
  <si>
    <t>Wskaźnik  (wynik netto+amortyzacja)/Obsługa długu (&gt;1,3)</t>
  </si>
  <si>
    <t>Wskaźnik ryzyka likwidacji ( KW/suma bilansowa &gt;20%)</t>
  </si>
  <si>
    <t>obecny lub możliwy limit kredytów krótkoterminowych / do 12 miesięcy/ obrotowych</t>
  </si>
  <si>
    <t xml:space="preserve">7. </t>
  </si>
  <si>
    <t>Kapitały Własne ( &gt; 0 )</t>
  </si>
  <si>
    <t>Wskaźnik płynności bieżącej</t>
  </si>
  <si>
    <t>dynamika  przychdów ogółem</t>
  </si>
  <si>
    <t>weryf przepł</t>
  </si>
  <si>
    <t>liczba dni w okresie</t>
  </si>
  <si>
    <t>okres fin w mies.</t>
  </si>
  <si>
    <t>karencja w mies</t>
  </si>
  <si>
    <t>Planowane spłaty  rat kapitałowych   pożyczek / kredytów / leasingu  zaciągniętych na nowe przedsięwzięcie ogółem - w okresie</t>
  </si>
  <si>
    <t>popr</t>
  </si>
  <si>
    <t>plik klenta</t>
  </si>
  <si>
    <t>VAT od wydatków w %</t>
  </si>
  <si>
    <r>
      <t xml:space="preserve">Data złożenia wniosku </t>
    </r>
    <r>
      <rPr>
        <i/>
        <sz val="12"/>
        <rFont val="Calibri"/>
        <family val="2"/>
        <charset val="238"/>
      </rPr>
      <t>(format RRRR.MM.DD)</t>
    </r>
    <r>
      <rPr>
        <b/>
        <sz val="12"/>
        <rFont val="Calibri"/>
        <family val="2"/>
        <charset val="238"/>
      </rPr>
      <t>:</t>
    </r>
  </si>
  <si>
    <r>
      <t xml:space="preserve">A.3. Data rejestracji </t>
    </r>
    <r>
      <rPr>
        <sz val="12"/>
        <rFont val="Calibri"/>
        <family val="2"/>
        <charset val="238"/>
      </rPr>
      <t>(format RRRR.MM.DD)</t>
    </r>
    <r>
      <rPr>
        <b/>
        <sz val="12"/>
        <rFont val="Calibri"/>
        <family val="2"/>
        <charset val="238"/>
      </rPr>
      <t>:</t>
    </r>
  </si>
  <si>
    <r>
      <t xml:space="preserve">A.3.1 Data wpisu do rejestru przedsiębiorców </t>
    </r>
    <r>
      <rPr>
        <i/>
        <sz val="12"/>
        <rFont val="Calibri"/>
        <family val="2"/>
        <charset val="238"/>
      </rPr>
      <t>(dotyczy w przypadku prowadzenia działalności gospodarczej, format RRRR.MM.DD)</t>
    </r>
    <r>
      <rPr>
        <b/>
        <sz val="12"/>
        <rFont val="Calibri"/>
        <family val="2"/>
        <charset val="238"/>
      </rPr>
      <t>:</t>
    </r>
  </si>
  <si>
    <t>małe przedsiębiorstwo</t>
  </si>
  <si>
    <t>średnie przedsiębiorstwo</t>
  </si>
  <si>
    <t>wstawić 1 jeśli te koszty  są zaliczane do kosztów działalności odpłatnej</t>
  </si>
  <si>
    <t>wstawić 2 jeśli te koszty  są zaliczane do kosztów działalności nieodpłatnej</t>
  </si>
  <si>
    <t>wstawić 0 jeśli te koszty  są zaliczane do kosztów działalności gospodarczej</t>
  </si>
  <si>
    <t>Załącznik H</t>
  </si>
  <si>
    <t>Załącznik F</t>
  </si>
  <si>
    <t>D.6.. Zgodnie z Rozporządzeniem Rady Ministrów z dnia 29 marca 2010 r. w sprawie zakresu informacji przedstawianych przez podmiot ubiegający się o pomoc de minimis (Dz. U. z 2010 r. Nr 53, poz. 311 z późn. zm.) oraz Rozporządzeniem Ministra Infrastruktury i Rozwoju z dnia 2 lipca 2015 r. w sprawie udzielania pomocy de minimis oraz pomocy publicznej w ramach programów operacyjnych finansowanych z Europejskiego Funduszu Społecznego na lata 2013-2020 (Dz. U. z 2015 r. poz. 1073), oświadczam, że w okresie 3 lat podatkowych poprzedzających złożenie wniosku o pożyczkę, uzyskałem pomoc de minimis.</t>
  </si>
  <si>
    <t xml:space="preserve">D.7. Deklaruję że  w ramach przedsięwzięcia osiągnę zakładane kategorie korzyści społecznych. </t>
  </si>
  <si>
    <t>D.8.Oświadczam, iż działając na podstawie ustawy z dnia 9 kwietnia 2010 r. o udostępnianiu informacji gospodarczych i wymianie danych gospodarczych (Dz. U. Nr 81 poz. 530, z późn. zm.) upoważniam Towarzystwo Inwestycji Społeczno-Ekonomicznych S.A. z siedzibą w Warszawie, wpisaną do rejestru przedsiębiorców KRS pod numerem 0000019716 oraz podmioty współfinansujące pożyczkę, do wystąpienia bezpośrednio do biur informacji gospodarczej (BIG Infomonitor, BIK, Związku Banków Polskich i innych) o udostępnienie informacji gospodarczych dotyczących zobowiązań podmiotu. Wyrażam zgodę na weryfikowanie danych o stanie majątkowym, stanie zadłużenia i obciążenia majątku, w tym danych objętych tajemnicą bankową w dostępnych rejestrach, w szczególności w księgach wieczystych, rejestrze zastawów, rejestrze dłużników niewypłacalnych. Zgoda udzielona jest na okres od daty wystąpienia o pożyczkę  do  spłaty pożyczki, przy czym jeżeli obowiązujące przepisy przewidują inny termin, upoważnienie jest ważne przez okres wskazany w tych przepisach.</t>
  </si>
  <si>
    <t>D.9. Potwierdzamy spełnienie warunku określonego w art. 37 ust. 1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uchylającego rozporządzenie Rady (WE) nr 1083/2006 (Rozporządzenie ogólne Nr 1303/2013), tj. że przedsięwzięcie jest finansowo wykonalne.</t>
  </si>
  <si>
    <t>D.10. Oświadczamy , że w okresie ostatnich 12miesięcy nie była prowadzona naszej organizacji egzekucja komornicza.</t>
  </si>
  <si>
    <t>stopa podatkowa</t>
  </si>
  <si>
    <t>nie</t>
  </si>
  <si>
    <t>Działalność odpłatna</t>
  </si>
  <si>
    <t>1 kw</t>
  </si>
  <si>
    <t>parametry udzielanej pożyczki i  innych  kredytów</t>
  </si>
  <si>
    <t>oczekiwana data wypłaty  1 transzy</t>
  </si>
  <si>
    <t>kwota uzyskanej pomocy de minimis     
……………………. pln</t>
  </si>
  <si>
    <r>
      <t>A.13. Charakterystyka działalności Wnioskodawcy</t>
    </r>
    <r>
      <rPr>
        <sz val="12"/>
        <rFont val="Calibri"/>
        <family val="2"/>
        <charset val="238"/>
        <scheme val="minor"/>
      </rPr>
      <t xml:space="preserve"> (historia, jaki rodzaj działalności prowadzi: nieodpłatną, odpłatną pożytku publicznego czy gospodarczą; podstawowe produkty i usługi oferowane na rynku, udział sprzedaży tych produktów i usług w całości przychodów, stan zatrudnienia z podziałem na kobiety i mężczyzn, liczba wolontariuszy itd.):</t>
    </r>
  </si>
  <si>
    <r>
      <t xml:space="preserve">Rodzaj pożyczki </t>
    </r>
    <r>
      <rPr>
        <i/>
        <sz val="12"/>
        <rFont val="Calibri"/>
        <family val="2"/>
        <charset val="238"/>
      </rPr>
      <t>(zaznacz X)</t>
    </r>
    <r>
      <rPr>
        <b/>
        <sz val="12"/>
        <rFont val="Calibri"/>
        <family val="2"/>
        <charset val="238"/>
      </rPr>
      <t>:</t>
    </r>
  </si>
  <si>
    <t>wersja 27_12_2017</t>
  </si>
  <si>
    <t>Kwartał 4 2018 r</t>
  </si>
  <si>
    <t>Razem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</si>
</sst>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zł&quot;_-;\-* #,##0.00\ &quot;zł&quot;_-;_-* &quot;-&quot;??\ &quot;zł&quot;_-;_-@_-"/>
    <numFmt numFmtId="43" formatCode="_-* #,##0.00\ _z_ł_-;\-* #,##0.00\ _z_ł_-;_-* &quot;-&quot;??\ _z_ł_-;_-@_-"/>
    <numFmt numFmtId="164" formatCode="yyyy/mm/dd;@"/>
    <numFmt numFmtId="165" formatCode="0.0"/>
    <numFmt numFmtId="166" formatCode="#,##0.0"/>
    <numFmt numFmtId="167" formatCode="_-* #,##0\ _z_ł_-;\-* #,##0\ _z_ł_-;_-* &quot;-&quot;??\ _z_ł_-;_-@_-"/>
    <numFmt numFmtId="168" formatCode="[$-F800]dddd\,\ mmmm\ dd\,\ yyyy"/>
  </numFmts>
  <fonts count="61">
    <font>
      <sz val="11"/>
      <color theme="1"/>
      <name val="Calibri"/>
      <family val="2"/>
      <scheme val="minor"/>
    </font>
    <font>
      <sz val="11"/>
      <color indexed="8"/>
      <name val="Calibri"/>
      <family val="2"/>
      <charset val="238"/>
    </font>
    <font>
      <sz val="11"/>
      <color indexed="8"/>
      <name val="Czcionka tekstu podstawowego"/>
      <family val="2"/>
      <charset val="238"/>
    </font>
    <font>
      <sz val="12"/>
      <name val="Calibri"/>
      <family val="2"/>
      <charset val="238"/>
    </font>
    <font>
      <b/>
      <sz val="12"/>
      <name val="Calibri"/>
      <family val="2"/>
      <charset val="238"/>
    </font>
    <font>
      <sz val="9"/>
      <color indexed="81"/>
      <name val="Tahoma"/>
      <family val="2"/>
      <charset val="238"/>
    </font>
    <font>
      <b/>
      <sz val="9"/>
      <color indexed="81"/>
      <name val="Tahoma"/>
      <family val="2"/>
      <charset val="238"/>
    </font>
    <font>
      <i/>
      <sz val="12"/>
      <name val="Calibri"/>
      <family val="2"/>
      <charset val="238"/>
    </font>
    <font>
      <i/>
      <sz val="11"/>
      <name val="Calibri"/>
      <family val="2"/>
      <charset val="238"/>
    </font>
    <font>
      <sz val="16"/>
      <color indexed="10"/>
      <name val="Calibri"/>
      <family val="2"/>
      <charset val="238"/>
    </font>
    <font>
      <sz val="16"/>
      <name val="Times New Roman"/>
      <family val="1"/>
      <charset val="238"/>
    </font>
    <font>
      <b/>
      <sz val="12"/>
      <color indexed="10"/>
      <name val="Calibri"/>
      <family val="2"/>
      <charset val="238"/>
    </font>
    <font>
      <sz val="11"/>
      <color theme="1"/>
      <name val="Calibri"/>
      <family val="2"/>
      <scheme val="minor"/>
    </font>
    <font>
      <sz val="11"/>
      <color theme="1"/>
      <name val="Calibri"/>
      <family val="2"/>
      <charset val="238"/>
      <scheme val="minor"/>
    </font>
    <font>
      <sz val="11"/>
      <color theme="1"/>
      <name val="Czcionka tekstu podstawowego"/>
      <family val="2"/>
      <charset val="238"/>
    </font>
    <font>
      <u/>
      <sz val="11"/>
      <color theme="10"/>
      <name val="Calibri"/>
      <family val="2"/>
      <scheme val="minor"/>
    </font>
    <font>
      <sz val="12"/>
      <color theme="1"/>
      <name val="Calibri"/>
      <family val="2"/>
      <charset val="238"/>
      <scheme val="minor"/>
    </font>
    <font>
      <b/>
      <sz val="11"/>
      <color theme="1"/>
      <name val="Calibri"/>
      <family val="2"/>
      <charset val="238"/>
      <scheme val="minor"/>
    </font>
    <font>
      <sz val="12"/>
      <color theme="1"/>
      <name val="Calibri"/>
      <family val="2"/>
      <scheme val="minor"/>
    </font>
    <font>
      <sz val="12"/>
      <color rgb="FFFF0000"/>
      <name val="Calibri"/>
      <family val="2"/>
      <charset val="238"/>
      <scheme val="minor"/>
    </font>
    <font>
      <b/>
      <sz val="12"/>
      <name val="Calibri"/>
      <family val="2"/>
      <charset val="238"/>
      <scheme val="minor"/>
    </font>
    <font>
      <sz val="12"/>
      <name val="Calibri"/>
      <family val="2"/>
      <charset val="238"/>
      <scheme val="minor"/>
    </font>
    <font>
      <i/>
      <sz val="12"/>
      <name val="Calibri"/>
      <family val="2"/>
      <charset val="238"/>
      <scheme val="minor"/>
    </font>
    <font>
      <b/>
      <sz val="11"/>
      <name val="Calibri"/>
      <family val="2"/>
      <charset val="238"/>
      <scheme val="minor"/>
    </font>
    <font>
      <sz val="11"/>
      <name val="Calibri"/>
      <family val="2"/>
      <charset val="238"/>
      <scheme val="minor"/>
    </font>
    <font>
      <sz val="11"/>
      <color theme="1"/>
      <name val="Times New Roman"/>
      <family val="1"/>
      <charset val="238"/>
    </font>
    <font>
      <b/>
      <sz val="12"/>
      <color theme="1"/>
      <name val="Calibri"/>
      <family val="2"/>
      <charset val="238"/>
      <scheme val="minor"/>
    </font>
    <font>
      <sz val="14"/>
      <name val="Calibri"/>
      <family val="2"/>
      <charset val="238"/>
      <scheme val="minor"/>
    </font>
    <font>
      <b/>
      <sz val="16"/>
      <color theme="1"/>
      <name val="Calibri"/>
      <family val="2"/>
      <charset val="238"/>
      <scheme val="minor"/>
    </font>
    <font>
      <sz val="16"/>
      <color theme="1"/>
      <name val="Calibri"/>
      <family val="2"/>
      <charset val="238"/>
      <scheme val="minor"/>
    </font>
    <font>
      <sz val="16"/>
      <name val="Calibri"/>
      <family val="2"/>
      <charset val="238"/>
      <scheme val="minor"/>
    </font>
    <font>
      <sz val="14"/>
      <color theme="1"/>
      <name val="Calibri"/>
      <family val="2"/>
      <charset val="238"/>
      <scheme val="minor"/>
    </font>
    <font>
      <sz val="14"/>
      <color theme="1"/>
      <name val="Calibri"/>
      <family val="2"/>
      <scheme val="minor"/>
    </font>
    <font>
      <b/>
      <sz val="14"/>
      <color theme="1"/>
      <name val="Calibri"/>
      <family val="2"/>
      <charset val="238"/>
      <scheme val="minor"/>
    </font>
    <font>
      <sz val="14"/>
      <color rgb="FFFF0000"/>
      <name val="Calibri"/>
      <family val="2"/>
      <charset val="238"/>
      <scheme val="minor"/>
    </font>
    <font>
      <sz val="12"/>
      <color theme="1"/>
      <name val="Czcionka tekstu podstawowego"/>
      <charset val="238"/>
    </font>
    <font>
      <sz val="12"/>
      <color theme="1"/>
      <name val="Czcionka tekstu podstawowego"/>
      <family val="2"/>
      <charset val="238"/>
    </font>
    <font>
      <b/>
      <sz val="12"/>
      <color theme="1"/>
      <name val="Czcionka tekstu podstawowego"/>
      <charset val="238"/>
    </font>
    <font>
      <b/>
      <sz val="12"/>
      <color rgb="FFFF0000"/>
      <name val="Czcionka tekstu podstawowego"/>
      <charset val="238"/>
    </font>
    <font>
      <b/>
      <sz val="12"/>
      <color theme="1"/>
      <name val="Czcionka tekstu podstawowego"/>
      <family val="2"/>
      <charset val="238"/>
    </font>
    <font>
      <b/>
      <sz val="11"/>
      <color theme="1"/>
      <name val="Czcionka tekstu podstawowego"/>
      <charset val="238"/>
    </font>
    <font>
      <b/>
      <sz val="14"/>
      <color theme="1"/>
      <name val="Czcionka tekstu podstawowego"/>
      <charset val="238"/>
    </font>
    <font>
      <b/>
      <sz val="16"/>
      <name val="Calibri"/>
      <family val="2"/>
      <charset val="238"/>
      <scheme val="minor"/>
    </font>
    <font>
      <sz val="16"/>
      <color theme="1"/>
      <name val="Calibri"/>
      <family val="2"/>
      <scheme val="minor"/>
    </font>
    <font>
      <sz val="16"/>
      <color theme="1"/>
      <name val="Times New Roman"/>
      <family val="1"/>
      <charset val="238"/>
    </font>
    <font>
      <sz val="12"/>
      <color rgb="FFFF0000"/>
      <name val="Calibri"/>
      <family val="2"/>
      <scheme val="minor"/>
    </font>
    <font>
      <sz val="11"/>
      <color rgb="FF000000"/>
      <name val="Calibri"/>
      <family val="2"/>
      <charset val="238"/>
      <scheme val="minor"/>
    </font>
    <font>
      <b/>
      <sz val="11"/>
      <color rgb="FF000000"/>
      <name val="Calibri"/>
      <family val="2"/>
      <charset val="238"/>
      <scheme val="minor"/>
    </font>
    <font>
      <sz val="12"/>
      <color theme="0"/>
      <name val="Calibri"/>
      <family val="2"/>
      <charset val="238"/>
      <scheme val="minor"/>
    </font>
    <font>
      <sz val="18"/>
      <color theme="1"/>
      <name val="Calibri"/>
      <family val="2"/>
      <scheme val="minor"/>
    </font>
    <font>
      <sz val="16"/>
      <color rgb="FFFF0000"/>
      <name val="Calibri"/>
      <family val="2"/>
      <charset val="238"/>
      <scheme val="minor"/>
    </font>
    <font>
      <sz val="11"/>
      <color rgb="FFFF0000"/>
      <name val="Calibri"/>
      <family val="2"/>
      <scheme val="minor"/>
    </font>
    <font>
      <b/>
      <sz val="11"/>
      <color rgb="FFFF0000"/>
      <name val="Czcionka tekstu podstawowego"/>
      <charset val="238"/>
    </font>
    <font>
      <b/>
      <sz val="13"/>
      <name val="Calibri"/>
      <family val="2"/>
      <charset val="238"/>
      <scheme val="minor"/>
    </font>
    <font>
      <vertAlign val="superscript"/>
      <sz val="12"/>
      <name val="Calibri"/>
      <family val="2"/>
      <charset val="238"/>
      <scheme val="minor"/>
    </font>
    <font>
      <b/>
      <sz val="14"/>
      <name val="Calibri"/>
      <family val="2"/>
      <charset val="238"/>
      <scheme val="minor"/>
    </font>
    <font>
      <b/>
      <sz val="16"/>
      <color theme="1"/>
      <name val="Times New Roman"/>
      <family val="1"/>
      <charset val="238"/>
    </font>
    <font>
      <sz val="16"/>
      <color indexed="8"/>
      <name val="Calibri"/>
      <family val="2"/>
      <charset val="238"/>
    </font>
    <font>
      <sz val="16"/>
      <color indexed="8"/>
      <name val="Calibri"/>
      <family val="2"/>
      <charset val="238"/>
      <scheme val="minor"/>
    </font>
    <font>
      <sz val="16"/>
      <name val="Calibri"/>
      <family val="2"/>
      <charset val="238"/>
    </font>
    <font>
      <sz val="16"/>
      <color theme="1"/>
      <name val="Calibri"/>
      <family val="2"/>
      <charset val="238"/>
    </font>
  </fonts>
  <fills count="3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rgb="FF00B0F0"/>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92D050"/>
        <bgColor indexed="64"/>
      </patternFill>
    </fill>
    <fill>
      <patternFill patternType="solid">
        <fgColor theme="8" tint="-0.249977111117893"/>
        <bgColor indexed="64"/>
      </patternFill>
    </fill>
    <fill>
      <patternFill patternType="solid">
        <fgColor theme="6" tint="0.39997558519241921"/>
        <bgColor indexed="64"/>
      </patternFill>
    </fill>
    <fill>
      <patternFill patternType="solid">
        <fgColor rgb="FFFFC000"/>
        <bgColor indexed="64"/>
      </patternFill>
    </fill>
    <fill>
      <patternFill patternType="solid">
        <fgColor theme="3" tint="0.39997558519241921"/>
        <bgColor indexed="64"/>
      </patternFill>
    </fill>
    <fill>
      <patternFill patternType="solid">
        <fgColor rgb="FFFFFFFF"/>
        <bgColor indexed="64"/>
      </patternFill>
    </fill>
    <fill>
      <patternFill patternType="solid">
        <fgColor theme="3" tint="0.59999389629810485"/>
        <bgColor indexed="64"/>
      </patternFill>
    </fill>
    <fill>
      <patternFill patternType="solid">
        <fgColor theme="8"/>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18">
    <xf numFmtId="0" fontId="0" fillId="0" borderId="0"/>
    <xf numFmtId="43" fontId="12"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0" fontId="15" fillId="0" borderId="0" applyNumberFormat="0" applyFill="0" applyBorder="0" applyAlignment="0" applyProtection="0"/>
    <xf numFmtId="0" fontId="13" fillId="0" borderId="0"/>
    <xf numFmtId="0" fontId="14" fillId="0" borderId="0"/>
    <xf numFmtId="0" fontId="14" fillId="0" borderId="0"/>
    <xf numFmtId="0" fontId="14" fillId="0" borderId="0"/>
    <xf numFmtId="0" fontId="16" fillId="0" borderId="0"/>
    <xf numFmtId="0" fontId="16" fillId="0" borderId="0"/>
    <xf numFmtId="9" fontId="12"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44" fontId="2" fillId="0" borderId="0" applyFont="0" applyFill="0" applyBorder="0" applyAlignment="0" applyProtection="0"/>
    <xf numFmtId="44" fontId="16" fillId="0" borderId="0" applyFont="0" applyFill="0" applyBorder="0" applyAlignment="0" applyProtection="0"/>
  </cellStyleXfs>
  <cellXfs count="849">
    <xf numFmtId="0" fontId="0" fillId="0" borderId="0" xfId="0"/>
    <xf numFmtId="0" fontId="0" fillId="0" borderId="1" xfId="0" applyBorder="1" applyProtection="1">
      <protection locked="0"/>
    </xf>
    <xf numFmtId="0" fontId="17" fillId="3" borderId="1" xfId="0" applyFont="1" applyFill="1" applyBorder="1" applyAlignment="1">
      <alignment horizontal="center" vertical="center" wrapText="1"/>
    </xf>
    <xf numFmtId="0" fontId="18" fillId="0" borderId="0" xfId="0" applyFont="1"/>
    <xf numFmtId="0" fontId="16" fillId="0" borderId="0" xfId="0" applyFont="1" applyAlignment="1">
      <alignment vertical="center"/>
    </xf>
    <xf numFmtId="0" fontId="20" fillId="4" borderId="0" xfId="5" applyFont="1" applyFill="1" applyBorder="1" applyAlignment="1" applyProtection="1">
      <alignment horizontal="left" vertical="center" wrapText="1"/>
      <protection hidden="1"/>
    </xf>
    <xf numFmtId="3" fontId="21" fillId="3" borderId="0" xfId="5" applyNumberFormat="1" applyFont="1" applyFill="1" applyBorder="1" applyAlignment="1" applyProtection="1">
      <alignment horizontal="right" vertical="center"/>
      <protection hidden="1"/>
    </xf>
    <xf numFmtId="0" fontId="21" fillId="0" borderId="0" xfId="0" applyFont="1"/>
    <xf numFmtId="0" fontId="21" fillId="0" borderId="0" xfId="0" applyFont="1" applyBorder="1"/>
    <xf numFmtId="0" fontId="21" fillId="0" borderId="0" xfId="0" applyFont="1" applyBorder="1" applyAlignment="1">
      <alignment horizontal="center" vertical="center" wrapText="1"/>
    </xf>
    <xf numFmtId="0" fontId="21" fillId="0" borderId="0" xfId="0" applyFont="1" applyFill="1"/>
    <xf numFmtId="0" fontId="21" fillId="0" borderId="0" xfId="0" applyFont="1" applyBorder="1" applyAlignment="1">
      <alignment horizontal="center"/>
    </xf>
    <xf numFmtId="0" fontId="20" fillId="0" borderId="0" xfId="0" applyFont="1"/>
    <xf numFmtId="0" fontId="22" fillId="0" borderId="0" xfId="0" applyFont="1" applyBorder="1" applyAlignment="1">
      <alignment horizontal="center" vertical="center" wrapText="1"/>
    </xf>
    <xf numFmtId="0" fontId="21" fillId="3" borderId="0" xfId="0" applyFont="1" applyFill="1" applyBorder="1" applyAlignment="1">
      <alignment vertical="center" wrapText="1"/>
    </xf>
    <xf numFmtId="0" fontId="22" fillId="3" borderId="0" xfId="0" applyFont="1" applyFill="1" applyBorder="1" applyAlignment="1">
      <alignment horizontal="center" vertical="center" wrapText="1"/>
    </xf>
    <xf numFmtId="0" fontId="21" fillId="3" borderId="2" xfId="5" applyFont="1" applyFill="1" applyBorder="1" applyAlignment="1" applyProtection="1">
      <alignment horizontal="left" vertical="center" wrapText="1"/>
      <protection hidden="1"/>
    </xf>
    <xf numFmtId="0" fontId="21" fillId="0" borderId="0" xfId="5" applyFont="1"/>
    <xf numFmtId="0" fontId="21" fillId="3" borderId="0" xfId="5" applyFont="1" applyFill="1" applyBorder="1" applyAlignment="1" applyProtection="1">
      <alignment horizontal="left"/>
      <protection hidden="1"/>
    </xf>
    <xf numFmtId="0" fontId="21" fillId="3" borderId="0" xfId="5" applyFont="1" applyFill="1" applyBorder="1" applyAlignment="1" applyProtection="1">
      <alignment horizontal="center"/>
      <protection hidden="1"/>
    </xf>
    <xf numFmtId="3" fontId="21" fillId="3" borderId="0" xfId="5" applyNumberFormat="1" applyFont="1" applyFill="1" applyBorder="1" applyProtection="1">
      <protection hidden="1"/>
    </xf>
    <xf numFmtId="0" fontId="21" fillId="0" borderId="0" xfId="5" applyFont="1" applyProtection="1">
      <protection locked="0"/>
    </xf>
    <xf numFmtId="0" fontId="21" fillId="0" borderId="3" xfId="5" applyFont="1" applyBorder="1" applyAlignment="1" applyProtection="1">
      <alignment vertical="center" wrapText="1"/>
      <protection locked="0"/>
    </xf>
    <xf numFmtId="0" fontId="23" fillId="0" borderId="0" xfId="0" applyFont="1"/>
    <xf numFmtId="0" fontId="24" fillId="0" borderId="0" xfId="0" applyFont="1"/>
    <xf numFmtId="0" fontId="20" fillId="0" borderId="0" xfId="0" applyFont="1" applyBorder="1" applyAlignment="1">
      <alignment horizontal="left" vertical="center"/>
    </xf>
    <xf numFmtId="0" fontId="21" fillId="0" borderId="0" xfId="0" applyFont="1" applyBorder="1" applyAlignment="1">
      <alignment horizontal="left" vertical="center" wrapText="1"/>
    </xf>
    <xf numFmtId="0" fontId="21" fillId="0" borderId="0" xfId="0" applyFont="1" applyFill="1" applyBorder="1" applyAlignment="1">
      <alignment vertical="center" wrapText="1"/>
    </xf>
    <xf numFmtId="0" fontId="21" fillId="0" borderId="0" xfId="0" applyFont="1" applyFill="1" applyBorder="1"/>
    <xf numFmtId="0" fontId="21" fillId="0" borderId="0" xfId="0" applyFont="1" applyBorder="1" applyAlignment="1">
      <alignment horizontal="center" vertical="center"/>
    </xf>
    <xf numFmtId="0" fontId="21" fillId="0" borderId="0" xfId="0" applyFont="1" applyFill="1" applyBorder="1" applyAlignment="1">
      <alignment horizontal="center" vertical="center"/>
    </xf>
    <xf numFmtId="0" fontId="0" fillId="0" borderId="0" xfId="0" applyFont="1"/>
    <xf numFmtId="0" fontId="13" fillId="0" borderId="0" xfId="0" applyFont="1"/>
    <xf numFmtId="0" fontId="25" fillId="0" borderId="0" xfId="0" applyFont="1" applyAlignment="1">
      <alignment horizontal="center" vertical="center"/>
    </xf>
    <xf numFmtId="0" fontId="21" fillId="5" borderId="1" xfId="0" applyFont="1" applyFill="1" applyBorder="1" applyAlignment="1">
      <alignment vertical="center" wrapText="1"/>
    </xf>
    <xf numFmtId="0" fontId="21" fillId="5" borderId="1" xfId="5" applyFont="1" applyFill="1" applyBorder="1" applyAlignment="1" applyProtection="1">
      <alignment vertical="center" wrapText="1"/>
      <protection hidden="1"/>
    </xf>
    <xf numFmtId="0" fontId="21" fillId="5" borderId="1" xfId="0" applyFont="1" applyFill="1" applyBorder="1" applyAlignment="1">
      <alignment vertical="center"/>
    </xf>
    <xf numFmtId="0" fontId="20" fillId="5" borderId="2" xfId="5" applyFont="1" applyFill="1" applyBorder="1" applyAlignment="1" applyProtection="1">
      <alignment vertical="center"/>
      <protection hidden="1"/>
    </xf>
    <xf numFmtId="0" fontId="20" fillId="5" borderId="4" xfId="5" applyFont="1" applyFill="1" applyBorder="1" applyAlignment="1" applyProtection="1">
      <alignment vertical="center"/>
      <protection hidden="1"/>
    </xf>
    <xf numFmtId="0" fontId="21" fillId="5" borderId="1" xfId="5" applyFont="1" applyFill="1" applyBorder="1" applyAlignment="1" applyProtection="1">
      <alignment horizontal="center" vertical="center" wrapText="1"/>
      <protection hidden="1"/>
    </xf>
    <xf numFmtId="0" fontId="21" fillId="5" borderId="7" xfId="5" applyFont="1" applyFill="1" applyBorder="1" applyAlignment="1" applyProtection="1">
      <alignment horizontal="center" vertical="center" wrapText="1"/>
      <protection hidden="1"/>
    </xf>
    <xf numFmtId="3" fontId="21" fillId="5" borderId="1" xfId="5" applyNumberFormat="1" applyFont="1" applyFill="1" applyBorder="1" applyAlignment="1" applyProtection="1">
      <alignment vertical="center" wrapText="1"/>
      <protection hidden="1"/>
    </xf>
    <xf numFmtId="3" fontId="20" fillId="5" borderId="1" xfId="5" applyNumberFormat="1" applyFont="1" applyFill="1" applyBorder="1" applyAlignment="1" applyProtection="1">
      <alignment vertical="center"/>
      <protection hidden="1"/>
    </xf>
    <xf numFmtId="3" fontId="20" fillId="5" borderId="1" xfId="5" applyNumberFormat="1" applyFont="1" applyFill="1" applyBorder="1" applyAlignment="1" applyProtection="1">
      <alignment vertical="center" wrapText="1"/>
      <protection hidden="1"/>
    </xf>
    <xf numFmtId="3" fontId="20" fillId="5" borderId="1" xfId="5" applyNumberFormat="1" applyFont="1" applyFill="1" applyBorder="1" applyProtection="1">
      <protection hidden="1"/>
    </xf>
    <xf numFmtId="0" fontId="20" fillId="5" borderId="2" xfId="5" applyFont="1" applyFill="1" applyBorder="1" applyAlignment="1" applyProtection="1">
      <alignment vertical="center" wrapText="1"/>
      <protection hidden="1"/>
    </xf>
    <xf numFmtId="0" fontId="20" fillId="5" borderId="8" xfId="5" applyFont="1" applyFill="1" applyBorder="1" applyAlignment="1" applyProtection="1">
      <alignment vertical="center" wrapText="1"/>
      <protection hidden="1"/>
    </xf>
    <xf numFmtId="0" fontId="20" fillId="5" borderId="9" xfId="5" applyFont="1" applyFill="1" applyBorder="1" applyAlignment="1" applyProtection="1">
      <alignment vertical="center" wrapText="1"/>
      <protection hidden="1"/>
    </xf>
    <xf numFmtId="3" fontId="21" fillId="5" borderId="1" xfId="5" applyNumberFormat="1" applyFont="1" applyFill="1" applyBorder="1" applyAlignment="1" applyProtection="1">
      <alignment vertical="center"/>
      <protection hidden="1"/>
    </xf>
    <xf numFmtId="3" fontId="21" fillId="5" borderId="1" xfId="5" applyNumberFormat="1" applyFont="1" applyFill="1" applyBorder="1" applyProtection="1">
      <protection hidden="1"/>
    </xf>
    <xf numFmtId="0" fontId="21" fillId="5" borderId="1" xfId="0" applyFont="1" applyFill="1" applyBorder="1" applyAlignment="1">
      <alignment horizontal="left" vertical="center" wrapText="1"/>
    </xf>
    <xf numFmtId="0" fontId="22" fillId="0" borderId="0" xfId="0" applyFont="1" applyFill="1" applyBorder="1" applyAlignment="1">
      <alignment vertical="center"/>
    </xf>
    <xf numFmtId="0" fontId="20" fillId="5" borderId="1" xfId="0" applyFont="1" applyFill="1" applyBorder="1" applyAlignment="1">
      <alignment horizontal="center" vertical="center" wrapText="1"/>
    </xf>
    <xf numFmtId="0" fontId="21" fillId="0" borderId="0" xfId="0" applyFont="1" applyBorder="1" applyAlignment="1">
      <alignment vertical="center" wrapText="1"/>
    </xf>
    <xf numFmtId="0" fontId="22" fillId="0" borderId="0" xfId="0" applyFont="1" applyBorder="1" applyAlignment="1">
      <alignment vertical="center"/>
    </xf>
    <xf numFmtId="0" fontId="22" fillId="0" borderId="0" xfId="0" applyFont="1" applyBorder="1" applyAlignment="1">
      <alignment vertical="center" wrapText="1"/>
    </xf>
    <xf numFmtId="0" fontId="21" fillId="5" borderId="2" xfId="0" applyFont="1" applyFill="1" applyBorder="1" applyAlignment="1">
      <alignment vertical="center"/>
    </xf>
    <xf numFmtId="0" fontId="21" fillId="0" borderId="2" xfId="0" applyFont="1" applyFill="1" applyBorder="1"/>
    <xf numFmtId="0" fontId="21" fillId="0" borderId="0" xfId="0" applyFont="1" applyAlignment="1"/>
    <xf numFmtId="0" fontId="21" fillId="5" borderId="2" xfId="5" applyFont="1" applyFill="1" applyBorder="1" applyAlignment="1" applyProtection="1">
      <alignment vertical="center" wrapText="1"/>
      <protection hidden="1"/>
    </xf>
    <xf numFmtId="3" fontId="21" fillId="5" borderId="1" xfId="5" applyNumberFormat="1" applyFont="1" applyFill="1" applyBorder="1" applyAlignment="1" applyProtection="1">
      <alignment horizontal="right" vertical="center"/>
      <protection hidden="1"/>
    </xf>
    <xf numFmtId="3" fontId="21" fillId="5" borderId="5" xfId="5" applyNumberFormat="1" applyFont="1" applyFill="1" applyBorder="1" applyAlignment="1" applyProtection="1">
      <alignment horizontal="right" vertical="center"/>
      <protection hidden="1"/>
    </xf>
    <xf numFmtId="0" fontId="21" fillId="5" borderId="1" xfId="5" applyFont="1" applyFill="1" applyBorder="1" applyAlignment="1" applyProtection="1">
      <alignment vertical="center"/>
      <protection hidden="1"/>
    </xf>
    <xf numFmtId="0" fontId="21" fillId="0" borderId="0" xfId="5" applyFont="1" applyBorder="1" applyAlignment="1" applyProtection="1">
      <alignment vertical="center" wrapText="1"/>
      <protection locked="0"/>
    </xf>
    <xf numFmtId="0" fontId="21" fillId="5" borderId="0" xfId="0" applyFont="1" applyFill="1"/>
    <xf numFmtId="0" fontId="20" fillId="5" borderId="1" xfId="5" applyFont="1" applyFill="1" applyBorder="1" applyAlignment="1" applyProtection="1">
      <alignment horizontal="center" vertical="center" wrapText="1"/>
      <protection hidden="1"/>
    </xf>
    <xf numFmtId="0" fontId="20" fillId="3" borderId="10" xfId="5" applyFont="1" applyFill="1" applyBorder="1" applyAlignment="1" applyProtection="1">
      <alignment horizontal="left" vertical="center" wrapText="1"/>
      <protection hidden="1"/>
    </xf>
    <xf numFmtId="0" fontId="20" fillId="5" borderId="1" xfId="0" applyFont="1" applyFill="1" applyBorder="1" applyAlignment="1">
      <alignment horizontal="center" vertical="center"/>
    </xf>
    <xf numFmtId="0" fontId="17" fillId="5" borderId="1" xfId="0" applyFont="1" applyFill="1" applyBorder="1" applyAlignment="1">
      <alignment horizontal="center" vertical="center" wrapText="1"/>
    </xf>
    <xf numFmtId="0" fontId="26" fillId="5" borderId="1" xfId="0" applyFont="1" applyFill="1" applyBorder="1" applyAlignment="1" applyProtection="1">
      <alignment vertical="center"/>
      <protection hidden="1"/>
    </xf>
    <xf numFmtId="0" fontId="26" fillId="5" borderId="1" xfId="0" applyFont="1" applyFill="1" applyBorder="1" applyAlignment="1" applyProtection="1">
      <alignment vertical="center" wrapText="1"/>
      <protection hidden="1"/>
    </xf>
    <xf numFmtId="0" fontId="0" fillId="5" borderId="1" xfId="0" applyFill="1" applyBorder="1" applyAlignment="1" applyProtection="1">
      <alignment vertical="center"/>
      <protection hidden="1"/>
    </xf>
    <xf numFmtId="0" fontId="17" fillId="5" borderId="2" xfId="0" applyFont="1" applyFill="1" applyBorder="1" applyAlignment="1">
      <alignment vertical="center" wrapText="1"/>
    </xf>
    <xf numFmtId="0" fontId="17" fillId="5" borderId="1" xfId="0" applyFont="1" applyFill="1" applyBorder="1" applyAlignment="1">
      <alignment vertical="center" wrapText="1"/>
    </xf>
    <xf numFmtId="0" fontId="20" fillId="5" borderId="7" xfId="5" applyFont="1" applyFill="1" applyBorder="1" applyAlignment="1" applyProtection="1">
      <alignment vertical="center" wrapText="1"/>
      <protection hidden="1"/>
    </xf>
    <xf numFmtId="0" fontId="20" fillId="5" borderId="6" xfId="5" applyFont="1" applyFill="1" applyBorder="1" applyAlignment="1" applyProtection="1">
      <alignment horizontal="center" wrapText="1"/>
      <protection hidden="1"/>
    </xf>
    <xf numFmtId="0" fontId="20" fillId="0" borderId="0" xfId="5" applyFont="1" applyFill="1" applyBorder="1" applyAlignment="1" applyProtection="1">
      <alignment horizontal="left" vertical="center" wrapText="1"/>
      <protection hidden="1"/>
    </xf>
    <xf numFmtId="3" fontId="20" fillId="0" borderId="0" xfId="5" applyNumberFormat="1" applyFont="1" applyFill="1" applyBorder="1" applyAlignment="1" applyProtection="1">
      <alignment vertical="center"/>
      <protection hidden="1"/>
    </xf>
    <xf numFmtId="3" fontId="20" fillId="0" borderId="0" xfId="5" applyNumberFormat="1" applyFont="1" applyFill="1" applyBorder="1" applyAlignment="1" applyProtection="1">
      <alignment vertical="center" wrapText="1"/>
      <protection hidden="1"/>
    </xf>
    <xf numFmtId="0" fontId="0" fillId="0" borderId="0" xfId="0" applyFont="1" applyBorder="1"/>
    <xf numFmtId="0" fontId="24" fillId="0" borderId="0" xfId="0" applyFont="1" applyBorder="1"/>
    <xf numFmtId="0" fontId="23" fillId="0" borderId="0" xfId="0" applyFont="1" applyBorder="1" applyAlignment="1"/>
    <xf numFmtId="0" fontId="21" fillId="0" borderId="4" xfId="0" applyFont="1" applyFill="1" applyBorder="1"/>
    <xf numFmtId="0" fontId="21" fillId="0" borderId="5" xfId="0" applyFont="1" applyFill="1" applyBorder="1"/>
    <xf numFmtId="0" fontId="21" fillId="0" borderId="2" xfId="5" applyFont="1" applyFill="1" applyBorder="1" applyAlignment="1" applyProtection="1">
      <alignment horizontal="left" vertical="center" wrapText="1"/>
      <protection hidden="1"/>
    </xf>
    <xf numFmtId="0" fontId="21" fillId="0" borderId="4" xfId="5" applyFont="1" applyFill="1" applyBorder="1" applyAlignment="1" applyProtection="1">
      <alignment horizontal="left" vertical="center" wrapText="1"/>
      <protection hidden="1"/>
    </xf>
    <xf numFmtId="0" fontId="21" fillId="0" borderId="5" xfId="5" applyFont="1" applyFill="1" applyBorder="1" applyAlignment="1" applyProtection="1">
      <alignment horizontal="left" vertical="center" wrapText="1"/>
      <protection hidden="1"/>
    </xf>
    <xf numFmtId="0" fontId="21" fillId="0" borderId="0" xfId="5" applyFont="1" applyFill="1" applyBorder="1" applyAlignment="1" applyProtection="1">
      <alignment horizontal="center" vertical="center" wrapText="1"/>
      <protection hidden="1"/>
    </xf>
    <xf numFmtId="0" fontId="21" fillId="0" borderId="0" xfId="5" applyFont="1" applyFill="1" applyBorder="1" applyAlignment="1" applyProtection="1">
      <alignment horizontal="left" vertical="center" wrapText="1"/>
      <protection hidden="1"/>
    </xf>
    <xf numFmtId="0" fontId="20" fillId="0" borderId="0" xfId="5" applyFont="1" applyFill="1" applyBorder="1" applyAlignment="1" applyProtection="1">
      <alignment horizontal="right" vertical="center"/>
      <protection hidden="1"/>
    </xf>
    <xf numFmtId="0" fontId="21" fillId="0" borderId="0" xfId="0" applyFont="1" applyFill="1" applyBorder="1" applyAlignment="1">
      <alignment horizontal="center"/>
    </xf>
    <xf numFmtId="0" fontId="22" fillId="0" borderId="0" xfId="0" applyFont="1" applyFill="1" applyBorder="1" applyAlignment="1">
      <alignment horizontal="center" vertical="center" wrapText="1"/>
    </xf>
    <xf numFmtId="0" fontId="0" fillId="0" borderId="1" xfId="0" applyBorder="1"/>
    <xf numFmtId="0" fontId="0" fillId="6" borderId="1" xfId="0" applyFill="1" applyBorder="1"/>
    <xf numFmtId="0" fontId="26" fillId="6" borderId="1" xfId="0" applyFont="1" applyFill="1" applyBorder="1" applyAlignment="1">
      <alignment horizontal="center" vertical="center"/>
    </xf>
    <xf numFmtId="0" fontId="27" fillId="6" borderId="1" xfId="5" applyFont="1" applyFill="1" applyBorder="1" applyAlignment="1" applyProtection="1">
      <alignment horizontal="left" vertical="center"/>
      <protection hidden="1"/>
    </xf>
    <xf numFmtId="0" fontId="28" fillId="6" borderId="1" xfId="0" applyFont="1" applyFill="1" applyBorder="1" applyAlignment="1" applyProtection="1">
      <alignment horizontal="center"/>
      <protection hidden="1"/>
    </xf>
    <xf numFmtId="3" fontId="29" fillId="6" borderId="1" xfId="0" applyNumberFormat="1" applyFont="1" applyFill="1" applyBorder="1" applyAlignment="1" applyProtection="1">
      <alignment vertical="center"/>
      <protection hidden="1"/>
    </xf>
    <xf numFmtId="0" fontId="29" fillId="6" borderId="1" xfId="0" applyFont="1" applyFill="1" applyBorder="1" applyAlignment="1" applyProtection="1">
      <alignment horizontal="left" vertical="center" wrapText="1"/>
      <protection hidden="1"/>
    </xf>
    <xf numFmtId="0" fontId="28" fillId="6" borderId="1" xfId="0" applyFont="1" applyFill="1" applyBorder="1" applyAlignment="1" applyProtection="1">
      <alignment vertical="center"/>
      <protection hidden="1"/>
    </xf>
    <xf numFmtId="3" fontId="28" fillId="6" borderId="1" xfId="0" applyNumberFormat="1" applyFont="1" applyFill="1" applyBorder="1" applyAlignment="1" applyProtection="1">
      <alignment vertical="center"/>
      <protection hidden="1"/>
    </xf>
    <xf numFmtId="3" fontId="29" fillId="6" borderId="5" xfId="0" applyNumberFormat="1" applyFont="1" applyFill="1" applyBorder="1" applyAlignment="1" applyProtection="1">
      <alignment vertical="center"/>
      <protection hidden="1"/>
    </xf>
    <xf numFmtId="0" fontId="29" fillId="6" borderId="2" xfId="0" applyFont="1" applyFill="1" applyBorder="1" applyAlignment="1" applyProtection="1">
      <alignment horizontal="left" vertical="center" wrapText="1"/>
      <protection hidden="1"/>
    </xf>
    <xf numFmtId="0" fontId="29" fillId="6" borderId="2" xfId="0" applyFont="1" applyFill="1" applyBorder="1" applyAlignment="1" applyProtection="1">
      <alignment horizontal="left" vertical="center"/>
      <protection hidden="1"/>
    </xf>
    <xf numFmtId="0" fontId="28" fillId="6" borderId="1" xfId="0" applyFont="1" applyFill="1" applyBorder="1" applyAlignment="1" applyProtection="1">
      <alignment horizontal="left" vertical="center"/>
      <protection hidden="1"/>
    </xf>
    <xf numFmtId="0" fontId="28" fillId="6" borderId="2" xfId="0" applyFont="1" applyFill="1" applyBorder="1" applyAlignment="1" applyProtection="1">
      <alignment vertical="center"/>
      <protection hidden="1"/>
    </xf>
    <xf numFmtId="0" fontId="28" fillId="6" borderId="1" xfId="0" applyFont="1" applyFill="1" applyBorder="1" applyProtection="1">
      <protection hidden="1"/>
    </xf>
    <xf numFmtId="3" fontId="29" fillId="6" borderId="1" xfId="0" applyNumberFormat="1" applyFont="1" applyFill="1" applyBorder="1" applyProtection="1">
      <protection hidden="1"/>
    </xf>
    <xf numFmtId="0" fontId="30" fillId="6" borderId="2" xfId="5" applyFont="1" applyFill="1" applyBorder="1" applyAlignment="1" applyProtection="1">
      <alignment vertical="center" wrapText="1"/>
      <protection hidden="1"/>
    </xf>
    <xf numFmtId="0" fontId="30" fillId="6" borderId="1" xfId="5" applyFont="1" applyFill="1" applyBorder="1" applyAlignment="1" applyProtection="1">
      <alignment horizontal="left" vertical="center" wrapText="1"/>
      <protection hidden="1"/>
    </xf>
    <xf numFmtId="0" fontId="30" fillId="6" borderId="2" xfId="5" applyFont="1" applyFill="1" applyBorder="1" applyAlignment="1" applyProtection="1">
      <alignment horizontal="left" vertical="center" wrapText="1"/>
      <protection hidden="1"/>
    </xf>
    <xf numFmtId="3" fontId="29" fillId="7" borderId="1" xfId="0" applyNumberFormat="1" applyFont="1" applyFill="1" applyBorder="1" applyAlignment="1" applyProtection="1">
      <alignment vertical="center"/>
      <protection hidden="1"/>
    </xf>
    <xf numFmtId="0" fontId="0" fillId="3" borderId="0" xfId="0" applyFill="1" applyBorder="1"/>
    <xf numFmtId="0" fontId="28" fillId="6" borderId="2" xfId="0" applyFont="1" applyFill="1" applyBorder="1" applyAlignment="1" applyProtection="1">
      <protection hidden="1"/>
    </xf>
    <xf numFmtId="0" fontId="29" fillId="3" borderId="0" xfId="0" applyFont="1" applyFill="1" applyBorder="1" applyAlignment="1" applyProtection="1">
      <alignment horizontal="left" vertical="center"/>
      <protection hidden="1"/>
    </xf>
    <xf numFmtId="3" fontId="29" fillId="3" borderId="0" xfId="0" applyNumberFormat="1" applyFont="1" applyFill="1" applyBorder="1" applyAlignment="1" applyProtection="1">
      <alignment vertical="center"/>
      <protection hidden="1"/>
    </xf>
    <xf numFmtId="3" fontId="30" fillId="3" borderId="0" xfId="0" applyNumberFormat="1" applyFont="1" applyFill="1" applyBorder="1" applyAlignment="1" applyProtection="1">
      <alignment vertical="center"/>
      <protection hidden="1"/>
    </xf>
    <xf numFmtId="3" fontId="31" fillId="5" borderId="1" xfId="0" applyNumberFormat="1" applyFont="1" applyFill="1" applyBorder="1" applyAlignment="1" applyProtection="1">
      <alignment vertical="center"/>
      <protection hidden="1"/>
    </xf>
    <xf numFmtId="3" fontId="32" fillId="6" borderId="1" xfId="0" applyNumberFormat="1" applyFont="1" applyFill="1" applyBorder="1" applyAlignment="1" applyProtection="1">
      <alignment wrapText="1"/>
      <protection hidden="1"/>
    </xf>
    <xf numFmtId="3" fontId="32" fillId="3" borderId="1" xfId="0" applyNumberFormat="1" applyFont="1" applyFill="1" applyBorder="1" applyAlignment="1" applyProtection="1">
      <alignment horizontal="right"/>
      <protection locked="0"/>
    </xf>
    <xf numFmtId="0" fontId="33" fillId="6" borderId="2" xfId="0" applyFont="1" applyFill="1" applyBorder="1" applyAlignment="1" applyProtection="1">
      <alignment wrapText="1"/>
      <protection hidden="1"/>
    </xf>
    <xf numFmtId="0" fontId="33" fillId="6" borderId="1" xfId="0" applyFont="1" applyFill="1" applyBorder="1" applyAlignment="1" applyProtection="1">
      <alignment horizontal="center" vertical="center" wrapText="1"/>
      <protection hidden="1"/>
    </xf>
    <xf numFmtId="0" fontId="33" fillId="6" borderId="2" xfId="0" applyFont="1" applyFill="1" applyBorder="1" applyAlignment="1" applyProtection="1">
      <alignment vertical="center" wrapText="1"/>
      <protection hidden="1"/>
    </xf>
    <xf numFmtId="0" fontId="33" fillId="5" borderId="11" xfId="0" applyFont="1" applyFill="1" applyBorder="1" applyAlignment="1" applyProtection="1">
      <alignment wrapText="1"/>
      <protection hidden="1"/>
    </xf>
    <xf numFmtId="0" fontId="33" fillId="5" borderId="3" xfId="0" applyFont="1" applyFill="1" applyBorder="1" applyAlignment="1" applyProtection="1">
      <alignment wrapText="1"/>
      <protection hidden="1"/>
    </xf>
    <xf numFmtId="3" fontId="31" fillId="5" borderId="5" xfId="0" applyNumberFormat="1" applyFont="1" applyFill="1" applyBorder="1" applyProtection="1">
      <protection hidden="1"/>
    </xf>
    <xf numFmtId="3" fontId="31" fillId="5" borderId="1" xfId="0" applyNumberFormat="1" applyFont="1" applyFill="1" applyBorder="1" applyProtection="1">
      <protection hidden="1"/>
    </xf>
    <xf numFmtId="0" fontId="33" fillId="5" borderId="7" xfId="0" applyFont="1" applyFill="1" applyBorder="1" applyAlignment="1" applyProtection="1">
      <alignment horizontal="center" vertical="center"/>
      <protection hidden="1"/>
    </xf>
    <xf numFmtId="0" fontId="31" fillId="5" borderId="1" xfId="0" applyFont="1" applyFill="1" applyBorder="1" applyAlignment="1" applyProtection="1">
      <alignment horizontal="left"/>
      <protection hidden="1"/>
    </xf>
    <xf numFmtId="3" fontId="31" fillId="3" borderId="1" xfId="0" applyNumberFormat="1" applyFont="1" applyFill="1" applyBorder="1" applyAlignment="1" applyProtection="1">
      <alignment horizontal="right"/>
      <protection locked="0"/>
    </xf>
    <xf numFmtId="0" fontId="34" fillId="5" borderId="1" xfId="0" applyFont="1" applyFill="1" applyBorder="1" applyAlignment="1" applyProtection="1">
      <alignment horizontal="left"/>
      <protection hidden="1"/>
    </xf>
    <xf numFmtId="1" fontId="34" fillId="5" borderId="1" xfId="0" applyNumberFormat="1" applyFont="1" applyFill="1" applyBorder="1" applyAlignment="1" applyProtection="1">
      <alignment horizontal="right"/>
      <protection hidden="1"/>
    </xf>
    <xf numFmtId="3" fontId="31" fillId="5" borderId="7" xfId="0" applyNumberFormat="1" applyFont="1" applyFill="1" applyBorder="1" applyProtection="1">
      <protection hidden="1"/>
    </xf>
    <xf numFmtId="0" fontId="33" fillId="5" borderId="12" xfId="0" applyFont="1" applyFill="1" applyBorder="1" applyAlignment="1" applyProtection="1">
      <alignment horizontal="center" vertical="center" wrapText="1"/>
      <protection hidden="1"/>
    </xf>
    <xf numFmtId="0" fontId="33" fillId="5" borderId="1" xfId="0" applyFont="1" applyFill="1" applyBorder="1" applyAlignment="1" applyProtection="1">
      <alignment horizontal="center" vertical="center" wrapText="1"/>
      <protection hidden="1"/>
    </xf>
    <xf numFmtId="0" fontId="33" fillId="5" borderId="9" xfId="0" applyFont="1" applyFill="1" applyBorder="1" applyAlignment="1" applyProtection="1">
      <alignment horizontal="center" wrapText="1"/>
      <protection hidden="1"/>
    </xf>
    <xf numFmtId="0" fontId="33" fillId="5" borderId="12" xfId="0" applyFont="1" applyFill="1" applyBorder="1" applyAlignment="1" applyProtection="1">
      <alignment horizontal="center" wrapText="1"/>
      <protection hidden="1"/>
    </xf>
    <xf numFmtId="0" fontId="33" fillId="5" borderId="8" xfId="0" applyFont="1" applyFill="1" applyBorder="1" applyAlignment="1" applyProtection="1">
      <alignment horizontal="center" wrapText="1"/>
      <protection hidden="1"/>
    </xf>
    <xf numFmtId="0" fontId="31" fillId="5" borderId="2" xfId="0" applyFont="1" applyFill="1" applyBorder="1" applyAlignment="1" applyProtection="1">
      <alignment horizontal="left"/>
      <protection hidden="1"/>
    </xf>
    <xf numFmtId="0" fontId="31" fillId="5" borderId="5" xfId="0" applyFont="1" applyFill="1" applyBorder="1" applyAlignment="1" applyProtection="1">
      <alignment horizontal="left"/>
      <protection hidden="1"/>
    </xf>
    <xf numFmtId="0" fontId="33" fillId="5" borderId="13" xfId="0" applyFont="1" applyFill="1" applyBorder="1" applyAlignment="1" applyProtection="1">
      <alignment horizontal="center" wrapText="1"/>
      <protection hidden="1"/>
    </xf>
    <xf numFmtId="0" fontId="33" fillId="5" borderId="8" xfId="0" applyFont="1" applyFill="1" applyBorder="1" applyAlignment="1" applyProtection="1">
      <alignment horizontal="center" vertical="center" wrapText="1"/>
      <protection hidden="1"/>
    </xf>
    <xf numFmtId="0" fontId="33" fillId="5" borderId="13" xfId="0" applyFont="1" applyFill="1" applyBorder="1" applyAlignment="1" applyProtection="1">
      <alignment horizontal="center" vertical="center" wrapText="1"/>
      <protection hidden="1"/>
    </xf>
    <xf numFmtId="0" fontId="26" fillId="0" borderId="0" xfId="0" applyFont="1" applyAlignment="1">
      <alignment horizontal="center" vertical="center"/>
    </xf>
    <xf numFmtId="0" fontId="33" fillId="5" borderId="1" xfId="0" applyFont="1" applyFill="1" applyBorder="1" applyAlignment="1">
      <alignment horizontal="center" vertical="center"/>
    </xf>
    <xf numFmtId="0" fontId="33" fillId="0" borderId="0" xfId="0" applyFont="1" applyAlignment="1">
      <alignment horizontal="center" vertical="center"/>
    </xf>
    <xf numFmtId="0" fontId="33" fillId="3" borderId="0" xfId="0" applyFont="1" applyFill="1" applyAlignment="1">
      <alignment horizontal="center" vertical="center"/>
    </xf>
    <xf numFmtId="3" fontId="0" fillId="0" borderId="0" xfId="0" applyNumberFormat="1"/>
    <xf numFmtId="3" fontId="21" fillId="5" borderId="1" xfId="5" applyNumberFormat="1" applyFont="1" applyFill="1" applyBorder="1" applyAlignment="1" applyProtection="1">
      <alignment horizontal="right" vertical="center" wrapText="1"/>
      <protection hidden="1"/>
    </xf>
    <xf numFmtId="0" fontId="28" fillId="6" borderId="5" xfId="0" applyFont="1" applyFill="1" applyBorder="1" applyProtection="1">
      <protection hidden="1"/>
    </xf>
    <xf numFmtId="3" fontId="28" fillId="6" borderId="5" xfId="0" applyNumberFormat="1" applyFont="1" applyFill="1" applyBorder="1" applyAlignment="1" applyProtection="1">
      <alignment vertical="center"/>
      <protection hidden="1"/>
    </xf>
    <xf numFmtId="0" fontId="28" fillId="6" borderId="1" xfId="5" applyFont="1" applyFill="1" applyBorder="1" applyAlignment="1" applyProtection="1">
      <alignment horizontal="left" vertical="center"/>
      <protection hidden="1"/>
    </xf>
    <xf numFmtId="0" fontId="28" fillId="6" borderId="1" xfId="0" applyFont="1" applyFill="1" applyBorder="1" applyAlignment="1" applyProtection="1">
      <alignment vertical="center" wrapText="1"/>
      <protection locked="0"/>
    </xf>
    <xf numFmtId="0" fontId="29" fillId="6" borderId="7" xfId="0" applyFont="1" applyFill="1" applyBorder="1" applyAlignment="1" applyProtection="1">
      <alignment vertical="center"/>
      <protection hidden="1"/>
    </xf>
    <xf numFmtId="3" fontId="28" fillId="6" borderId="1" xfId="0" applyNumberFormat="1" applyFont="1" applyFill="1" applyBorder="1"/>
    <xf numFmtId="0" fontId="21" fillId="6" borderId="0" xfId="0" applyFont="1" applyFill="1"/>
    <xf numFmtId="0" fontId="14" fillId="0" borderId="0" xfId="8"/>
    <xf numFmtId="0" fontId="14" fillId="6" borderId="0" xfId="8" applyFill="1"/>
    <xf numFmtId="0" fontId="14" fillId="7" borderId="0" xfId="8" applyFill="1"/>
    <xf numFmtId="0" fontId="14" fillId="8" borderId="0" xfId="8" applyFill="1"/>
    <xf numFmtId="164" fontId="14" fillId="8" borderId="1" xfId="8" applyNumberFormat="1" applyFill="1" applyBorder="1"/>
    <xf numFmtId="3" fontId="14" fillId="8" borderId="0" xfId="8" applyNumberFormat="1" applyFill="1"/>
    <xf numFmtId="0" fontId="14" fillId="8" borderId="5" xfId="8" applyFill="1" applyBorder="1" applyAlignment="1">
      <alignment horizontal="right"/>
    </xf>
    <xf numFmtId="0" fontId="14" fillId="8" borderId="0" xfId="8" applyFill="1" applyBorder="1" applyAlignment="1">
      <alignment horizontal="right"/>
    </xf>
    <xf numFmtId="0" fontId="14" fillId="8" borderId="1" xfId="8" applyFill="1" applyBorder="1" applyAlignment="1">
      <alignment horizontal="right"/>
    </xf>
    <xf numFmtId="14" fontId="14" fillId="8" borderId="1" xfId="8" applyNumberFormat="1" applyFill="1" applyBorder="1"/>
    <xf numFmtId="0" fontId="14" fillId="8" borderId="1" xfId="8" applyFill="1" applyBorder="1"/>
    <xf numFmtId="0" fontId="14" fillId="8" borderId="0" xfId="8" applyFill="1" applyBorder="1"/>
    <xf numFmtId="0" fontId="14" fillId="8" borderId="0" xfId="8" applyFont="1" applyFill="1"/>
    <xf numFmtId="14" fontId="14" fillId="8" borderId="1" xfId="8" applyNumberFormat="1" applyFont="1" applyFill="1" applyBorder="1"/>
    <xf numFmtId="0" fontId="14" fillId="8" borderId="0" xfId="8" applyFill="1" applyBorder="1" applyAlignment="1">
      <alignment horizontal="center"/>
    </xf>
    <xf numFmtId="0" fontId="14" fillId="8" borderId="6" xfId="8" applyFill="1" applyBorder="1" applyAlignment="1">
      <alignment horizontal="center"/>
    </xf>
    <xf numFmtId="0" fontId="35" fillId="3" borderId="1" xfId="8" applyNumberFormat="1" applyFont="1" applyFill="1" applyBorder="1" applyAlignment="1" applyProtection="1">
      <alignment horizontal="center" vertical="center"/>
      <protection locked="0"/>
    </xf>
    <xf numFmtId="0" fontId="36" fillId="6" borderId="1" xfId="8" applyFont="1" applyFill="1" applyBorder="1" applyAlignment="1" applyProtection="1">
      <alignment horizontal="right" vertical="center"/>
      <protection locked="0"/>
    </xf>
    <xf numFmtId="0" fontId="35" fillId="3" borderId="1" xfId="8" applyFont="1" applyFill="1" applyBorder="1" applyAlignment="1" applyProtection="1">
      <alignment horizontal="center" vertical="center"/>
      <protection locked="0"/>
    </xf>
    <xf numFmtId="0" fontId="35" fillId="6" borderId="1" xfId="8" applyFont="1" applyFill="1" applyBorder="1" applyAlignment="1" applyProtection="1">
      <alignment horizontal="center" vertical="center" wrapText="1"/>
      <protection locked="0"/>
    </xf>
    <xf numFmtId="0" fontId="37" fillId="6" borderId="1" xfId="8" applyFont="1" applyFill="1" applyBorder="1" applyAlignment="1" applyProtection="1">
      <alignment horizontal="center" vertical="center" wrapText="1"/>
      <protection locked="0"/>
    </xf>
    <xf numFmtId="0" fontId="38" fillId="8" borderId="1" xfId="8" applyFont="1" applyFill="1" applyBorder="1"/>
    <xf numFmtId="0" fontId="39" fillId="3" borderId="0" xfId="8" applyFont="1" applyFill="1" applyBorder="1"/>
    <xf numFmtId="0" fontId="36" fillId="0" borderId="0" xfId="8" applyFont="1"/>
    <xf numFmtId="0" fontId="14" fillId="8" borderId="7" xfId="8" applyFill="1" applyBorder="1"/>
    <xf numFmtId="0" fontId="36" fillId="9" borderId="1" xfId="8" applyNumberFormat="1" applyFont="1" applyFill="1" applyBorder="1"/>
    <xf numFmtId="0" fontId="36" fillId="6" borderId="1" xfId="8" applyNumberFormat="1" applyFont="1" applyFill="1" applyBorder="1"/>
    <xf numFmtId="0" fontId="14" fillId="8" borderId="10" xfId="8" applyFill="1" applyBorder="1"/>
    <xf numFmtId="0" fontId="14" fillId="8" borderId="6" xfId="8" applyFill="1" applyBorder="1"/>
    <xf numFmtId="0" fontId="36" fillId="9" borderId="7" xfId="8" applyNumberFormat="1" applyFont="1" applyFill="1" applyBorder="1"/>
    <xf numFmtId="0" fontId="36" fillId="6" borderId="7" xfId="8" applyNumberFormat="1" applyFont="1" applyFill="1" applyBorder="1"/>
    <xf numFmtId="0" fontId="14" fillId="0" borderId="1" xfId="8" applyBorder="1" applyAlignment="1">
      <alignment horizontal="center" vertical="center"/>
    </xf>
    <xf numFmtId="0" fontId="14" fillId="0" borderId="1" xfId="8" applyBorder="1" applyAlignment="1">
      <alignment horizontal="center" wrapText="1"/>
    </xf>
    <xf numFmtId="0" fontId="14" fillId="10" borderId="0" xfId="8" applyFill="1"/>
    <xf numFmtId="164" fontId="14" fillId="0" borderId="0" xfId="8" applyNumberFormat="1"/>
    <xf numFmtId="0" fontId="14" fillId="3" borderId="0" xfId="8" applyFill="1" applyBorder="1"/>
    <xf numFmtId="4" fontId="14" fillId="0" borderId="1" xfId="8" applyNumberFormat="1" applyBorder="1"/>
    <xf numFmtId="164" fontId="14" fillId="4" borderId="1" xfId="8" applyNumberFormat="1" applyFill="1" applyBorder="1" applyProtection="1">
      <protection hidden="1"/>
    </xf>
    <xf numFmtId="0" fontId="40" fillId="4" borderId="1" xfId="8" applyFont="1" applyFill="1" applyBorder="1" applyAlignment="1" applyProtection="1">
      <alignment horizontal="center" vertical="center"/>
      <protection hidden="1"/>
    </xf>
    <xf numFmtId="0" fontId="14" fillId="11" borderId="1" xfId="8" applyFill="1" applyBorder="1"/>
    <xf numFmtId="1" fontId="14" fillId="10" borderId="0" xfId="8" applyNumberFormat="1" applyFill="1" applyBorder="1"/>
    <xf numFmtId="0" fontId="14" fillId="10" borderId="3" xfId="8" applyFill="1" applyBorder="1"/>
    <xf numFmtId="0" fontId="14" fillId="0" borderId="0" xfId="8" applyProtection="1">
      <protection hidden="1"/>
    </xf>
    <xf numFmtId="0" fontId="14" fillId="9" borderId="0" xfId="8" applyFill="1"/>
    <xf numFmtId="0" fontId="14" fillId="9" borderId="0" xfId="8" applyFill="1" applyBorder="1"/>
    <xf numFmtId="0" fontId="14" fillId="9" borderId="0" xfId="8" applyFill="1" applyProtection="1">
      <protection hidden="1"/>
    </xf>
    <xf numFmtId="0" fontId="14" fillId="11" borderId="0" xfId="8" applyFill="1"/>
    <xf numFmtId="3" fontId="14" fillId="0" borderId="0" xfId="8" applyNumberFormat="1"/>
    <xf numFmtId="2" fontId="14" fillId="3" borderId="1" xfId="8" applyNumberFormat="1" applyFill="1" applyBorder="1" applyProtection="1">
      <protection hidden="1"/>
    </xf>
    <xf numFmtId="4" fontId="14" fillId="3" borderId="1" xfId="8" applyNumberFormat="1" applyFill="1" applyBorder="1" applyProtection="1">
      <protection hidden="1"/>
    </xf>
    <xf numFmtId="14" fontId="14" fillId="3" borderId="0" xfId="8" applyNumberFormat="1" applyFill="1" applyBorder="1"/>
    <xf numFmtId="1" fontId="14" fillId="3" borderId="0" xfId="8" applyNumberFormat="1" applyFill="1" applyBorder="1"/>
    <xf numFmtId="0" fontId="14" fillId="10" borderId="0" xfId="8" applyFill="1" applyBorder="1"/>
    <xf numFmtId="0" fontId="14" fillId="0" borderId="0" xfId="8" applyFont="1"/>
    <xf numFmtId="0" fontId="14" fillId="0" borderId="0" xfId="8" applyNumberFormat="1" applyFill="1" applyBorder="1" applyAlignment="1" applyProtection="1">
      <alignment horizontal="center" vertical="center"/>
      <protection hidden="1"/>
    </xf>
    <xf numFmtId="0" fontId="14" fillId="0" borderId="0" xfId="8" applyFill="1" applyBorder="1" applyAlignment="1" applyProtection="1">
      <alignment horizontal="center" vertical="center"/>
      <protection hidden="1"/>
    </xf>
    <xf numFmtId="14" fontId="14" fillId="0" borderId="0" xfId="8" applyNumberFormat="1"/>
    <xf numFmtId="3" fontId="14" fillId="6" borderId="1" xfId="8" applyNumberFormat="1" applyFill="1" applyBorder="1"/>
    <xf numFmtId="0" fontId="14" fillId="3" borderId="0" xfId="8" applyFill="1"/>
    <xf numFmtId="14" fontId="14" fillId="12" borderId="1" xfId="8" applyNumberFormat="1" applyFill="1" applyBorder="1"/>
    <xf numFmtId="14" fontId="14" fillId="3" borderId="0" xfId="8" applyNumberFormat="1" applyFont="1" applyFill="1" applyBorder="1" applyAlignment="1">
      <alignment horizontal="right"/>
    </xf>
    <xf numFmtId="14" fontId="14" fillId="5" borderId="0" xfId="8" applyNumberFormat="1" applyFill="1"/>
    <xf numFmtId="3" fontId="14" fillId="5" borderId="0" xfId="8" applyNumberFormat="1" applyFill="1"/>
    <xf numFmtId="14" fontId="14" fillId="13" borderId="2" xfId="8" applyNumberFormat="1" applyFill="1" applyBorder="1"/>
    <xf numFmtId="14" fontId="14" fillId="13" borderId="1" xfId="8" applyNumberFormat="1" applyFill="1" applyBorder="1"/>
    <xf numFmtId="0" fontId="14" fillId="13" borderId="1" xfId="8" applyFill="1" applyBorder="1"/>
    <xf numFmtId="0" fontId="14" fillId="10" borderId="13" xfId="8" applyFill="1" applyBorder="1"/>
    <xf numFmtId="0" fontId="14" fillId="10" borderId="14" xfId="8" applyFill="1" applyBorder="1"/>
    <xf numFmtId="14" fontId="14" fillId="8" borderId="2" xfId="8" applyNumberFormat="1" applyFill="1" applyBorder="1"/>
    <xf numFmtId="14" fontId="14" fillId="9" borderId="1" xfId="8" applyNumberFormat="1" applyFill="1" applyBorder="1"/>
    <xf numFmtId="0" fontId="14" fillId="14" borderId="1" xfId="8" applyFill="1" applyBorder="1"/>
    <xf numFmtId="3" fontId="14" fillId="14" borderId="0" xfId="8" applyNumberFormat="1" applyFill="1"/>
    <xf numFmtId="3" fontId="14" fillId="14" borderId="1" xfId="8" applyNumberFormat="1" applyFill="1" applyBorder="1"/>
    <xf numFmtId="3" fontId="14" fillId="0" borderId="14" xfId="8" applyNumberFormat="1" applyBorder="1"/>
    <xf numFmtId="0" fontId="14" fillId="0" borderId="14" xfId="8" applyBorder="1"/>
    <xf numFmtId="14" fontId="14" fillId="0" borderId="14" xfId="8" applyNumberFormat="1" applyBorder="1"/>
    <xf numFmtId="0" fontId="14" fillId="9" borderId="1" xfId="8" applyFill="1" applyBorder="1" applyAlignment="1" applyProtection="1">
      <alignment horizontal="center" vertical="center" wrapText="1"/>
      <protection hidden="1"/>
    </xf>
    <xf numFmtId="0" fontId="14" fillId="13" borderId="1" xfId="8" applyFont="1" applyFill="1" applyBorder="1" applyAlignment="1" applyProtection="1">
      <alignment horizontal="center" vertical="center" wrapText="1"/>
      <protection hidden="1"/>
    </xf>
    <xf numFmtId="0" fontId="14" fillId="13" borderId="14" xfId="8" applyFill="1" applyBorder="1"/>
    <xf numFmtId="14" fontId="14" fillId="14" borderId="1" xfId="8" applyNumberFormat="1" applyFill="1" applyBorder="1"/>
    <xf numFmtId="0" fontId="14" fillId="14" borderId="0" xfId="8" applyFill="1"/>
    <xf numFmtId="0" fontId="37" fillId="6" borderId="1" xfId="8" applyFont="1" applyFill="1" applyBorder="1" applyAlignment="1" applyProtection="1">
      <alignment horizontal="center" vertical="center"/>
      <protection hidden="1"/>
    </xf>
    <xf numFmtId="0" fontId="36" fillId="6" borderId="1" xfId="8" applyFont="1" applyFill="1" applyBorder="1" applyAlignment="1" applyProtection="1">
      <alignment horizontal="center" vertical="center"/>
      <protection hidden="1"/>
    </xf>
    <xf numFmtId="14" fontId="14" fillId="0" borderId="1" xfId="8" applyNumberFormat="1" applyBorder="1"/>
    <xf numFmtId="0" fontId="14" fillId="0" borderId="11" xfId="8" applyBorder="1"/>
    <xf numFmtId="10" fontId="37" fillId="6" borderId="1" xfId="15" applyNumberFormat="1" applyFont="1" applyFill="1" applyBorder="1" applyAlignment="1" applyProtection="1">
      <alignment horizontal="center" vertical="center"/>
      <protection hidden="1"/>
    </xf>
    <xf numFmtId="0" fontId="36" fillId="6" borderId="1" xfId="8" applyFont="1" applyFill="1" applyBorder="1" applyAlignment="1" applyProtection="1">
      <alignment horizontal="center" vertical="center" wrapText="1"/>
      <protection hidden="1"/>
    </xf>
    <xf numFmtId="3" fontId="14" fillId="14" borderId="6" xfId="8" applyNumberFormat="1" applyFill="1" applyBorder="1"/>
    <xf numFmtId="3" fontId="14" fillId="12" borderId="6" xfId="8" applyNumberFormat="1" applyFill="1" applyBorder="1"/>
    <xf numFmtId="0" fontId="14" fillId="12" borderId="6" xfId="8" applyFill="1" applyBorder="1"/>
    <xf numFmtId="14" fontId="14" fillId="9" borderId="1" xfId="8" applyNumberFormat="1" applyFont="1" applyFill="1" applyBorder="1" applyAlignment="1" applyProtection="1">
      <alignment horizontal="center"/>
      <protection locked="0"/>
    </xf>
    <xf numFmtId="0" fontId="36" fillId="6" borderId="10" xfId="8" applyFont="1" applyFill="1" applyBorder="1" applyAlignment="1" applyProtection="1">
      <alignment horizontal="center" vertical="center" wrapText="1"/>
      <protection locked="0"/>
    </xf>
    <xf numFmtId="3" fontId="12" fillId="6" borderId="1" xfId="8" applyNumberFormat="1" applyFont="1" applyFill="1" applyBorder="1"/>
    <xf numFmtId="0" fontId="14" fillId="8" borderId="2" xfId="8" applyFill="1" applyBorder="1"/>
    <xf numFmtId="3" fontId="14" fillId="12" borderId="1" xfId="8" applyNumberFormat="1" applyFill="1" applyBorder="1"/>
    <xf numFmtId="3" fontId="14" fillId="12" borderId="0" xfId="8" applyNumberFormat="1" applyFont="1" applyFill="1" applyBorder="1"/>
    <xf numFmtId="0" fontId="14" fillId="12" borderId="1" xfId="8" applyFont="1" applyFill="1" applyBorder="1"/>
    <xf numFmtId="3" fontId="37" fillId="9" borderId="1" xfId="8" applyNumberFormat="1" applyFont="1" applyFill="1" applyBorder="1" applyAlignment="1" applyProtection="1">
      <alignment horizontal="center" vertical="center"/>
      <protection locked="0"/>
    </xf>
    <xf numFmtId="0" fontId="36" fillId="6" borderId="1" xfId="8" applyFont="1" applyFill="1" applyBorder="1" applyAlignment="1" applyProtection="1">
      <alignment horizontal="center" vertical="center" wrapText="1"/>
      <protection locked="0"/>
    </xf>
    <xf numFmtId="4" fontId="14" fillId="3" borderId="1" xfId="8" applyNumberFormat="1" applyFill="1" applyBorder="1" applyAlignment="1" applyProtection="1">
      <alignment horizontal="right"/>
      <protection hidden="1"/>
    </xf>
    <xf numFmtId="0" fontId="14" fillId="12" borderId="1" xfId="8" applyFill="1" applyBorder="1"/>
    <xf numFmtId="0" fontId="14" fillId="6" borderId="1" xfId="8" applyFill="1" applyBorder="1"/>
    <xf numFmtId="0" fontId="40" fillId="4" borderId="1" xfId="8" applyFont="1" applyFill="1" applyBorder="1" applyAlignment="1" applyProtection="1">
      <alignment horizontal="center"/>
      <protection hidden="1"/>
    </xf>
    <xf numFmtId="0" fontId="37" fillId="9" borderId="1" xfId="8" applyFont="1" applyFill="1" applyBorder="1" applyAlignment="1" applyProtection="1">
      <alignment horizontal="center"/>
      <protection locked="0"/>
    </xf>
    <xf numFmtId="0" fontId="36" fillId="6" borderId="1" xfId="8" applyFont="1" applyFill="1" applyBorder="1" applyAlignment="1" applyProtection="1">
      <alignment horizontal="center" vertical="center"/>
      <protection locked="0"/>
    </xf>
    <xf numFmtId="0" fontId="14" fillId="3" borderId="1" xfId="8" applyFill="1" applyBorder="1" applyProtection="1">
      <protection hidden="1"/>
    </xf>
    <xf numFmtId="0" fontId="12" fillId="6" borderId="1" xfId="8" applyFont="1" applyFill="1" applyBorder="1" applyAlignment="1">
      <alignment wrapText="1"/>
    </xf>
    <xf numFmtId="0" fontId="12" fillId="6" borderId="1" xfId="8" applyFont="1" applyFill="1" applyBorder="1" applyAlignment="1">
      <alignment vertical="center" wrapText="1"/>
    </xf>
    <xf numFmtId="0" fontId="14" fillId="8" borderId="1" xfId="8" applyNumberFormat="1" applyFill="1" applyBorder="1"/>
    <xf numFmtId="0" fontId="40" fillId="3" borderId="0" xfId="8" applyFont="1" applyFill="1" applyBorder="1" applyAlignment="1" applyProtection="1">
      <alignment horizontal="center" vertical="center" wrapText="1"/>
      <protection hidden="1"/>
    </xf>
    <xf numFmtId="0" fontId="40" fillId="4" borderId="1" xfId="8" applyFont="1" applyFill="1" applyBorder="1" applyAlignment="1" applyProtection="1">
      <alignment horizontal="center" vertical="center" wrapText="1"/>
      <protection hidden="1"/>
    </xf>
    <xf numFmtId="0" fontId="40" fillId="4" borderId="1" xfId="8" applyFont="1" applyFill="1" applyBorder="1" applyAlignment="1">
      <alignment horizontal="center" vertical="center" wrapText="1"/>
    </xf>
    <xf numFmtId="9" fontId="37" fillId="9" borderId="1" xfId="8" applyNumberFormat="1" applyFont="1" applyFill="1" applyBorder="1" applyAlignment="1" applyProtection="1">
      <alignment horizontal="center" vertical="center"/>
      <protection locked="0"/>
    </xf>
    <xf numFmtId="0" fontId="14" fillId="15" borderId="1" xfId="8" applyFont="1" applyFill="1" applyBorder="1"/>
    <xf numFmtId="0" fontId="14" fillId="0" borderId="0" xfId="8" applyAlignment="1">
      <alignment horizontal="center"/>
    </xf>
    <xf numFmtId="3" fontId="14" fillId="6" borderId="1" xfId="8" applyNumberFormat="1" applyFill="1" applyBorder="1" applyAlignment="1">
      <alignment wrapText="1"/>
    </xf>
    <xf numFmtId="3" fontId="14" fillId="12" borderId="1" xfId="8" applyNumberFormat="1" applyFill="1" applyBorder="1" applyAlignment="1">
      <alignment wrapText="1"/>
    </xf>
    <xf numFmtId="0" fontId="41" fillId="0" borderId="0" xfId="8" applyFont="1"/>
    <xf numFmtId="0" fontId="40" fillId="0" borderId="0" xfId="8" applyFont="1"/>
    <xf numFmtId="0" fontId="14" fillId="16" borderId="0" xfId="8" applyFill="1"/>
    <xf numFmtId="3" fontId="14" fillId="9" borderId="1" xfId="8" applyNumberFormat="1" applyFill="1" applyBorder="1"/>
    <xf numFmtId="4" fontId="14" fillId="17" borderId="1" xfId="8" applyNumberFormat="1" applyFill="1" applyBorder="1" applyProtection="1">
      <protection hidden="1"/>
    </xf>
    <xf numFmtId="14" fontId="14" fillId="9" borderId="6" xfId="8" applyNumberFormat="1" applyFont="1" applyFill="1" applyBorder="1" applyAlignment="1" applyProtection="1">
      <alignment horizontal="right"/>
      <protection locked="0"/>
    </xf>
    <xf numFmtId="0" fontId="31" fillId="5" borderId="2" xfId="0" applyFont="1" applyFill="1" applyBorder="1" applyAlignment="1" applyProtection="1">
      <alignment horizontal="center"/>
      <protection hidden="1"/>
    </xf>
    <xf numFmtId="0" fontId="31" fillId="5" borderId="5" xfId="0" applyFont="1" applyFill="1" applyBorder="1" applyAlignment="1" applyProtection="1">
      <alignment horizontal="center"/>
      <protection hidden="1"/>
    </xf>
    <xf numFmtId="0" fontId="14" fillId="0" borderId="0" xfId="8" applyNumberFormat="1"/>
    <xf numFmtId="0" fontId="14" fillId="9" borderId="6" xfId="8" applyNumberFormat="1" applyFont="1" applyFill="1" applyBorder="1" applyAlignment="1" applyProtection="1">
      <alignment horizontal="right"/>
      <protection locked="0"/>
    </xf>
    <xf numFmtId="0" fontId="14" fillId="4" borderId="1" xfId="8" applyNumberFormat="1" applyFill="1" applyBorder="1" applyProtection="1">
      <protection hidden="1"/>
    </xf>
    <xf numFmtId="0" fontId="18" fillId="9" borderId="0" xfId="0" applyFont="1" applyFill="1"/>
    <xf numFmtId="0" fontId="28" fillId="6" borderId="2" xfId="0" applyFont="1" applyFill="1" applyBorder="1" applyAlignment="1"/>
    <xf numFmtId="0" fontId="28" fillId="6" borderId="4" xfId="0" applyFont="1" applyFill="1" applyBorder="1" applyAlignment="1"/>
    <xf numFmtId="0" fontId="28" fillId="6" borderId="5" xfId="0" applyFont="1" applyFill="1" applyBorder="1" applyAlignment="1"/>
    <xf numFmtId="0" fontId="18" fillId="6" borderId="0" xfId="0" applyFont="1" applyFill="1"/>
    <xf numFmtId="3" fontId="18" fillId="4" borderId="1" xfId="0" applyNumberFormat="1" applyFont="1" applyFill="1" applyBorder="1"/>
    <xf numFmtId="3" fontId="32" fillId="6" borderId="1" xfId="0" applyNumberFormat="1" applyFont="1" applyFill="1" applyBorder="1"/>
    <xf numFmtId="0" fontId="18" fillId="4" borderId="1" xfId="0" applyFont="1" applyFill="1" applyBorder="1"/>
    <xf numFmtId="0" fontId="26" fillId="4" borderId="2" xfId="0" applyFont="1" applyFill="1" applyBorder="1"/>
    <xf numFmtId="0" fontId="33" fillId="6" borderId="1" xfId="0" applyFont="1" applyFill="1" applyBorder="1" applyAlignment="1" applyProtection="1">
      <alignment vertical="center" wrapText="1"/>
      <protection hidden="1"/>
    </xf>
    <xf numFmtId="2" fontId="17" fillId="6" borderId="1" xfId="0" applyNumberFormat="1" applyFont="1" applyFill="1" applyBorder="1" applyAlignment="1" applyProtection="1">
      <alignment horizontal="center"/>
      <protection hidden="1"/>
    </xf>
    <xf numFmtId="0" fontId="33" fillId="6" borderId="2" xfId="0" applyFont="1" applyFill="1" applyBorder="1" applyAlignment="1" applyProtection="1">
      <protection hidden="1"/>
    </xf>
    <xf numFmtId="0" fontId="33" fillId="6" borderId="1" xfId="0" applyFont="1" applyFill="1" applyBorder="1" applyAlignment="1" applyProtection="1">
      <protection hidden="1"/>
    </xf>
    <xf numFmtId="0" fontId="33" fillId="7" borderId="1" xfId="0" applyFont="1" applyFill="1" applyBorder="1" applyAlignment="1" applyProtection="1">
      <alignment horizontal="center" vertical="center" wrapText="1"/>
      <protection hidden="1"/>
    </xf>
    <xf numFmtId="0" fontId="0" fillId="11" borderId="0" xfId="0" applyFill="1"/>
    <xf numFmtId="0" fontId="18" fillId="18" borderId="0" xfId="0" applyFont="1" applyFill="1"/>
    <xf numFmtId="9" fontId="0" fillId="0" borderId="0" xfId="0" applyNumberFormat="1"/>
    <xf numFmtId="0" fontId="31" fillId="0" borderId="0" xfId="0" applyFont="1" applyFill="1" applyBorder="1" applyAlignment="1" applyProtection="1">
      <alignment horizontal="right" vertical="center" wrapText="1"/>
      <protection hidden="1"/>
    </xf>
    <xf numFmtId="0" fontId="42" fillId="6" borderId="2" xfId="0" applyFont="1" applyFill="1" applyBorder="1" applyAlignment="1" applyProtection="1">
      <alignment horizontal="left" vertical="center" wrapText="1"/>
      <protection hidden="1"/>
    </xf>
    <xf numFmtId="0" fontId="28" fillId="6" borderId="1" xfId="0" applyFont="1" applyFill="1" applyBorder="1" applyAlignment="1" applyProtection="1">
      <alignment horizontal="left" vertical="center" wrapText="1"/>
      <protection hidden="1"/>
    </xf>
    <xf numFmtId="0" fontId="28" fillId="6" borderId="6" xfId="0" applyFont="1" applyFill="1" applyBorder="1" applyAlignment="1" applyProtection="1">
      <alignment vertical="center" wrapText="1"/>
      <protection hidden="1"/>
    </xf>
    <xf numFmtId="0" fontId="0" fillId="0" borderId="0" xfId="0" applyBorder="1"/>
    <xf numFmtId="0" fontId="31" fillId="6" borderId="7" xfId="0" applyFont="1" applyFill="1" applyBorder="1" applyAlignment="1" applyProtection="1">
      <alignment horizontal="right" vertical="center" wrapText="1"/>
      <protection hidden="1"/>
    </xf>
    <xf numFmtId="0" fontId="28" fillId="6" borderId="6" xfId="0" applyFont="1" applyFill="1" applyBorder="1" applyAlignment="1" applyProtection="1">
      <alignment vertical="center"/>
      <protection hidden="1"/>
    </xf>
    <xf numFmtId="0" fontId="43" fillId="6" borderId="1" xfId="0" applyFont="1" applyFill="1" applyBorder="1"/>
    <xf numFmtId="0" fontId="44" fillId="6" borderId="1" xfId="0" applyFont="1" applyFill="1" applyBorder="1" applyAlignment="1">
      <alignment horizontal="left" vertical="center" wrapText="1"/>
    </xf>
    <xf numFmtId="0" fontId="44" fillId="6" borderId="6" xfId="0" applyFont="1" applyFill="1" applyBorder="1" applyAlignment="1">
      <alignment horizontal="left" vertical="center" wrapText="1"/>
    </xf>
    <xf numFmtId="3" fontId="28" fillId="19" borderId="1" xfId="0" applyNumberFormat="1" applyFont="1" applyFill="1" applyBorder="1" applyAlignment="1" applyProtection="1">
      <alignment vertical="center"/>
      <protection hidden="1"/>
    </xf>
    <xf numFmtId="0" fontId="0" fillId="0" borderId="11" xfId="0" applyBorder="1"/>
    <xf numFmtId="0" fontId="0" fillId="0" borderId="3" xfId="0" applyBorder="1"/>
    <xf numFmtId="3" fontId="32" fillId="13" borderId="5" xfId="0" applyNumberFormat="1" applyFont="1" applyFill="1" applyBorder="1"/>
    <xf numFmtId="3" fontId="32" fillId="13" borderId="1" xfId="0" applyNumberFormat="1" applyFont="1" applyFill="1" applyBorder="1"/>
    <xf numFmtId="0" fontId="18" fillId="13" borderId="1" xfId="0" applyFont="1" applyFill="1" applyBorder="1" applyAlignment="1">
      <alignment horizontal="center"/>
    </xf>
    <xf numFmtId="3" fontId="32" fillId="6" borderId="5" xfId="0" applyNumberFormat="1" applyFont="1" applyFill="1" applyBorder="1"/>
    <xf numFmtId="3" fontId="29" fillId="4" borderId="1" xfId="0" applyNumberFormat="1" applyFont="1" applyFill="1" applyBorder="1" applyAlignment="1" applyProtection="1">
      <alignment vertical="center"/>
      <protection hidden="1"/>
    </xf>
    <xf numFmtId="3" fontId="29" fillId="4" borderId="5" xfId="0" applyNumberFormat="1" applyFont="1" applyFill="1" applyBorder="1" applyAlignment="1" applyProtection="1">
      <alignment vertical="center"/>
      <protection hidden="1"/>
    </xf>
    <xf numFmtId="0" fontId="28" fillId="13" borderId="1" xfId="0" applyFont="1" applyFill="1" applyBorder="1" applyAlignment="1" applyProtection="1">
      <alignment horizontal="center"/>
      <protection hidden="1"/>
    </xf>
    <xf numFmtId="3" fontId="28" fillId="13" borderId="1" xfId="0" applyNumberFormat="1" applyFont="1" applyFill="1" applyBorder="1" applyAlignment="1" applyProtection="1">
      <alignment vertical="center"/>
      <protection hidden="1"/>
    </xf>
    <xf numFmtId="3" fontId="28" fillId="8" borderId="1" xfId="0" applyNumberFormat="1" applyFont="1" applyFill="1" applyBorder="1" applyAlignment="1" applyProtection="1">
      <alignment vertical="center"/>
      <protection hidden="1"/>
    </xf>
    <xf numFmtId="3" fontId="30" fillId="6" borderId="1" xfId="0" applyNumberFormat="1" applyFont="1" applyFill="1" applyBorder="1" applyAlignment="1" applyProtection="1">
      <alignment vertical="center"/>
      <protection hidden="1"/>
    </xf>
    <xf numFmtId="3" fontId="29" fillId="10" borderId="1" xfId="0" applyNumberFormat="1" applyFont="1" applyFill="1" applyBorder="1" applyProtection="1">
      <protection hidden="1"/>
    </xf>
    <xf numFmtId="3" fontId="30" fillId="10" borderId="1" xfId="0" applyNumberFormat="1" applyFont="1" applyFill="1" applyBorder="1" applyAlignment="1" applyProtection="1">
      <alignment vertical="center"/>
      <protection hidden="1"/>
    </xf>
    <xf numFmtId="3" fontId="30" fillId="20" borderId="1" xfId="0" applyNumberFormat="1" applyFont="1" applyFill="1" applyBorder="1" applyAlignment="1" applyProtection="1">
      <alignment vertical="center"/>
      <protection hidden="1"/>
    </xf>
    <xf numFmtId="0" fontId="29" fillId="11" borderId="1" xfId="0" applyFont="1" applyFill="1" applyBorder="1" applyAlignment="1">
      <alignment horizontal="center" vertical="center"/>
    </xf>
    <xf numFmtId="0" fontId="29" fillId="11" borderId="2" xfId="0" applyFont="1" applyFill="1" applyBorder="1" applyAlignment="1">
      <alignment horizontal="center" vertical="center"/>
    </xf>
    <xf numFmtId="0" fontId="29" fillId="11" borderId="1" xfId="0" applyFont="1" applyFill="1" applyBorder="1" applyAlignment="1">
      <alignment horizontal="left" vertical="center" wrapText="1"/>
    </xf>
    <xf numFmtId="0" fontId="29" fillId="11" borderId="1" xfId="0" applyFont="1" applyFill="1" applyBorder="1"/>
    <xf numFmtId="3" fontId="44" fillId="11" borderId="1" xfId="0" applyNumberFormat="1" applyFont="1" applyFill="1" applyBorder="1" applyAlignment="1">
      <alignment horizontal="right" vertical="center" wrapText="1"/>
    </xf>
    <xf numFmtId="3" fontId="43" fillId="11" borderId="1" xfId="0" applyNumberFormat="1" applyFont="1" applyFill="1" applyBorder="1"/>
    <xf numFmtId="3" fontId="28" fillId="13" borderId="1" xfId="0" applyNumberFormat="1" applyFont="1" applyFill="1" applyBorder="1" applyAlignment="1">
      <alignment vertical="center"/>
    </xf>
    <xf numFmtId="0" fontId="28" fillId="13" borderId="5" xfId="0" applyFont="1" applyFill="1" applyBorder="1" applyAlignment="1">
      <alignment horizontal="left" vertical="center"/>
    </xf>
    <xf numFmtId="0" fontId="28" fillId="6" borderId="1" xfId="0" applyFont="1" applyFill="1" applyBorder="1" applyAlignment="1">
      <alignment vertical="center"/>
    </xf>
    <xf numFmtId="0" fontId="29" fillId="11" borderId="8" xfId="0" applyFont="1" applyFill="1" applyBorder="1" applyAlignment="1">
      <alignment horizontal="center" vertical="center"/>
    </xf>
    <xf numFmtId="0" fontId="29" fillId="11" borderId="6" xfId="0" applyFont="1" applyFill="1" applyBorder="1" applyAlignment="1">
      <alignment horizontal="left" vertical="center" wrapText="1"/>
    </xf>
    <xf numFmtId="3" fontId="44" fillId="11" borderId="6" xfId="0" applyNumberFormat="1" applyFont="1" applyFill="1" applyBorder="1" applyAlignment="1">
      <alignment horizontal="right" vertical="center" wrapText="1"/>
    </xf>
    <xf numFmtId="0" fontId="28" fillId="8" borderId="1" xfId="0" applyFont="1" applyFill="1" applyBorder="1" applyAlignment="1">
      <alignment horizontal="left" vertical="center"/>
    </xf>
    <xf numFmtId="0" fontId="28" fillId="6" borderId="1" xfId="0" applyFont="1" applyFill="1" applyBorder="1" applyAlignment="1">
      <alignment horizontal="center" vertical="center"/>
    </xf>
    <xf numFmtId="3" fontId="28" fillId="8" borderId="1" xfId="0" applyNumberFormat="1" applyFont="1" applyFill="1" applyBorder="1" applyAlignment="1">
      <alignment vertical="center"/>
    </xf>
    <xf numFmtId="0" fontId="28" fillId="13" borderId="1" xfId="0" applyFont="1" applyFill="1" applyBorder="1" applyAlignment="1">
      <alignment horizontal="left" vertical="center"/>
    </xf>
    <xf numFmtId="3" fontId="28" fillId="6" borderId="1" xfId="0" applyNumberFormat="1" applyFont="1" applyFill="1" applyBorder="1" applyAlignment="1">
      <alignment vertical="center"/>
    </xf>
    <xf numFmtId="0" fontId="28" fillId="13" borderId="2" xfId="0" applyFont="1" applyFill="1" applyBorder="1" applyAlignment="1">
      <alignment horizontal="left" vertical="center"/>
    </xf>
    <xf numFmtId="0" fontId="29" fillId="11" borderId="5" xfId="0" applyFont="1" applyFill="1" applyBorder="1" applyAlignment="1">
      <alignment horizontal="left" vertical="center" wrapText="1"/>
    </xf>
    <xf numFmtId="3" fontId="31" fillId="6" borderId="1" xfId="0" applyNumberFormat="1" applyFont="1" applyFill="1" applyBorder="1" applyAlignment="1" applyProtection="1">
      <alignment horizontal="right"/>
      <protection hidden="1"/>
    </xf>
    <xf numFmtId="3" fontId="31" fillId="6" borderId="1" xfId="0" applyNumberFormat="1" applyFont="1" applyFill="1" applyBorder="1" applyProtection="1">
      <protection hidden="1"/>
    </xf>
    <xf numFmtId="0" fontId="33" fillId="6" borderId="1" xfId="5" applyFont="1" applyFill="1" applyBorder="1" applyAlignment="1" applyProtection="1">
      <alignment horizontal="left" vertical="center"/>
      <protection hidden="1"/>
    </xf>
    <xf numFmtId="166" fontId="26" fillId="6" borderId="1" xfId="0" applyNumberFormat="1" applyFont="1" applyFill="1" applyBorder="1" applyAlignment="1" applyProtection="1">
      <alignment horizontal="center" vertical="center"/>
      <protection hidden="1"/>
    </xf>
    <xf numFmtId="166" fontId="32" fillId="3" borderId="1" xfId="0" applyNumberFormat="1" applyFont="1" applyFill="1" applyBorder="1" applyAlignment="1" applyProtection="1">
      <alignment horizontal="right"/>
      <protection locked="0"/>
    </xf>
    <xf numFmtId="0" fontId="42" fillId="6" borderId="2" xfId="5" applyFont="1" applyFill="1" applyBorder="1" applyAlignment="1" applyProtection="1">
      <alignment vertical="center" wrapText="1"/>
      <protection hidden="1"/>
    </xf>
    <xf numFmtId="0" fontId="42" fillId="6" borderId="2" xfId="5" applyFont="1" applyFill="1" applyBorder="1" applyAlignment="1" applyProtection="1">
      <alignment horizontal="left" vertical="center" wrapText="1"/>
      <protection hidden="1"/>
    </xf>
    <xf numFmtId="0" fontId="42" fillId="6" borderId="2" xfId="5" applyFont="1" applyFill="1" applyBorder="1" applyAlignment="1" applyProtection="1">
      <alignment vertical="center"/>
      <protection hidden="1"/>
    </xf>
    <xf numFmtId="0" fontId="42" fillId="6" borderId="11" xfId="5" applyFont="1" applyFill="1" applyBorder="1" applyAlignment="1" applyProtection="1">
      <alignment horizontal="left" vertical="center" wrapText="1"/>
      <protection hidden="1"/>
    </xf>
    <xf numFmtId="0" fontId="42" fillId="6" borderId="1" xfId="5" applyFont="1" applyFill="1" applyBorder="1" applyAlignment="1" applyProtection="1">
      <alignment horizontal="left" vertical="center"/>
      <protection hidden="1"/>
    </xf>
    <xf numFmtId="3" fontId="29" fillId="7" borderId="2" xfId="0" applyNumberFormat="1" applyFont="1" applyFill="1" applyBorder="1" applyAlignment="1" applyProtection="1">
      <alignment vertical="center"/>
      <protection hidden="1"/>
    </xf>
    <xf numFmtId="3" fontId="28" fillId="8" borderId="2" xfId="0" applyNumberFormat="1" applyFont="1" applyFill="1" applyBorder="1" applyAlignment="1" applyProtection="1">
      <alignment vertical="center"/>
      <protection hidden="1"/>
    </xf>
    <xf numFmtId="0" fontId="26" fillId="5" borderId="7" xfId="0" applyFont="1" applyFill="1" applyBorder="1" applyAlignment="1">
      <alignment horizontal="center" vertical="center"/>
    </xf>
    <xf numFmtId="0" fontId="33" fillId="0" borderId="0" xfId="0" applyFont="1" applyBorder="1" applyAlignment="1">
      <alignment horizontal="center" vertical="center"/>
    </xf>
    <xf numFmtId="0" fontId="31" fillId="0" borderId="0" xfId="0" applyFont="1" applyBorder="1" applyProtection="1">
      <protection hidden="1"/>
    </xf>
    <xf numFmtId="1" fontId="31" fillId="0" borderId="0" xfId="0" applyNumberFormat="1" applyFont="1" applyBorder="1" applyProtection="1">
      <protection hidden="1"/>
    </xf>
    <xf numFmtId="0" fontId="32" fillId="0" borderId="0" xfId="0" applyFont="1" applyBorder="1"/>
    <xf numFmtId="0" fontId="18" fillId="0" borderId="0" xfId="0" applyFont="1" applyBorder="1"/>
    <xf numFmtId="0" fontId="18" fillId="6" borderId="0" xfId="0" applyFont="1" applyFill="1" applyBorder="1"/>
    <xf numFmtId="0" fontId="18" fillId="21" borderId="2" xfId="0" applyFont="1" applyFill="1" applyBorder="1"/>
    <xf numFmtId="0" fontId="18" fillId="21" borderId="5" xfId="0" applyFont="1" applyFill="1" applyBorder="1"/>
    <xf numFmtId="3" fontId="18" fillId="21" borderId="1" xfId="0" applyNumberFormat="1" applyFont="1" applyFill="1" applyBorder="1"/>
    <xf numFmtId="3" fontId="18" fillId="9" borderId="0" xfId="0" applyNumberFormat="1" applyFont="1" applyFill="1"/>
    <xf numFmtId="0" fontId="45" fillId="9" borderId="0" xfId="0" applyFont="1" applyFill="1"/>
    <xf numFmtId="3" fontId="45" fillId="9" borderId="0" xfId="0" applyNumberFormat="1" applyFont="1" applyFill="1"/>
    <xf numFmtId="0" fontId="26" fillId="6" borderId="0" xfId="0" applyFont="1" applyFill="1" applyAlignment="1">
      <alignment horizontal="center" vertical="center"/>
    </xf>
    <xf numFmtId="3" fontId="44" fillId="6" borderId="1" xfId="0" applyNumberFormat="1" applyFont="1" applyFill="1" applyBorder="1" applyAlignment="1">
      <alignment horizontal="right" vertical="center" wrapText="1"/>
    </xf>
    <xf numFmtId="3" fontId="43" fillId="6" borderId="1" xfId="0" applyNumberFormat="1" applyFont="1" applyFill="1" applyBorder="1"/>
    <xf numFmtId="3" fontId="44" fillId="6" borderId="6" xfId="0" applyNumberFormat="1" applyFont="1" applyFill="1" applyBorder="1" applyAlignment="1">
      <alignment horizontal="right" vertical="center" wrapText="1"/>
    </xf>
    <xf numFmtId="3" fontId="0" fillId="6" borderId="1" xfId="0" applyNumberFormat="1" applyFill="1" applyBorder="1"/>
    <xf numFmtId="3" fontId="33" fillId="6" borderId="1" xfId="0" applyNumberFormat="1" applyFont="1" applyFill="1" applyBorder="1" applyAlignment="1">
      <alignment horizontal="center" vertical="center"/>
    </xf>
    <xf numFmtId="0" fontId="0" fillId="4" borderId="1" xfId="0" applyFill="1" applyBorder="1" applyAlignment="1" applyProtection="1">
      <alignment horizontal="center"/>
      <protection hidden="1"/>
    </xf>
    <xf numFmtId="3" fontId="0" fillId="4" borderId="1" xfId="0" applyNumberFormat="1" applyFill="1" applyBorder="1" applyProtection="1">
      <protection hidden="1"/>
    </xf>
    <xf numFmtId="166" fontId="0" fillId="4" borderId="1" xfId="0" applyNumberFormat="1" applyFill="1" applyBorder="1" applyProtection="1">
      <protection hidden="1"/>
    </xf>
    <xf numFmtId="0" fontId="17" fillId="6" borderId="1" xfId="0" applyFont="1" applyFill="1" applyBorder="1" applyAlignment="1" applyProtection="1">
      <alignment horizontal="center" vertical="center"/>
      <protection hidden="1"/>
    </xf>
    <xf numFmtId="9" fontId="12" fillId="4" borderId="1" xfId="11" applyFont="1" applyFill="1" applyBorder="1" applyProtection="1">
      <protection hidden="1"/>
    </xf>
    <xf numFmtId="0" fontId="18" fillId="4" borderId="1" xfId="0" applyFont="1" applyFill="1" applyBorder="1" applyAlignment="1" applyProtection="1">
      <alignment horizontal="center"/>
      <protection hidden="1"/>
    </xf>
    <xf numFmtId="0" fontId="18" fillId="4" borderId="1" xfId="0" applyFont="1" applyFill="1" applyBorder="1" applyAlignment="1" applyProtection="1">
      <alignment wrapText="1"/>
      <protection hidden="1"/>
    </xf>
    <xf numFmtId="0" fontId="18" fillId="4" borderId="1" xfId="0" applyFont="1" applyFill="1" applyBorder="1" applyProtection="1">
      <protection hidden="1"/>
    </xf>
    <xf numFmtId="3" fontId="0" fillId="4" borderId="1" xfId="0" applyNumberFormat="1" applyFill="1" applyBorder="1" applyAlignment="1" applyProtection="1">
      <alignment horizontal="center"/>
      <protection hidden="1"/>
    </xf>
    <xf numFmtId="166" fontId="0" fillId="4" borderId="1" xfId="0" applyNumberFormat="1" applyFill="1" applyBorder="1" applyAlignment="1" applyProtection="1">
      <alignment horizontal="center"/>
      <protection hidden="1"/>
    </xf>
    <xf numFmtId="0" fontId="31" fillId="6" borderId="1" xfId="0" applyFont="1" applyFill="1" applyBorder="1" applyAlignment="1" applyProtection="1">
      <alignment horizontal="left" vertical="center" wrapText="1"/>
      <protection hidden="1"/>
    </xf>
    <xf numFmtId="0" fontId="0" fillId="4" borderId="1" xfId="0" applyFill="1" applyBorder="1" applyAlignment="1">
      <alignment horizontal="right"/>
    </xf>
    <xf numFmtId="0" fontId="31" fillId="6" borderId="1" xfId="0" applyFont="1" applyFill="1" applyBorder="1" applyAlignment="1" applyProtection="1">
      <alignment horizontal="left"/>
      <protection locked="0"/>
    </xf>
    <xf numFmtId="0" fontId="32" fillId="6" borderId="2" xfId="0" applyFont="1" applyFill="1" applyBorder="1" applyAlignment="1" applyProtection="1">
      <alignment wrapText="1"/>
      <protection hidden="1"/>
    </xf>
    <xf numFmtId="0" fontId="31" fillId="6" borderId="1" xfId="0" applyFont="1" applyFill="1" applyBorder="1" applyAlignment="1" applyProtection="1">
      <alignment wrapText="1"/>
      <protection hidden="1"/>
    </xf>
    <xf numFmtId="3" fontId="32" fillId="3" borderId="1" xfId="0" applyNumberFormat="1" applyFont="1" applyFill="1" applyBorder="1" applyAlignment="1" applyProtection="1">
      <alignment horizontal="center" vertical="center"/>
      <protection locked="0"/>
    </xf>
    <xf numFmtId="0" fontId="20" fillId="5" borderId="2" xfId="0" applyFont="1" applyFill="1" applyBorder="1" applyAlignment="1"/>
    <xf numFmtId="0" fontId="18" fillId="22" borderId="1" xfId="0" applyFont="1" applyFill="1" applyBorder="1" applyAlignment="1"/>
    <xf numFmtId="3" fontId="31" fillId="7" borderId="1" xfId="0" applyNumberFormat="1" applyFont="1" applyFill="1" applyBorder="1" applyAlignment="1" applyProtection="1">
      <alignment vertical="center"/>
      <protection locked="0"/>
    </xf>
    <xf numFmtId="3" fontId="31" fillId="7" borderId="1" xfId="0" applyNumberFormat="1" applyFont="1" applyFill="1" applyBorder="1" applyProtection="1">
      <protection locked="0"/>
    </xf>
    <xf numFmtId="3" fontId="31" fillId="6" borderId="1" xfId="0" applyNumberFormat="1" applyFont="1" applyFill="1" applyBorder="1" applyAlignment="1" applyProtection="1">
      <alignment vertical="center"/>
      <protection locked="0"/>
    </xf>
    <xf numFmtId="3" fontId="31" fillId="6" borderId="1" xfId="0" applyNumberFormat="1" applyFont="1" applyFill="1" applyBorder="1" applyProtection="1">
      <protection locked="0"/>
    </xf>
    <xf numFmtId="4" fontId="14" fillId="4" borderId="0" xfId="8" applyNumberFormat="1" applyFill="1"/>
    <xf numFmtId="14" fontId="14" fillId="4" borderId="1" xfId="8" applyNumberFormat="1" applyFont="1" applyFill="1" applyBorder="1" applyAlignment="1" applyProtection="1">
      <alignment horizontal="center"/>
      <protection locked="0"/>
    </xf>
    <xf numFmtId="166" fontId="32" fillId="3" borderId="4" xfId="0" applyNumberFormat="1" applyFont="1" applyFill="1" applyBorder="1" applyAlignment="1" applyProtection="1">
      <alignment horizontal="right"/>
      <protection locked="0"/>
    </xf>
    <xf numFmtId="166" fontId="32" fillId="3" borderId="0" xfId="0" applyNumberFormat="1" applyFont="1" applyFill="1" applyBorder="1" applyAlignment="1" applyProtection="1">
      <alignment horizontal="right"/>
      <protection locked="0"/>
    </xf>
    <xf numFmtId="0" fontId="32" fillId="3" borderId="0" xfId="0" applyFont="1" applyFill="1" applyBorder="1" applyAlignment="1" applyProtection="1">
      <alignment wrapText="1"/>
      <protection hidden="1"/>
    </xf>
    <xf numFmtId="166" fontId="26" fillId="3" borderId="0" xfId="0" applyNumberFormat="1" applyFont="1" applyFill="1" applyBorder="1" applyAlignment="1" applyProtection="1">
      <alignment horizontal="center" vertical="center"/>
      <protection hidden="1"/>
    </xf>
    <xf numFmtId="0" fontId="21" fillId="23" borderId="0" xfId="0" applyFont="1" applyFill="1"/>
    <xf numFmtId="0" fontId="20" fillId="3" borderId="6" xfId="5" applyFont="1" applyFill="1" applyBorder="1" applyAlignment="1" applyProtection="1">
      <alignment horizontal="center" wrapText="1"/>
      <protection hidden="1"/>
    </xf>
    <xf numFmtId="0" fontId="13" fillId="3" borderId="1" xfId="0" applyFont="1" applyFill="1" applyBorder="1" applyProtection="1">
      <protection locked="0"/>
    </xf>
    <xf numFmtId="0" fontId="0" fillId="3" borderId="1" xfId="0" applyFill="1" applyBorder="1" applyProtection="1">
      <protection locked="0"/>
    </xf>
    <xf numFmtId="0" fontId="46" fillId="3" borderId="1" xfId="0" applyFont="1" applyFill="1" applyBorder="1" applyAlignment="1">
      <alignment horizontal="center" vertical="center" wrapText="1"/>
    </xf>
    <xf numFmtId="0" fontId="28" fillId="3" borderId="1" xfId="0" applyFont="1" applyFill="1" applyBorder="1" applyAlignment="1" applyProtection="1">
      <alignment horizontal="center"/>
      <protection locked="0"/>
    </xf>
    <xf numFmtId="0" fontId="29" fillId="3" borderId="1" xfId="0" applyFont="1" applyFill="1" applyBorder="1" applyAlignment="1" applyProtection="1">
      <alignment horizontal="center" wrapText="1"/>
      <protection locked="0"/>
    </xf>
    <xf numFmtId="3" fontId="31" fillId="3" borderId="1" xfId="0" applyNumberFormat="1" applyFont="1" applyFill="1" applyBorder="1" applyProtection="1">
      <protection locked="0"/>
    </xf>
    <xf numFmtId="3" fontId="43" fillId="3" borderId="1" xfId="0" applyNumberFormat="1" applyFont="1" applyFill="1" applyBorder="1"/>
    <xf numFmtId="0" fontId="47" fillId="0" borderId="1" xfId="0" applyFont="1" applyBorder="1" applyAlignment="1">
      <alignment horizontal="center" vertical="center" wrapText="1"/>
    </xf>
    <xf numFmtId="0" fontId="18" fillId="0" borderId="1" xfId="0" applyFont="1" applyBorder="1" applyAlignment="1" applyProtection="1">
      <alignment horizontal="left"/>
      <protection locked="0"/>
    </xf>
    <xf numFmtId="4" fontId="18" fillId="0" borderId="1" xfId="0" applyNumberFormat="1" applyFont="1" applyBorder="1" applyAlignment="1" applyProtection="1">
      <alignment horizontal="right"/>
      <protection locked="0"/>
    </xf>
    <xf numFmtId="4" fontId="18" fillId="9" borderId="0" xfId="0" applyNumberFormat="1" applyFont="1" applyFill="1"/>
    <xf numFmtId="4" fontId="18" fillId="4" borderId="1" xfId="0" applyNumberFormat="1" applyFont="1" applyFill="1" applyBorder="1"/>
    <xf numFmtId="3" fontId="43" fillId="3" borderId="1" xfId="0" applyNumberFormat="1" applyFont="1" applyFill="1" applyBorder="1" applyProtection="1">
      <protection locked="0"/>
    </xf>
    <xf numFmtId="3" fontId="44" fillId="3" borderId="1" xfId="0" applyNumberFormat="1" applyFont="1" applyFill="1" applyBorder="1" applyAlignment="1" applyProtection="1">
      <alignment horizontal="right" vertical="center" wrapText="1"/>
      <protection locked="0"/>
    </xf>
    <xf numFmtId="3" fontId="32" fillId="3" borderId="5" xfId="0" applyNumberFormat="1" applyFont="1" applyFill="1" applyBorder="1" applyProtection="1">
      <protection locked="0"/>
    </xf>
    <xf numFmtId="3" fontId="32" fillId="3" borderId="1" xfId="0" applyNumberFormat="1" applyFont="1" applyFill="1" applyBorder="1" applyProtection="1">
      <protection locked="0"/>
    </xf>
    <xf numFmtId="0" fontId="18" fillId="3" borderId="1" xfId="0" applyFont="1" applyFill="1" applyBorder="1" applyProtection="1">
      <protection locked="0"/>
    </xf>
    <xf numFmtId="0" fontId="21" fillId="3"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protection locked="0"/>
    </xf>
    <xf numFmtId="0" fontId="21" fillId="3" borderId="1" xfId="5" applyFont="1" applyFill="1" applyBorder="1" applyAlignment="1" applyProtection="1">
      <alignment horizontal="center" vertical="center"/>
      <protection locked="0"/>
    </xf>
    <xf numFmtId="0" fontId="21" fillId="3" borderId="1" xfId="0" applyFont="1" applyFill="1" applyBorder="1" applyProtection="1">
      <protection locked="0"/>
    </xf>
    <xf numFmtId="0" fontId="27" fillId="3" borderId="1" xfId="5" applyFont="1" applyFill="1" applyBorder="1" applyAlignment="1" applyProtection="1">
      <alignment horizontal="center" vertical="center" wrapText="1"/>
      <protection locked="0" hidden="1"/>
    </xf>
    <xf numFmtId="0" fontId="21" fillId="3" borderId="1" xfId="0" applyFont="1" applyFill="1" applyBorder="1" applyAlignment="1" applyProtection="1">
      <protection locked="0"/>
    </xf>
    <xf numFmtId="3" fontId="21" fillId="3" borderId="7" xfId="5" applyNumberFormat="1" applyFont="1" applyFill="1" applyBorder="1" applyAlignment="1" applyProtection="1">
      <alignment horizontal="right" vertical="center"/>
      <protection locked="0"/>
    </xf>
    <xf numFmtId="3" fontId="21" fillId="3" borderId="1" xfId="5" applyNumberFormat="1" applyFont="1" applyFill="1" applyBorder="1" applyAlignment="1" applyProtection="1">
      <alignment vertical="center" wrapText="1"/>
      <protection locked="0"/>
    </xf>
    <xf numFmtId="3" fontId="21" fillId="0" borderId="1" xfId="5" applyNumberFormat="1" applyFont="1" applyFill="1" applyBorder="1" applyAlignment="1" applyProtection="1">
      <alignment horizontal="right" vertical="center" wrapText="1"/>
      <protection locked="0"/>
    </xf>
    <xf numFmtId="3" fontId="3" fillId="0" borderId="1" xfId="5" applyNumberFormat="1" applyFont="1" applyFill="1" applyBorder="1" applyAlignment="1" applyProtection="1">
      <alignment horizontal="right" vertical="center" wrapText="1"/>
      <protection locked="0"/>
    </xf>
    <xf numFmtId="9" fontId="21" fillId="3" borderId="1" xfId="11" applyFont="1" applyFill="1" applyBorder="1" applyAlignment="1" applyProtection="1">
      <alignment vertical="center" wrapText="1"/>
      <protection locked="0"/>
    </xf>
    <xf numFmtId="3" fontId="21" fillId="3" borderId="1" xfId="5" applyNumberFormat="1" applyFont="1" applyFill="1" applyBorder="1" applyAlignment="1" applyProtection="1">
      <alignment horizontal="right" vertical="center"/>
      <protection locked="0"/>
    </xf>
    <xf numFmtId="3" fontId="3" fillId="2" borderId="1" xfId="5" applyNumberFormat="1" applyFont="1" applyFill="1" applyBorder="1" applyAlignment="1" applyProtection="1">
      <alignment horizontal="right" vertical="center"/>
      <protection locked="0"/>
    </xf>
    <xf numFmtId="0" fontId="21" fillId="0" borderId="1" xfId="0" applyFont="1" applyBorder="1" applyAlignment="1" applyProtection="1">
      <alignment horizontal="center" vertical="center" wrapText="1"/>
      <protection locked="0"/>
    </xf>
    <xf numFmtId="0" fontId="20" fillId="3" borderId="1" xfId="0" applyFont="1" applyFill="1" applyBorder="1" applyAlignment="1" applyProtection="1">
      <alignment vertical="center" wrapText="1"/>
      <protection locked="0"/>
    </xf>
    <xf numFmtId="0" fontId="21" fillId="0" borderId="1" xfId="0" applyFont="1" applyBorder="1" applyAlignment="1" applyProtection="1">
      <alignment horizontal="center"/>
      <protection locked="0"/>
    </xf>
    <xf numFmtId="0" fontId="21" fillId="0" borderId="1" xfId="0" applyFont="1" applyBorder="1" applyAlignment="1" applyProtection="1">
      <alignment horizontal="center" wrapText="1"/>
      <protection locked="0"/>
    </xf>
    <xf numFmtId="3" fontId="3" fillId="3" borderId="2" xfId="5" applyNumberFormat="1" applyFont="1" applyFill="1" applyBorder="1" applyAlignment="1" applyProtection="1">
      <alignment vertical="center" wrapText="1"/>
      <protection locked="0"/>
    </xf>
    <xf numFmtId="3" fontId="30" fillId="7" borderId="1" xfId="0" applyNumberFormat="1" applyFont="1" applyFill="1" applyBorder="1" applyAlignment="1" applyProtection="1">
      <alignment vertical="center"/>
      <protection hidden="1"/>
    </xf>
    <xf numFmtId="0" fontId="21" fillId="0" borderId="11" xfId="0" applyFont="1" applyBorder="1"/>
    <xf numFmtId="0" fontId="18" fillId="6" borderId="1" xfId="0" applyFont="1" applyFill="1" applyBorder="1" applyProtection="1">
      <protection locked="0"/>
    </xf>
    <xf numFmtId="0" fontId="17" fillId="0" borderId="0" xfId="0" applyFont="1" applyAlignment="1">
      <alignment horizontal="right"/>
    </xf>
    <xf numFmtId="0" fontId="48" fillId="3" borderId="0" xfId="0" applyFont="1" applyFill="1" applyBorder="1" applyAlignment="1">
      <alignment horizontal="center" vertical="center"/>
    </xf>
    <xf numFmtId="0" fontId="48" fillId="3" borderId="0" xfId="0" applyFont="1" applyFill="1" applyBorder="1" applyAlignment="1">
      <alignment wrapText="1"/>
    </xf>
    <xf numFmtId="0" fontId="17" fillId="0" borderId="1" xfId="0" applyFont="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47" fillId="0" borderId="1" xfId="0" applyFont="1" applyBorder="1" applyAlignment="1" applyProtection="1">
      <alignment horizontal="center" vertical="center" wrapText="1"/>
      <protection locked="0"/>
    </xf>
    <xf numFmtId="0" fontId="46" fillId="3" borderId="1" xfId="0" applyFont="1" applyFill="1" applyBorder="1" applyAlignment="1" applyProtection="1">
      <alignment horizontal="center" vertical="center" wrapText="1"/>
      <protection locked="0"/>
    </xf>
    <xf numFmtId="0" fontId="47" fillId="0" borderId="1" xfId="0" applyFont="1" applyBorder="1" applyAlignment="1" applyProtection="1">
      <alignment horizontal="left" vertical="top" wrapText="1"/>
      <protection locked="0"/>
    </xf>
    <xf numFmtId="0" fontId="47" fillId="0" borderId="1" xfId="0" applyFont="1" applyBorder="1" applyAlignment="1" applyProtection="1">
      <alignment horizontal="center" vertical="center"/>
      <protection locked="0"/>
    </xf>
    <xf numFmtId="0" fontId="0" fillId="3" borderId="0" xfId="0" applyFill="1"/>
    <xf numFmtId="0" fontId="49" fillId="4" borderId="1" xfId="0" applyFont="1" applyFill="1" applyBorder="1" applyAlignment="1" applyProtection="1">
      <alignment horizontal="center"/>
      <protection locked="0"/>
    </xf>
    <xf numFmtId="3" fontId="32" fillId="6" borderId="12" xfId="0" applyNumberFormat="1" applyFont="1" applyFill="1" applyBorder="1"/>
    <xf numFmtId="3" fontId="32" fillId="4" borderId="1" xfId="0" applyNumberFormat="1" applyFont="1" applyFill="1" applyBorder="1" applyAlignment="1" applyProtection="1">
      <alignment horizontal="right"/>
      <protection locked="0"/>
    </xf>
    <xf numFmtId="0" fontId="33" fillId="8" borderId="1" xfId="0" applyFont="1" applyFill="1" applyBorder="1" applyAlignment="1" applyProtection="1">
      <alignment horizontal="right" vertical="center" wrapText="1"/>
      <protection hidden="1"/>
    </xf>
    <xf numFmtId="0" fontId="31" fillId="8" borderId="1" xfId="0" applyFont="1" applyFill="1" applyBorder="1" applyAlignment="1" applyProtection="1">
      <alignment horizontal="right" vertical="center" wrapText="1"/>
      <protection hidden="1"/>
    </xf>
    <xf numFmtId="0" fontId="18" fillId="0" borderId="0" xfId="0" applyFont="1" applyProtection="1">
      <protection locked="0"/>
    </xf>
    <xf numFmtId="0" fontId="28" fillId="6" borderId="1" xfId="0" applyFont="1" applyFill="1" applyBorder="1" applyAlignment="1" applyProtection="1">
      <alignment horizontal="left"/>
      <protection hidden="1"/>
    </xf>
    <xf numFmtId="0" fontId="28" fillId="6" borderId="2" xfId="0" applyFont="1" applyFill="1" applyBorder="1" applyAlignment="1" applyProtection="1">
      <alignment horizontal="left" vertical="center" wrapText="1"/>
      <protection hidden="1"/>
    </xf>
    <xf numFmtId="0" fontId="0" fillId="0" borderId="0" xfId="0" applyProtection="1">
      <protection hidden="1"/>
    </xf>
    <xf numFmtId="0" fontId="43" fillId="0" borderId="0" xfId="0" applyFont="1" applyProtection="1">
      <protection hidden="1"/>
    </xf>
    <xf numFmtId="0" fontId="28" fillId="6" borderId="1" xfId="0" applyFont="1" applyFill="1" applyBorder="1" applyAlignment="1" applyProtection="1">
      <alignment horizontal="center" vertical="center"/>
      <protection hidden="1"/>
    </xf>
    <xf numFmtId="0" fontId="28" fillId="8" borderId="1" xfId="0" applyFont="1" applyFill="1" applyBorder="1" applyAlignment="1" applyProtection="1">
      <alignment horizontal="center" vertical="center" wrapText="1"/>
      <protection hidden="1"/>
    </xf>
    <xf numFmtId="0" fontId="28" fillId="8" borderId="2" xfId="0" applyFont="1" applyFill="1" applyBorder="1" applyAlignment="1" applyProtection="1">
      <alignment horizontal="center" vertical="center" wrapText="1"/>
      <protection hidden="1"/>
    </xf>
    <xf numFmtId="3" fontId="29" fillId="7" borderId="5" xfId="0" applyNumberFormat="1" applyFont="1" applyFill="1" applyBorder="1" applyAlignment="1" applyProtection="1">
      <alignment vertical="center"/>
      <protection hidden="1"/>
    </xf>
    <xf numFmtId="3" fontId="29" fillId="6" borderId="1" xfId="0" applyNumberFormat="1" applyFont="1" applyFill="1" applyBorder="1" applyAlignment="1" applyProtection="1">
      <alignment vertical="center" wrapText="1"/>
      <protection hidden="1"/>
    </xf>
    <xf numFmtId="3" fontId="29" fillId="9" borderId="2" xfId="0" applyNumberFormat="1" applyFont="1" applyFill="1" applyBorder="1" applyAlignment="1" applyProtection="1">
      <alignment vertical="center" wrapText="1"/>
      <protection hidden="1"/>
    </xf>
    <xf numFmtId="3" fontId="29" fillId="7" borderId="2" xfId="0" applyNumberFormat="1" applyFont="1" applyFill="1" applyBorder="1" applyAlignment="1" applyProtection="1">
      <alignment vertical="center" wrapText="1"/>
      <protection hidden="1"/>
    </xf>
    <xf numFmtId="3" fontId="29" fillId="6" borderId="6" xfId="0" applyNumberFormat="1" applyFont="1" applyFill="1" applyBorder="1" applyAlignment="1" applyProtection="1">
      <alignment vertical="center" wrapText="1"/>
      <protection hidden="1"/>
    </xf>
    <xf numFmtId="3" fontId="29" fillId="9" borderId="8" xfId="0" applyNumberFormat="1" applyFont="1" applyFill="1" applyBorder="1" applyAlignment="1" applyProtection="1">
      <alignment vertical="center" wrapText="1"/>
      <protection hidden="1"/>
    </xf>
    <xf numFmtId="3" fontId="29" fillId="7" borderId="6" xfId="0" applyNumberFormat="1" applyFont="1" applyFill="1" applyBorder="1" applyAlignment="1" applyProtection="1">
      <alignment vertical="center" wrapText="1"/>
      <protection hidden="1"/>
    </xf>
    <xf numFmtId="3" fontId="29" fillId="9" borderId="6" xfId="0" applyNumberFormat="1" applyFont="1" applyFill="1" applyBorder="1" applyAlignment="1" applyProtection="1">
      <alignment vertical="center" wrapText="1"/>
      <protection hidden="1"/>
    </xf>
    <xf numFmtId="0" fontId="29" fillId="0" borderId="0" xfId="0" applyFont="1" applyProtection="1">
      <protection hidden="1"/>
    </xf>
    <xf numFmtId="3" fontId="29" fillId="6" borderId="1" xfId="0" applyNumberFormat="1" applyFont="1" applyFill="1" applyBorder="1" applyAlignment="1" applyProtection="1">
      <alignment horizontal="right" vertical="center" wrapText="1"/>
      <protection hidden="1"/>
    </xf>
    <xf numFmtId="3" fontId="29" fillId="4" borderId="1" xfId="0" applyNumberFormat="1" applyFont="1" applyFill="1" applyBorder="1" applyAlignment="1" applyProtection="1">
      <alignment horizontal="right" vertical="center" wrapText="1"/>
      <protection hidden="1"/>
    </xf>
    <xf numFmtId="3" fontId="29" fillId="24" borderId="1" xfId="0" applyNumberFormat="1" applyFont="1" applyFill="1" applyBorder="1" applyAlignment="1" applyProtection="1">
      <alignment vertical="center"/>
      <protection hidden="1"/>
    </xf>
    <xf numFmtId="3" fontId="29" fillId="9" borderId="1" xfId="0" applyNumberFormat="1" applyFont="1" applyFill="1" applyBorder="1" applyAlignment="1" applyProtection="1">
      <alignment vertical="center"/>
      <protection hidden="1"/>
    </xf>
    <xf numFmtId="0" fontId="19" fillId="11" borderId="1" xfId="0" applyFont="1" applyFill="1" applyBorder="1" applyProtection="1">
      <protection hidden="1"/>
    </xf>
    <xf numFmtId="165" fontId="19" fillId="11" borderId="1" xfId="0" applyNumberFormat="1" applyFont="1" applyFill="1" applyBorder="1" applyProtection="1">
      <protection hidden="1"/>
    </xf>
    <xf numFmtId="3" fontId="19" fillId="11" borderId="1" xfId="0" applyNumberFormat="1" applyFont="1" applyFill="1" applyBorder="1" applyProtection="1">
      <protection hidden="1"/>
    </xf>
    <xf numFmtId="0" fontId="43" fillId="3" borderId="0" xfId="0" applyFont="1" applyFill="1" applyBorder="1" applyProtection="1">
      <protection hidden="1"/>
    </xf>
    <xf numFmtId="0" fontId="50" fillId="3" borderId="0" xfId="0" applyFont="1" applyFill="1" applyBorder="1" applyProtection="1">
      <protection hidden="1"/>
    </xf>
    <xf numFmtId="165" fontId="50" fillId="3" borderId="0" xfId="0" applyNumberFormat="1" applyFont="1" applyFill="1" applyBorder="1" applyProtection="1">
      <protection hidden="1"/>
    </xf>
    <xf numFmtId="3" fontId="29" fillId="10" borderId="1" xfId="0" applyNumberFormat="1" applyFont="1" applyFill="1" applyBorder="1" applyAlignment="1" applyProtection="1">
      <alignment vertical="center"/>
      <protection hidden="1"/>
    </xf>
    <xf numFmtId="3" fontId="30" fillId="6" borderId="1" xfId="0" applyNumberFormat="1" applyFont="1" applyFill="1" applyBorder="1" applyAlignment="1" applyProtection="1">
      <alignment vertical="center" wrapText="1"/>
      <protection hidden="1"/>
    </xf>
    <xf numFmtId="3" fontId="29" fillId="7" borderId="1" xfId="0" applyNumberFormat="1" applyFont="1" applyFill="1" applyBorder="1" applyProtection="1">
      <protection hidden="1"/>
    </xf>
    <xf numFmtId="0" fontId="29" fillId="6" borderId="1" xfId="0" applyFont="1" applyFill="1" applyBorder="1" applyAlignment="1" applyProtection="1">
      <alignment vertical="center"/>
      <protection hidden="1"/>
    </xf>
    <xf numFmtId="3" fontId="28" fillId="7" borderId="1" xfId="0" applyNumberFormat="1" applyFont="1" applyFill="1" applyBorder="1" applyAlignment="1" applyProtection="1">
      <alignment vertical="center"/>
      <protection hidden="1"/>
    </xf>
    <xf numFmtId="0" fontId="30" fillId="6" borderId="2" xfId="0" applyFont="1" applyFill="1" applyBorder="1" applyAlignment="1" applyProtection="1">
      <alignment vertical="center"/>
      <protection hidden="1"/>
    </xf>
    <xf numFmtId="3" fontId="43" fillId="6" borderId="1" xfId="0" applyNumberFormat="1" applyFont="1" applyFill="1" applyBorder="1" applyAlignment="1" applyProtection="1">
      <alignment vertical="center"/>
      <protection hidden="1"/>
    </xf>
    <xf numFmtId="3" fontId="32" fillId="20" borderId="1" xfId="0" applyNumberFormat="1" applyFont="1" applyFill="1" applyBorder="1" applyAlignment="1" applyProtection="1">
      <alignment vertical="center"/>
      <protection hidden="1"/>
    </xf>
    <xf numFmtId="0" fontId="28" fillId="25" borderId="2" xfId="0" applyFont="1" applyFill="1" applyBorder="1" applyAlignment="1" applyProtection="1">
      <alignment horizontal="left" vertical="center"/>
      <protection hidden="1"/>
    </xf>
    <xf numFmtId="0" fontId="28" fillId="25" borderId="5" xfId="0" applyFont="1" applyFill="1" applyBorder="1" applyAlignment="1" applyProtection="1">
      <alignment horizontal="left" vertical="center"/>
      <protection hidden="1"/>
    </xf>
    <xf numFmtId="0" fontId="28" fillId="25" borderId="1" xfId="0" applyFont="1" applyFill="1" applyBorder="1" applyAlignment="1" applyProtection="1">
      <alignment horizontal="center" vertical="center"/>
      <protection hidden="1"/>
    </xf>
    <xf numFmtId="0" fontId="43" fillId="6" borderId="1" xfId="0" applyFont="1" applyFill="1" applyBorder="1" applyProtection="1">
      <protection hidden="1"/>
    </xf>
    <xf numFmtId="3" fontId="28" fillId="13" borderId="1" xfId="0" applyNumberFormat="1" applyFont="1" applyFill="1" applyBorder="1" applyAlignment="1" applyProtection="1">
      <alignment horizontal="center" vertical="center"/>
      <protection hidden="1"/>
    </xf>
    <xf numFmtId="0" fontId="29" fillId="11" borderId="1" xfId="0" applyFont="1" applyFill="1" applyBorder="1" applyAlignment="1" applyProtection="1">
      <alignment horizontal="center" vertical="center"/>
      <protection hidden="1"/>
    </xf>
    <xf numFmtId="0" fontId="30" fillId="11" borderId="1" xfId="0" applyFont="1" applyFill="1" applyBorder="1" applyAlignment="1" applyProtection="1">
      <alignment horizontal="left" vertical="center" wrapText="1"/>
      <protection hidden="1"/>
    </xf>
    <xf numFmtId="0" fontId="10" fillId="6" borderId="1" xfId="0" applyFont="1" applyFill="1" applyBorder="1" applyAlignment="1" applyProtection="1">
      <alignment horizontal="left" vertical="center" wrapText="1"/>
      <protection hidden="1"/>
    </xf>
    <xf numFmtId="3" fontId="10" fillId="6" borderId="1" xfId="0" applyNumberFormat="1" applyFont="1" applyFill="1" applyBorder="1" applyAlignment="1" applyProtection="1">
      <alignment horizontal="right" vertical="center" wrapText="1"/>
      <protection hidden="1"/>
    </xf>
    <xf numFmtId="3" fontId="10" fillId="11" borderId="1" xfId="0" applyNumberFormat="1" applyFont="1" applyFill="1" applyBorder="1" applyAlignment="1" applyProtection="1">
      <alignment horizontal="right" vertical="center" wrapText="1"/>
      <protection hidden="1"/>
    </xf>
    <xf numFmtId="0" fontId="29" fillId="11" borderId="2" xfId="0" applyFont="1" applyFill="1" applyBorder="1" applyAlignment="1" applyProtection="1">
      <alignment horizontal="center" vertical="center"/>
      <protection hidden="1"/>
    </xf>
    <xf numFmtId="0" fontId="29" fillId="11" borderId="1" xfId="0" applyFont="1" applyFill="1" applyBorder="1" applyAlignment="1" applyProtection="1">
      <alignment horizontal="left" vertical="center" wrapText="1"/>
      <protection hidden="1"/>
    </xf>
    <xf numFmtId="0" fontId="44" fillId="6" borderId="1" xfId="0" applyFont="1" applyFill="1" applyBorder="1" applyAlignment="1" applyProtection="1">
      <alignment horizontal="left" vertical="center" wrapText="1"/>
      <protection hidden="1"/>
    </xf>
    <xf numFmtId="3" fontId="44" fillId="6" borderId="1" xfId="0" applyNumberFormat="1" applyFont="1" applyFill="1" applyBorder="1" applyAlignment="1" applyProtection="1">
      <alignment horizontal="right" vertical="center" wrapText="1"/>
      <protection hidden="1"/>
    </xf>
    <xf numFmtId="3" fontId="44" fillId="11" borderId="1" xfId="0" applyNumberFormat="1" applyFont="1" applyFill="1" applyBorder="1" applyAlignment="1" applyProtection="1">
      <alignment horizontal="right" vertical="center" wrapText="1"/>
      <protection hidden="1"/>
    </xf>
    <xf numFmtId="0" fontId="29" fillId="11" borderId="1" xfId="0" applyFont="1" applyFill="1" applyBorder="1" applyProtection="1">
      <protection hidden="1"/>
    </xf>
    <xf numFmtId="3" fontId="43" fillId="6" borderId="1" xfId="0" applyNumberFormat="1" applyFont="1" applyFill="1" applyBorder="1" applyAlignment="1" applyProtection="1">
      <alignment horizontal="right"/>
      <protection hidden="1"/>
    </xf>
    <xf numFmtId="3" fontId="43" fillId="11" borderId="1" xfId="0" applyNumberFormat="1" applyFont="1" applyFill="1" applyBorder="1" applyAlignment="1" applyProtection="1">
      <alignment horizontal="right"/>
      <protection hidden="1"/>
    </xf>
    <xf numFmtId="3" fontId="43" fillId="11" borderId="1" xfId="0" applyNumberFormat="1" applyFont="1" applyFill="1" applyBorder="1" applyProtection="1">
      <protection hidden="1"/>
    </xf>
    <xf numFmtId="3" fontId="0" fillId="3" borderId="0" xfId="0" applyNumberFormat="1" applyFill="1" applyBorder="1" applyProtection="1">
      <protection hidden="1"/>
    </xf>
    <xf numFmtId="0" fontId="0" fillId="27" borderId="0" xfId="0" applyFill="1" applyProtection="1">
      <protection hidden="1"/>
    </xf>
    <xf numFmtId="3" fontId="0" fillId="27" borderId="0" xfId="0" applyNumberFormat="1" applyFill="1" applyBorder="1" applyProtection="1">
      <protection hidden="1"/>
    </xf>
    <xf numFmtId="165" fontId="0" fillId="4" borderId="1" xfId="0" applyNumberFormat="1" applyFill="1" applyBorder="1" applyProtection="1">
      <protection hidden="1"/>
    </xf>
    <xf numFmtId="0" fontId="0" fillId="4" borderId="1" xfId="0" applyFill="1" applyBorder="1" applyAlignment="1" applyProtection="1">
      <alignment horizontal="center" vertical="center"/>
      <protection hidden="1"/>
    </xf>
    <xf numFmtId="0" fontId="0" fillId="4" borderId="1" xfId="0" applyFill="1" applyBorder="1" applyProtection="1">
      <protection hidden="1"/>
    </xf>
    <xf numFmtId="0" fontId="0" fillId="19" borderId="0" xfId="0" applyFill="1" applyProtection="1">
      <protection hidden="1"/>
    </xf>
    <xf numFmtId="1" fontId="0" fillId="26" borderId="1" xfId="0" applyNumberFormat="1" applyFill="1" applyBorder="1" applyProtection="1">
      <protection hidden="1"/>
    </xf>
    <xf numFmtId="1" fontId="0" fillId="23" borderId="1" xfId="0" applyNumberFormat="1" applyFill="1" applyBorder="1" applyProtection="1">
      <protection hidden="1"/>
    </xf>
    <xf numFmtId="0" fontId="0" fillId="0" borderId="0" xfId="0" applyAlignment="1" applyProtection="1">
      <alignment horizontal="right"/>
      <protection hidden="1"/>
    </xf>
    <xf numFmtId="0" fontId="0" fillId="26" borderId="0" xfId="0" applyFill="1" applyAlignment="1" applyProtection="1">
      <alignment horizontal="right"/>
      <protection hidden="1"/>
    </xf>
    <xf numFmtId="3" fontId="0" fillId="26" borderId="1" xfId="0" applyNumberFormat="1" applyFill="1" applyBorder="1" applyProtection="1">
      <protection hidden="1"/>
    </xf>
    <xf numFmtId="3" fontId="0" fillId="0" borderId="0" xfId="0" applyNumberFormat="1" applyProtection="1">
      <protection hidden="1"/>
    </xf>
    <xf numFmtId="1" fontId="0" fillId="0" borderId="0" xfId="0" applyNumberFormat="1" applyProtection="1">
      <protection hidden="1"/>
    </xf>
    <xf numFmtId="9" fontId="0" fillId="9" borderId="1" xfId="0" applyNumberFormat="1" applyFill="1" applyBorder="1" applyProtection="1">
      <protection hidden="1"/>
    </xf>
    <xf numFmtId="0" fontId="0" fillId="23" borderId="0" xfId="0" applyFill="1" applyProtection="1">
      <protection hidden="1"/>
    </xf>
    <xf numFmtId="3" fontId="0" fillId="23" borderId="1" xfId="0" applyNumberFormat="1" applyFill="1" applyBorder="1" applyProtection="1">
      <protection hidden="1"/>
    </xf>
    <xf numFmtId="0" fontId="51" fillId="0" borderId="0" xfId="0" applyFont="1" applyProtection="1">
      <protection hidden="1"/>
    </xf>
    <xf numFmtId="3" fontId="51" fillId="4" borderId="0" xfId="0" applyNumberFormat="1" applyFont="1" applyFill="1" applyProtection="1">
      <protection hidden="1"/>
    </xf>
    <xf numFmtId="0" fontId="51" fillId="19" borderId="0" xfId="0" applyFont="1" applyFill="1" applyProtection="1">
      <protection hidden="1"/>
    </xf>
    <xf numFmtId="3" fontId="0" fillId="6" borderId="0" xfId="0" applyNumberFormat="1" applyFill="1" applyProtection="1">
      <protection hidden="1"/>
    </xf>
    <xf numFmtId="3" fontId="0" fillId="26" borderId="0" xfId="0" applyNumberFormat="1" applyFill="1" applyProtection="1">
      <protection hidden="1"/>
    </xf>
    <xf numFmtId="0" fontId="0" fillId="13" borderId="0" xfId="0" applyFill="1" applyProtection="1">
      <protection hidden="1"/>
    </xf>
    <xf numFmtId="0" fontId="43" fillId="4" borderId="1" xfId="0" applyFont="1" applyFill="1" applyBorder="1" applyAlignment="1" applyProtection="1">
      <alignment horizontal="center"/>
      <protection locked="0"/>
    </xf>
    <xf numFmtId="0" fontId="0" fillId="0" borderId="0" xfId="0" applyProtection="1">
      <protection locked="0"/>
    </xf>
    <xf numFmtId="167" fontId="21" fillId="3" borderId="5" xfId="1" applyNumberFormat="1" applyFont="1" applyFill="1" applyBorder="1" applyAlignment="1" applyProtection="1">
      <alignment horizontal="right" vertical="center" wrapText="1"/>
      <protection locked="0"/>
    </xf>
    <xf numFmtId="3" fontId="21" fillId="0" borderId="1" xfId="5" applyNumberFormat="1" applyFont="1" applyFill="1" applyBorder="1" applyAlignment="1" applyProtection="1">
      <alignment horizontal="right" vertical="center"/>
      <protection locked="0"/>
    </xf>
    <xf numFmtId="3" fontId="21" fillId="3" borderId="0" xfId="5" applyNumberFormat="1" applyFont="1" applyFill="1" applyBorder="1" applyAlignment="1" applyProtection="1">
      <alignment horizontal="center"/>
      <protection hidden="1"/>
    </xf>
    <xf numFmtId="0" fontId="0" fillId="0" borderId="0" xfId="0" applyProtection="1"/>
    <xf numFmtId="0" fontId="18" fillId="0" borderId="1" xfId="0" applyFont="1" applyFill="1" applyBorder="1" applyAlignment="1" applyProtection="1">
      <alignment horizontal="left"/>
      <protection locked="0"/>
    </xf>
    <xf numFmtId="4" fontId="18" fillId="0" borderId="1" xfId="0" applyNumberFormat="1" applyFont="1" applyFill="1" applyBorder="1" applyAlignment="1" applyProtection="1">
      <alignment horizontal="right"/>
      <protection locked="0"/>
    </xf>
    <xf numFmtId="3" fontId="3" fillId="0" borderId="1" xfId="5" applyNumberFormat="1" applyFont="1" applyFill="1" applyBorder="1" applyAlignment="1" applyProtection="1">
      <alignment horizontal="right" vertical="center"/>
      <protection locked="0"/>
    </xf>
    <xf numFmtId="3" fontId="29" fillId="3" borderId="1" xfId="0" applyNumberFormat="1" applyFont="1" applyFill="1" applyBorder="1" applyAlignment="1" applyProtection="1">
      <alignment horizontal="right" vertical="center"/>
      <protection locked="0"/>
    </xf>
    <xf numFmtId="3" fontId="29" fillId="3" borderId="5" xfId="0" applyNumberFormat="1" applyFont="1" applyFill="1" applyBorder="1" applyAlignment="1" applyProtection="1">
      <alignment horizontal="right" vertical="center"/>
      <protection locked="0"/>
    </xf>
    <xf numFmtId="3" fontId="29" fillId="3" borderId="2" xfId="0" applyNumberFormat="1" applyFont="1" applyFill="1" applyBorder="1" applyAlignment="1" applyProtection="1">
      <alignment horizontal="right" vertical="center"/>
      <protection locked="0"/>
    </xf>
    <xf numFmtId="3" fontId="57" fillId="0" borderId="1" xfId="0" applyNumberFormat="1" applyFont="1" applyBorder="1" applyAlignment="1" applyProtection="1">
      <alignment horizontal="right" vertical="center" wrapText="1"/>
      <protection locked="0"/>
    </xf>
    <xf numFmtId="3" fontId="57" fillId="0" borderId="2" xfId="0" applyNumberFormat="1" applyFont="1" applyBorder="1" applyAlignment="1" applyProtection="1">
      <alignment horizontal="right" vertical="center" wrapText="1"/>
      <protection locked="0"/>
    </xf>
    <xf numFmtId="3" fontId="57" fillId="0" borderId="1" xfId="0" applyNumberFormat="1" applyFont="1" applyBorder="1" applyAlignment="1" applyProtection="1">
      <alignment horizontal="right" vertical="center"/>
      <protection locked="0"/>
    </xf>
    <xf numFmtId="3" fontId="57" fillId="0" borderId="5" xfId="0" applyNumberFormat="1" applyFont="1" applyBorder="1" applyAlignment="1" applyProtection="1">
      <alignment horizontal="right" vertical="center"/>
      <protection locked="0"/>
    </xf>
    <xf numFmtId="3" fontId="28" fillId="6" borderId="1" xfId="0" applyNumberFormat="1" applyFont="1" applyFill="1" applyBorder="1" applyAlignment="1" applyProtection="1">
      <alignment horizontal="right" vertical="center"/>
      <protection hidden="1"/>
    </xf>
    <xf numFmtId="14" fontId="21" fillId="9" borderId="1" xfId="0" applyNumberFormat="1" applyFont="1" applyFill="1" applyBorder="1"/>
    <xf numFmtId="14" fontId="14" fillId="29" borderId="1" xfId="8" applyNumberFormat="1" applyFont="1" applyFill="1" applyBorder="1" applyAlignment="1" applyProtection="1">
      <alignment horizontal="center"/>
      <protection locked="0"/>
    </xf>
    <xf numFmtId="164" fontId="14" fillId="29" borderId="0" xfId="8" applyNumberFormat="1" applyFill="1"/>
    <xf numFmtId="3" fontId="29" fillId="8" borderId="2" xfId="0" applyNumberFormat="1" applyFont="1" applyFill="1" applyBorder="1" applyAlignment="1" applyProtection="1">
      <alignment vertical="center" wrapText="1"/>
      <protection locked="0"/>
    </xf>
    <xf numFmtId="3" fontId="29" fillId="30" borderId="8" xfId="0" applyNumberFormat="1" applyFont="1" applyFill="1" applyBorder="1" applyAlignment="1" applyProtection="1">
      <alignment vertical="center" wrapText="1"/>
      <protection locked="0"/>
    </xf>
    <xf numFmtId="3" fontId="29" fillId="4" borderId="8" xfId="0" applyNumberFormat="1" applyFont="1" applyFill="1" applyBorder="1" applyAlignment="1" applyProtection="1">
      <alignment vertical="center" wrapText="1"/>
      <protection hidden="1"/>
    </xf>
    <xf numFmtId="0" fontId="21" fillId="5" borderId="11" xfId="5" applyFont="1" applyFill="1" applyBorder="1" applyAlignment="1" applyProtection="1">
      <alignment horizontal="center" vertical="center" wrapText="1"/>
      <protection hidden="1"/>
    </xf>
    <xf numFmtId="0" fontId="20" fillId="3" borderId="11" xfId="5" applyFont="1" applyFill="1" applyBorder="1" applyAlignment="1" applyProtection="1">
      <alignment vertical="center"/>
      <protection hidden="1"/>
    </xf>
    <xf numFmtId="0" fontId="21" fillId="3" borderId="11" xfId="5" applyFont="1" applyFill="1" applyBorder="1" applyAlignment="1" applyProtection="1">
      <alignment vertical="center" wrapText="1"/>
      <protection hidden="1"/>
    </xf>
    <xf numFmtId="0" fontId="21" fillId="3" borderId="11" xfId="0" applyFont="1" applyFill="1" applyBorder="1"/>
    <xf numFmtId="0" fontId="18" fillId="7" borderId="1" xfId="0" applyFont="1" applyFill="1" applyBorder="1"/>
    <xf numFmtId="0" fontId="14" fillId="26" borderId="1" xfId="8" applyFill="1" applyBorder="1" applyAlignment="1">
      <alignment wrapText="1"/>
    </xf>
    <xf numFmtId="164" fontId="14" fillId="26" borderId="1" xfId="8" applyNumberFormat="1" applyFill="1" applyBorder="1"/>
    <xf numFmtId="1" fontId="37" fillId="26" borderId="1" xfId="8" applyNumberFormat="1" applyFont="1" applyFill="1" applyBorder="1" applyAlignment="1" applyProtection="1">
      <alignment horizontal="center"/>
      <protection locked="0"/>
    </xf>
    <xf numFmtId="1" fontId="14" fillId="26" borderId="1" xfId="8" applyNumberFormat="1" applyFill="1" applyBorder="1"/>
    <xf numFmtId="1" fontId="37" fillId="9" borderId="1" xfId="8" applyNumberFormat="1" applyFont="1" applyFill="1" applyBorder="1" applyAlignment="1" applyProtection="1">
      <alignment horizontal="center"/>
      <protection locked="0"/>
    </xf>
    <xf numFmtId="14" fontId="14" fillId="26" borderId="1" xfId="8" applyNumberFormat="1" applyFont="1" applyFill="1" applyBorder="1" applyAlignment="1" applyProtection="1">
      <alignment horizontal="center"/>
      <protection locked="0"/>
    </xf>
    <xf numFmtId="14" fontId="21" fillId="0" borderId="0" xfId="0" applyNumberFormat="1" applyFont="1"/>
    <xf numFmtId="10" fontId="37" fillId="9" borderId="1" xfId="8" applyNumberFormat="1" applyFont="1" applyFill="1" applyBorder="1" applyAlignment="1" applyProtection="1">
      <alignment horizontal="center" vertical="center"/>
      <protection locked="0"/>
    </xf>
    <xf numFmtId="1" fontId="0" fillId="9" borderId="0" xfId="0" applyNumberFormat="1" applyFill="1" applyProtection="1">
      <protection hidden="1"/>
    </xf>
    <xf numFmtId="3" fontId="32" fillId="11" borderId="1" xfId="0" applyNumberFormat="1" applyFont="1" applyFill="1" applyBorder="1"/>
    <xf numFmtId="2" fontId="0" fillId="4" borderId="1" xfId="0" applyNumberFormat="1" applyFill="1" applyBorder="1" applyProtection="1">
      <protection hidden="1"/>
    </xf>
    <xf numFmtId="164" fontId="21" fillId="0" borderId="1" xfId="5" applyNumberFormat="1" applyFont="1" applyFill="1" applyBorder="1" applyAlignment="1" applyProtection="1">
      <alignment horizontal="center" vertical="center"/>
      <protection locked="0"/>
    </xf>
    <xf numFmtId="0" fontId="21" fillId="5" borderId="2" xfId="5" applyFont="1" applyFill="1" applyBorder="1" applyAlignment="1" applyProtection="1">
      <alignment horizontal="center" vertical="center" wrapText="1"/>
      <protection hidden="1"/>
    </xf>
    <xf numFmtId="3" fontId="18" fillId="4" borderId="0" xfId="0" applyNumberFormat="1" applyFont="1" applyFill="1"/>
    <xf numFmtId="0" fontId="21" fillId="3" borderId="1" xfId="5" applyFont="1" applyFill="1" applyBorder="1" applyAlignment="1" applyProtection="1">
      <alignment horizontal="left" vertical="center" wrapText="1"/>
      <protection locked="0"/>
    </xf>
    <xf numFmtId="0" fontId="21" fillId="0" borderId="1" xfId="0" applyFont="1" applyFill="1" applyBorder="1" applyAlignment="1" applyProtection="1">
      <alignment horizontal="center" vertical="center"/>
      <protection locked="0"/>
    </xf>
    <xf numFmtId="0" fontId="21" fillId="3" borderId="1" xfId="5" applyFont="1" applyFill="1" applyBorder="1" applyAlignment="1" applyProtection="1">
      <alignment horizontal="right" vertical="center" wrapText="1"/>
      <protection locked="0"/>
    </xf>
    <xf numFmtId="3" fontId="21" fillId="3" borderId="1" xfId="5" applyNumberFormat="1" applyFont="1" applyFill="1" applyBorder="1" applyAlignment="1" applyProtection="1">
      <alignment horizontal="right" vertical="center" wrapText="1"/>
      <protection locked="0"/>
    </xf>
    <xf numFmtId="3" fontId="3" fillId="2" borderId="1" xfId="5" applyNumberFormat="1" applyFont="1" applyFill="1" applyBorder="1" applyAlignment="1" applyProtection="1">
      <alignment horizontal="right" vertical="center" wrapText="1"/>
      <protection locked="0"/>
    </xf>
    <xf numFmtId="3" fontId="3" fillId="3" borderId="1" xfId="5" applyNumberFormat="1" applyFont="1" applyFill="1" applyBorder="1" applyAlignment="1" applyProtection="1">
      <alignment horizontal="right" vertical="center" wrapText="1"/>
      <protection locked="0"/>
    </xf>
    <xf numFmtId="3" fontId="21" fillId="3" borderId="2" xfId="5" applyNumberFormat="1" applyFont="1" applyFill="1" applyBorder="1" applyAlignment="1" applyProtection="1">
      <alignment horizontal="left" vertical="center" wrapText="1"/>
      <protection locked="0"/>
    </xf>
    <xf numFmtId="3" fontId="20" fillId="5" borderId="1" xfId="5" applyNumberFormat="1" applyFont="1" applyFill="1" applyBorder="1" applyAlignment="1" applyProtection="1">
      <alignment horizontal="right" vertical="center"/>
      <protection hidden="1"/>
    </xf>
    <xf numFmtId="1" fontId="21" fillId="3" borderId="5" xfId="5" applyNumberFormat="1" applyFont="1" applyFill="1" applyBorder="1" applyAlignment="1" applyProtection="1">
      <alignment horizontal="right" vertical="center" wrapText="1"/>
      <protection locked="0"/>
    </xf>
    <xf numFmtId="0" fontId="21" fillId="3" borderId="5" xfId="5" applyFont="1" applyFill="1" applyBorder="1" applyAlignment="1" applyProtection="1">
      <alignment horizontal="right" vertical="center" wrapText="1"/>
      <protection locked="0"/>
    </xf>
    <xf numFmtId="0" fontId="20" fillId="0" borderId="0" xfId="0" applyFont="1" applyBorder="1" applyAlignment="1">
      <alignment vertical="center"/>
    </xf>
    <xf numFmtId="3" fontId="58" fillId="0" borderId="1" xfId="0" applyNumberFormat="1" applyFont="1" applyBorder="1" applyAlignment="1" applyProtection="1">
      <alignment horizontal="right" vertical="center" wrapText="1"/>
      <protection locked="0"/>
    </xf>
    <xf numFmtId="3" fontId="57" fillId="2" borderId="1" xfId="0" applyNumberFormat="1" applyFont="1" applyFill="1" applyBorder="1" applyAlignment="1" applyProtection="1">
      <alignment horizontal="right" vertical="center" wrapText="1"/>
      <protection locked="0"/>
    </xf>
    <xf numFmtId="3" fontId="60" fillId="3" borderId="1" xfId="0" applyNumberFormat="1" applyFont="1" applyFill="1" applyBorder="1" applyAlignment="1" applyProtection="1">
      <alignment horizontal="right" vertical="center"/>
      <protection locked="0"/>
    </xf>
    <xf numFmtId="3" fontId="58" fillId="0" borderId="1" xfId="0" applyNumberFormat="1" applyFont="1" applyFill="1" applyBorder="1" applyAlignment="1" applyProtection="1">
      <alignment horizontal="right" vertical="center"/>
      <protection locked="0"/>
    </xf>
    <xf numFmtId="3" fontId="58" fillId="0" borderId="1" xfId="0" applyNumberFormat="1" applyFont="1" applyBorder="1" applyAlignment="1" applyProtection="1">
      <alignment horizontal="right" vertical="center"/>
      <protection locked="0"/>
    </xf>
    <xf numFmtId="3" fontId="59" fillId="2" borderId="1" xfId="0" applyNumberFormat="1" applyFont="1" applyFill="1" applyBorder="1" applyAlignment="1" applyProtection="1">
      <alignment horizontal="right" vertical="center"/>
      <protection locked="0"/>
    </xf>
    <xf numFmtId="3" fontId="30" fillId="3" borderId="1" xfId="0" applyNumberFormat="1" applyFont="1" applyFill="1" applyBorder="1" applyAlignment="1" applyProtection="1">
      <alignment horizontal="right" vertical="center"/>
      <protection locked="0"/>
    </xf>
    <xf numFmtId="3" fontId="59" fillId="2" borderId="1" xfId="0" applyNumberFormat="1" applyFont="1" applyFill="1" applyBorder="1" applyAlignment="1" applyProtection="1">
      <alignment horizontal="right" vertical="center" wrapText="1"/>
      <protection locked="0"/>
    </xf>
    <xf numFmtId="3" fontId="57" fillId="0" borderId="1" xfId="1" applyNumberFormat="1" applyFont="1" applyBorder="1" applyAlignment="1" applyProtection="1">
      <alignment horizontal="right" vertical="center"/>
      <protection locked="0"/>
    </xf>
    <xf numFmtId="3" fontId="57" fillId="2" borderId="1" xfId="0" applyNumberFormat="1" applyFont="1" applyFill="1" applyBorder="1" applyAlignment="1" applyProtection="1">
      <alignment horizontal="right" vertical="center"/>
      <protection locked="0"/>
    </xf>
    <xf numFmtId="3" fontId="29" fillId="3" borderId="1" xfId="0" applyNumberFormat="1" applyFont="1" applyFill="1" applyBorder="1" applyAlignment="1" applyProtection="1">
      <alignment horizontal="right" vertical="center"/>
      <protection locked="0" hidden="1"/>
    </xf>
    <xf numFmtId="0" fontId="16" fillId="0" borderId="0" xfId="0" applyFont="1" applyFill="1" applyAlignment="1">
      <alignment vertical="center"/>
    </xf>
    <xf numFmtId="0" fontId="19" fillId="0" borderId="0" xfId="0" applyFont="1" applyFill="1" applyAlignment="1">
      <alignment vertical="center"/>
    </xf>
    <xf numFmtId="0" fontId="18" fillId="0" borderId="0" xfId="0" applyFont="1" applyFill="1"/>
    <xf numFmtId="3" fontId="28" fillId="6" borderId="1" xfId="0" applyNumberFormat="1" applyFont="1" applyFill="1" applyBorder="1" applyProtection="1">
      <protection hidden="1"/>
    </xf>
    <xf numFmtId="3" fontId="28" fillId="6" borderId="1" xfId="0" applyNumberFormat="1" applyFont="1" applyFill="1" applyBorder="1" applyAlignment="1" applyProtection="1">
      <alignment vertical="center"/>
      <protection locked="0"/>
    </xf>
    <xf numFmtId="3" fontId="28" fillId="5" borderId="1" xfId="0" applyNumberFormat="1" applyFont="1" applyFill="1" applyBorder="1" applyAlignment="1" applyProtection="1">
      <alignment horizontal="right" vertical="center"/>
      <protection hidden="1"/>
    </xf>
    <xf numFmtId="0" fontId="20" fillId="5" borderId="2" xfId="5" applyFont="1" applyFill="1" applyBorder="1" applyAlignment="1" applyProtection="1">
      <alignment horizontal="left" vertical="center" wrapText="1"/>
      <protection hidden="1"/>
    </xf>
    <xf numFmtId="0" fontId="20" fillId="5" borderId="1" xfId="5" applyFont="1" applyFill="1" applyBorder="1" applyAlignment="1" applyProtection="1">
      <alignment vertical="center"/>
      <protection hidden="1"/>
    </xf>
    <xf numFmtId="0" fontId="55" fillId="6" borderId="1" xfId="5" applyFont="1" applyFill="1" applyBorder="1" applyAlignment="1" applyProtection="1">
      <alignment horizontal="left" vertical="center"/>
      <protection hidden="1"/>
    </xf>
    <xf numFmtId="0" fontId="20" fillId="5" borderId="7" xfId="5" applyFont="1" applyFill="1" applyBorder="1" applyAlignment="1" applyProtection="1">
      <alignment horizontal="center" vertical="center" wrapText="1"/>
      <protection hidden="1"/>
    </xf>
    <xf numFmtId="0" fontId="29" fillId="6" borderId="1" xfId="0" applyFont="1" applyFill="1" applyBorder="1" applyAlignment="1" applyProtection="1">
      <alignment wrapText="1"/>
      <protection hidden="1"/>
    </xf>
    <xf numFmtId="0" fontId="28" fillId="13" borderId="1" xfId="0" applyFont="1" applyFill="1" applyBorder="1" applyAlignment="1" applyProtection="1">
      <alignment horizontal="center" wrapText="1"/>
      <protection hidden="1"/>
    </xf>
    <xf numFmtId="0" fontId="28" fillId="6" borderId="1" xfId="0" applyFont="1" applyFill="1" applyBorder="1" applyAlignment="1" applyProtection="1">
      <alignment horizontal="center" vertical="center" wrapText="1"/>
      <protection hidden="1"/>
    </xf>
    <xf numFmtId="0" fontId="28" fillId="25" borderId="1" xfId="0" applyFont="1" applyFill="1" applyBorder="1" applyAlignment="1" applyProtection="1">
      <alignment horizontal="center" vertical="center" wrapText="1"/>
      <protection hidden="1"/>
    </xf>
    <xf numFmtId="0" fontId="18" fillId="13" borderId="1" xfId="0" applyFont="1" applyFill="1" applyBorder="1" applyAlignment="1">
      <alignment horizontal="center" wrapText="1"/>
    </xf>
    <xf numFmtId="0" fontId="52" fillId="0" borderId="15" xfId="8" applyFont="1" applyBorder="1" applyAlignment="1">
      <alignment horizontal="center"/>
    </xf>
    <xf numFmtId="0" fontId="41" fillId="6" borderId="2" xfId="8" applyFont="1" applyFill="1" applyBorder="1" applyAlignment="1">
      <alignment horizontal="center" vertical="center" wrapText="1"/>
    </xf>
    <xf numFmtId="0" fontId="41" fillId="6" borderId="5" xfId="8" applyFont="1" applyFill="1" applyBorder="1" applyAlignment="1">
      <alignment horizontal="center" vertical="center" wrapText="1"/>
    </xf>
    <xf numFmtId="0" fontId="41" fillId="6" borderId="1" xfId="8" applyFont="1" applyFill="1" applyBorder="1" applyAlignment="1">
      <alignment horizontal="center" wrapText="1"/>
    </xf>
    <xf numFmtId="0" fontId="20" fillId="0" borderId="15" xfId="0" applyFont="1" applyBorder="1" applyAlignment="1">
      <alignment horizontal="left" vertical="center"/>
    </xf>
    <xf numFmtId="0" fontId="20" fillId="5" borderId="1" xfId="5" applyFont="1" applyFill="1" applyBorder="1" applyAlignment="1" applyProtection="1">
      <alignment horizontal="left" vertical="center" wrapText="1"/>
      <protection hidden="1"/>
    </xf>
    <xf numFmtId="14" fontId="21" fillId="0" borderId="1" xfId="0" applyNumberFormat="1" applyFont="1" applyFill="1" applyBorder="1" applyAlignment="1" applyProtection="1">
      <alignment horizontal="center" vertical="center"/>
      <protection locked="0"/>
    </xf>
    <xf numFmtId="0" fontId="21" fillId="3" borderId="2" xfId="5" applyFont="1" applyFill="1" applyBorder="1" applyAlignment="1" applyProtection="1">
      <alignment horizontal="left" vertical="top" wrapText="1"/>
      <protection locked="0"/>
    </xf>
    <xf numFmtId="0" fontId="21" fillId="3" borderId="4" xfId="5" applyFont="1" applyFill="1" applyBorder="1" applyAlignment="1" applyProtection="1">
      <alignment horizontal="left" vertical="top" wrapText="1"/>
      <protection locked="0"/>
    </xf>
    <xf numFmtId="0" fontId="21" fillId="3" borderId="5" xfId="5" applyFont="1" applyFill="1" applyBorder="1" applyAlignment="1" applyProtection="1">
      <alignment horizontal="left" vertical="top" wrapText="1"/>
      <protection locked="0"/>
    </xf>
    <xf numFmtId="0" fontId="21" fillId="5" borderId="1" xfId="5" applyFont="1" applyFill="1" applyBorder="1" applyAlignment="1" applyProtection="1">
      <alignment horizontal="left" vertical="center" wrapText="1"/>
      <protection hidden="1"/>
    </xf>
    <xf numFmtId="0" fontId="21" fillId="3" borderId="1" xfId="5" applyFont="1" applyFill="1" applyBorder="1" applyAlignment="1" applyProtection="1">
      <alignment horizontal="left" vertical="center" wrapText="1"/>
      <protection locked="0"/>
    </xf>
    <xf numFmtId="0" fontId="21" fillId="0" borderId="2" xfId="5" applyFont="1" applyBorder="1" applyAlignment="1" applyProtection="1">
      <alignment horizontal="left" vertical="top" wrapText="1"/>
      <protection locked="0"/>
    </xf>
    <xf numFmtId="0" fontId="21" fillId="0" borderId="4" xfId="5" applyFont="1" applyBorder="1" applyAlignment="1" applyProtection="1">
      <alignment horizontal="left" vertical="top"/>
      <protection locked="0"/>
    </xf>
    <xf numFmtId="0" fontId="21" fillId="0" borderId="5" xfId="5" applyFont="1" applyBorder="1" applyAlignment="1" applyProtection="1">
      <alignment horizontal="left" vertical="top"/>
      <protection locked="0"/>
    </xf>
    <xf numFmtId="0" fontId="20" fillId="5" borderId="1" xfId="5" applyFont="1" applyFill="1" applyBorder="1" applyAlignment="1" applyProtection="1">
      <alignment horizontal="left" vertical="center"/>
      <protection hidden="1"/>
    </xf>
    <xf numFmtId="0" fontId="20" fillId="0" borderId="0" xfId="0" applyFont="1" applyFill="1" applyBorder="1" applyAlignment="1">
      <alignment horizontal="left" wrapText="1"/>
    </xf>
    <xf numFmtId="0" fontId="20" fillId="5" borderId="1" xfId="0" applyFont="1" applyFill="1" applyBorder="1" applyAlignment="1">
      <alignment horizontal="left" vertical="center"/>
    </xf>
    <xf numFmtId="0" fontId="20" fillId="5" borderId="7" xfId="5" applyFont="1" applyFill="1" applyBorder="1" applyAlignment="1" applyProtection="1">
      <alignment horizontal="left" vertical="center" wrapText="1"/>
      <protection hidden="1"/>
    </xf>
    <xf numFmtId="0" fontId="20" fillId="5" borderId="1" xfId="0" applyFont="1" applyFill="1" applyBorder="1" applyAlignment="1">
      <alignment horizontal="left" vertical="center" wrapText="1"/>
    </xf>
    <xf numFmtId="0" fontId="21" fillId="0" borderId="1" xfId="5" applyFont="1" applyFill="1" applyBorder="1" applyAlignment="1" applyProtection="1">
      <alignment horizontal="left" vertical="center" wrapText="1"/>
      <protection locked="0"/>
    </xf>
    <xf numFmtId="0" fontId="20" fillId="5" borderId="2" xfId="5" applyFont="1" applyFill="1" applyBorder="1" applyAlignment="1" applyProtection="1">
      <alignment horizontal="center" vertical="center" wrapText="1"/>
      <protection hidden="1"/>
    </xf>
    <xf numFmtId="0" fontId="20" fillId="5" borderId="4" xfId="5" applyFont="1" applyFill="1" applyBorder="1" applyAlignment="1" applyProtection="1">
      <alignment horizontal="center" vertical="center" wrapText="1"/>
      <protection hidden="1"/>
    </xf>
    <xf numFmtId="0" fontId="20" fillId="5" borderId="5" xfId="5" applyFont="1" applyFill="1" applyBorder="1" applyAlignment="1" applyProtection="1">
      <alignment horizontal="center" vertical="center" wrapText="1"/>
      <protection hidden="1"/>
    </xf>
    <xf numFmtId="0" fontId="20" fillId="5" borderId="2" xfId="5" applyFont="1" applyFill="1" applyBorder="1" applyAlignment="1" applyProtection="1">
      <alignment horizontal="left" vertical="center"/>
      <protection hidden="1"/>
    </xf>
    <xf numFmtId="0" fontId="20" fillId="5" borderId="4" xfId="5" applyFont="1" applyFill="1" applyBorder="1" applyAlignment="1" applyProtection="1">
      <alignment horizontal="left" vertical="center"/>
      <protection hidden="1"/>
    </xf>
    <xf numFmtId="0" fontId="20" fillId="5" borderId="5" xfId="5" applyFont="1" applyFill="1" applyBorder="1" applyAlignment="1" applyProtection="1">
      <alignment horizontal="left" vertical="center"/>
      <protection hidden="1"/>
    </xf>
    <xf numFmtId="0" fontId="20" fillId="5" borderId="6" xfId="5" applyFont="1" applyFill="1" applyBorder="1" applyAlignment="1" applyProtection="1">
      <alignment horizontal="left" vertical="center" wrapText="1"/>
      <protection hidden="1"/>
    </xf>
    <xf numFmtId="0" fontId="21" fillId="3" borderId="2" xfId="0" applyFont="1" applyFill="1" applyBorder="1" applyAlignment="1" applyProtection="1">
      <alignment horizontal="center" vertical="center" wrapText="1"/>
      <protection locked="0"/>
    </xf>
    <xf numFmtId="0" fontId="21" fillId="3" borderId="4" xfId="0" applyFont="1" applyFill="1" applyBorder="1" applyAlignment="1" applyProtection="1">
      <alignment horizontal="center" vertical="center" wrapText="1"/>
      <protection locked="0"/>
    </xf>
    <xf numFmtId="0" fontId="21" fillId="3" borderId="5" xfId="0" applyFont="1" applyFill="1" applyBorder="1" applyAlignment="1" applyProtection="1">
      <alignment horizontal="center" vertical="center" wrapText="1"/>
      <protection locked="0"/>
    </xf>
    <xf numFmtId="0" fontId="22" fillId="3" borderId="1" xfId="0" applyFont="1" applyFill="1" applyBorder="1" applyAlignment="1" applyProtection="1">
      <alignment horizontal="center" vertical="center" wrapText="1"/>
      <protection locked="0"/>
    </xf>
    <xf numFmtId="0" fontId="20" fillId="0" borderId="1"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14" fontId="21" fillId="3" borderId="1" xfId="0" applyNumberFormat="1" applyFont="1" applyFill="1" applyBorder="1" applyAlignment="1" applyProtection="1">
      <alignment horizontal="left" vertical="center" wrapText="1"/>
      <protection locked="0"/>
    </xf>
    <xf numFmtId="0" fontId="21" fillId="3" borderId="1" xfId="0" applyFont="1" applyFill="1" applyBorder="1" applyAlignment="1" applyProtection="1">
      <alignment horizontal="left" vertical="center" wrapText="1"/>
      <protection locked="0"/>
    </xf>
    <xf numFmtId="49" fontId="21" fillId="0" borderId="1" xfId="0" applyNumberFormat="1" applyFont="1" applyBorder="1" applyAlignment="1" applyProtection="1">
      <alignment horizontal="left" vertical="center" wrapText="1"/>
      <protection locked="0"/>
    </xf>
    <xf numFmtId="0" fontId="20" fillId="5" borderId="2" xfId="5" applyFont="1" applyFill="1" applyBorder="1" applyAlignment="1" applyProtection="1">
      <alignment horizontal="left" vertical="center" wrapText="1"/>
      <protection hidden="1"/>
    </xf>
    <xf numFmtId="0" fontId="20" fillId="5" borderId="4" xfId="5" applyFont="1" applyFill="1" applyBorder="1" applyAlignment="1" applyProtection="1">
      <alignment horizontal="left" vertical="center" wrapText="1"/>
      <protection hidden="1"/>
    </xf>
    <xf numFmtId="0" fontId="20" fillId="9" borderId="11" xfId="5" applyFont="1" applyFill="1" applyBorder="1" applyAlignment="1" applyProtection="1">
      <alignment horizontal="left" vertical="center" wrapText="1"/>
      <protection hidden="1"/>
    </xf>
    <xf numFmtId="0" fontId="20" fillId="9" borderId="0" xfId="5" applyFont="1" applyFill="1" applyBorder="1" applyAlignment="1" applyProtection="1">
      <alignment horizontal="left" vertical="center" wrapText="1"/>
      <protection hidden="1"/>
    </xf>
    <xf numFmtId="0" fontId="20" fillId="9" borderId="3" xfId="5" applyFont="1" applyFill="1" applyBorder="1" applyAlignment="1" applyProtection="1">
      <alignment horizontal="left" vertical="center" wrapText="1"/>
      <protection hidden="1"/>
    </xf>
    <xf numFmtId="0" fontId="21" fillId="5" borderId="2" xfId="5" applyFont="1" applyFill="1" applyBorder="1" applyAlignment="1" applyProtection="1">
      <alignment horizontal="left" vertical="center" wrapText="1"/>
      <protection hidden="1"/>
    </xf>
    <xf numFmtId="0" fontId="21" fillId="5" borderId="5" xfId="5" applyFont="1" applyFill="1" applyBorder="1" applyAlignment="1" applyProtection="1">
      <alignment horizontal="left" vertical="center" wrapText="1"/>
      <protection hidden="1"/>
    </xf>
    <xf numFmtId="0" fontId="21" fillId="5" borderId="2" xfId="5" quotePrefix="1" applyFont="1" applyFill="1" applyBorder="1" applyAlignment="1" applyProtection="1">
      <alignment horizontal="left" vertical="center" wrapText="1"/>
      <protection hidden="1"/>
    </xf>
    <xf numFmtId="0" fontId="20" fillId="5" borderId="2" xfId="5" quotePrefix="1" applyFont="1" applyFill="1" applyBorder="1" applyAlignment="1" applyProtection="1">
      <alignment horizontal="left" vertical="center" wrapText="1"/>
      <protection hidden="1"/>
    </xf>
    <xf numFmtId="0" fontId="20" fillId="5" borderId="5" xfId="5" quotePrefix="1" applyFont="1" applyFill="1" applyBorder="1" applyAlignment="1" applyProtection="1">
      <alignment horizontal="left" vertical="center" wrapText="1"/>
      <protection hidden="1"/>
    </xf>
    <xf numFmtId="0" fontId="3" fillId="3" borderId="6" xfId="5" applyFont="1" applyFill="1" applyBorder="1" applyAlignment="1" applyProtection="1">
      <alignment horizontal="left" vertical="center" wrapText="1"/>
      <protection hidden="1"/>
    </xf>
    <xf numFmtId="0" fontId="21" fillId="3" borderId="10" xfId="5" applyFont="1" applyFill="1" applyBorder="1" applyAlignment="1" applyProtection="1">
      <alignment horizontal="left" vertical="center" wrapText="1"/>
      <protection hidden="1"/>
    </xf>
    <xf numFmtId="0" fontId="21" fillId="3" borderId="7" xfId="5" applyFont="1" applyFill="1" applyBorder="1" applyAlignment="1" applyProtection="1">
      <alignment horizontal="left" vertical="center" wrapText="1"/>
      <protection hidden="1"/>
    </xf>
    <xf numFmtId="0" fontId="20" fillId="5" borderId="2" xfId="0" applyFont="1" applyFill="1" applyBorder="1" applyAlignment="1">
      <alignment horizontal="left" vertical="center" wrapText="1"/>
    </xf>
    <xf numFmtId="0" fontId="54" fillId="0" borderId="0" xfId="0" applyFont="1" applyAlignment="1">
      <alignment horizontal="left" vertical="center" wrapText="1"/>
    </xf>
    <xf numFmtId="168" fontId="21" fillId="0" borderId="8" xfId="5" applyNumberFormat="1" applyFont="1" applyBorder="1" applyAlignment="1" applyProtection="1">
      <alignment horizontal="right" wrapText="1"/>
      <protection hidden="1"/>
    </xf>
    <xf numFmtId="168" fontId="21" fillId="0" borderId="13" xfId="5" applyNumberFormat="1" applyFont="1" applyBorder="1" applyAlignment="1" applyProtection="1">
      <alignment horizontal="right" wrapText="1"/>
      <protection hidden="1"/>
    </xf>
    <xf numFmtId="168" fontId="21" fillId="0" borderId="11" xfId="5" applyNumberFormat="1" applyFont="1" applyBorder="1" applyAlignment="1" applyProtection="1">
      <alignment horizontal="right" wrapText="1"/>
      <protection hidden="1"/>
    </xf>
    <xf numFmtId="168" fontId="21" fillId="0" borderId="3" xfId="5" applyNumberFormat="1" applyFont="1" applyBorder="1" applyAlignment="1" applyProtection="1">
      <alignment horizontal="right" wrapText="1"/>
      <protection hidden="1"/>
    </xf>
    <xf numFmtId="168" fontId="21" fillId="0" borderId="9" xfId="5" applyNumberFormat="1" applyFont="1" applyBorder="1" applyAlignment="1" applyProtection="1">
      <alignment horizontal="right" wrapText="1"/>
      <protection hidden="1"/>
    </xf>
    <xf numFmtId="168" fontId="21" fillId="0" borderId="12" xfId="5" applyNumberFormat="1" applyFont="1" applyBorder="1" applyAlignment="1" applyProtection="1">
      <alignment horizontal="right" wrapText="1"/>
      <protection hidden="1"/>
    </xf>
    <xf numFmtId="0" fontId="21" fillId="0" borderId="8" xfId="5" applyFont="1" applyBorder="1" applyAlignment="1" applyProtection="1">
      <alignment horizontal="center" vertical="center" wrapText="1"/>
      <protection hidden="1"/>
    </xf>
    <xf numFmtId="0" fontId="21" fillId="0" borderId="14" xfId="5" applyFont="1" applyBorder="1" applyAlignment="1" applyProtection="1">
      <alignment horizontal="center" vertical="center" wrapText="1"/>
      <protection hidden="1"/>
    </xf>
    <xf numFmtId="0" fontId="21" fillId="0" borderId="13" xfId="5" applyFont="1" applyBorder="1" applyAlignment="1" applyProtection="1">
      <alignment horizontal="center" vertical="center" wrapText="1"/>
      <protection hidden="1"/>
    </xf>
    <xf numFmtId="0" fontId="21" fillId="0" borderId="11" xfId="5" applyFont="1" applyBorder="1" applyAlignment="1" applyProtection="1">
      <alignment horizontal="center" vertical="center" wrapText="1"/>
      <protection hidden="1"/>
    </xf>
    <xf numFmtId="0" fontId="21" fillId="0" borderId="0" xfId="5" applyFont="1" applyBorder="1" applyAlignment="1" applyProtection="1">
      <alignment horizontal="center" vertical="center" wrapText="1"/>
      <protection hidden="1"/>
    </xf>
    <xf numFmtId="0" fontId="21" fillId="0" borderId="3" xfId="5" applyFont="1" applyBorder="1" applyAlignment="1" applyProtection="1">
      <alignment horizontal="center" vertical="center" wrapText="1"/>
      <protection hidden="1"/>
    </xf>
    <xf numFmtId="0" fontId="21" fillId="0" borderId="9" xfId="5" applyFont="1" applyBorder="1" applyAlignment="1" applyProtection="1">
      <alignment horizontal="center" vertical="center" wrapText="1"/>
      <protection hidden="1"/>
    </xf>
    <xf numFmtId="0" fontId="21" fillId="0" borderId="15" xfId="5" applyFont="1" applyBorder="1" applyAlignment="1" applyProtection="1">
      <alignment horizontal="center" vertical="center" wrapText="1"/>
      <protection hidden="1"/>
    </xf>
    <xf numFmtId="0" fontId="21" fillId="0" borderId="12" xfId="5" applyFont="1" applyBorder="1" applyAlignment="1" applyProtection="1">
      <alignment horizontal="center" vertical="center" wrapText="1"/>
      <protection hidden="1"/>
    </xf>
    <xf numFmtId="0" fontId="21" fillId="0" borderId="1" xfId="0" applyFont="1" applyBorder="1" applyAlignment="1">
      <alignment horizontal="center"/>
    </xf>
    <xf numFmtId="0" fontId="21" fillId="0" borderId="1" xfId="5" applyFont="1" applyBorder="1" applyAlignment="1" applyProtection="1">
      <alignment horizontal="center" vertical="center" wrapText="1"/>
      <protection hidden="1"/>
    </xf>
    <xf numFmtId="0" fontId="21" fillId="0" borderId="0" xfId="5" applyFont="1" applyBorder="1" applyAlignment="1" applyProtection="1">
      <alignment horizontal="center" vertical="top" wrapText="1"/>
      <protection hidden="1"/>
    </xf>
    <xf numFmtId="0" fontId="21" fillId="0" borderId="8"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1" xfId="0" applyFont="1" applyBorder="1" applyAlignment="1">
      <alignment horizontal="left" vertical="center" wrapText="1"/>
    </xf>
    <xf numFmtId="0" fontId="21" fillId="0" borderId="0" xfId="0" applyFont="1" applyBorder="1" applyAlignment="1">
      <alignment horizontal="left" vertical="center" wrapText="1"/>
    </xf>
    <xf numFmtId="0" fontId="21" fillId="0" borderId="3" xfId="0" applyFont="1" applyBorder="1" applyAlignment="1">
      <alignment horizontal="left" vertical="center" wrapText="1"/>
    </xf>
    <xf numFmtId="0" fontId="21" fillId="0" borderId="9" xfId="0" applyFont="1" applyBorder="1" applyAlignment="1">
      <alignment horizontal="left" vertical="center" wrapText="1"/>
    </xf>
    <xf numFmtId="0" fontId="21" fillId="0" borderId="15" xfId="0" applyFont="1" applyBorder="1" applyAlignment="1">
      <alignment horizontal="left" vertical="center" wrapText="1"/>
    </xf>
    <xf numFmtId="0" fontId="21" fillId="0" borderId="12" xfId="0" applyFont="1" applyBorder="1" applyAlignment="1">
      <alignment horizontal="left" vertical="center" wrapText="1"/>
    </xf>
    <xf numFmtId="0" fontId="20" fillId="0" borderId="15" xfId="5" applyFont="1" applyBorder="1" applyAlignment="1" applyProtection="1">
      <alignment horizontal="center" vertical="center"/>
      <protection hidden="1"/>
    </xf>
    <xf numFmtId="0" fontId="20" fillId="0" borderId="1" xfId="0" applyFont="1" applyBorder="1" applyAlignment="1">
      <alignment horizontal="left" vertical="center"/>
    </xf>
    <xf numFmtId="0" fontId="21" fillId="0" borderId="1" xfId="0" applyFont="1" applyBorder="1" applyAlignment="1">
      <alignment horizontal="left" vertical="center" wrapText="1"/>
    </xf>
    <xf numFmtId="0" fontId="21" fillId="5" borderId="1" xfId="0" applyFont="1" applyFill="1" applyBorder="1" applyAlignment="1">
      <alignment horizontal="left" vertical="center" wrapText="1"/>
    </xf>
    <xf numFmtId="3" fontId="21" fillId="0" borderId="1" xfId="0" applyNumberFormat="1" applyFont="1" applyBorder="1" applyAlignment="1" applyProtection="1">
      <alignment horizontal="left" vertical="center" wrapText="1"/>
      <protection locked="0"/>
    </xf>
    <xf numFmtId="0" fontId="21" fillId="5" borderId="8" xfId="0" applyFont="1" applyFill="1" applyBorder="1" applyAlignment="1">
      <alignment horizontal="left" vertical="center"/>
    </xf>
    <xf numFmtId="0" fontId="21" fillId="5" borderId="13" xfId="0" applyFont="1" applyFill="1" applyBorder="1" applyAlignment="1">
      <alignment horizontal="left" vertical="center"/>
    </xf>
    <xf numFmtId="0" fontId="21" fillId="5" borderId="9" xfId="0" applyFont="1" applyFill="1" applyBorder="1" applyAlignment="1">
      <alignment horizontal="left" vertical="center"/>
    </xf>
    <xf numFmtId="0" fontId="21" fillId="5" borderId="12" xfId="0" applyFont="1" applyFill="1" applyBorder="1" applyAlignment="1">
      <alignment horizontal="left" vertical="center"/>
    </xf>
    <xf numFmtId="0" fontId="21" fillId="5" borderId="2" xfId="0" applyFont="1" applyFill="1" applyBorder="1" applyAlignment="1">
      <alignment horizontal="left" vertical="center" wrapText="1"/>
    </xf>
    <xf numFmtId="0" fontId="21" fillId="5" borderId="5" xfId="0" applyFont="1" applyFill="1" applyBorder="1" applyAlignment="1">
      <alignment horizontal="left" vertical="center" wrapText="1"/>
    </xf>
    <xf numFmtId="0" fontId="21" fillId="5" borderId="1" xfId="0" quotePrefix="1" applyFont="1" applyFill="1" applyBorder="1" applyAlignment="1">
      <alignment horizontal="left" vertical="center" wrapText="1"/>
    </xf>
    <xf numFmtId="0" fontId="21" fillId="0" borderId="1" xfId="0" applyFont="1" applyFill="1" applyBorder="1" applyAlignment="1" applyProtection="1">
      <alignment horizontal="center" vertical="center" wrapText="1"/>
      <protection locked="0"/>
    </xf>
    <xf numFmtId="0" fontId="21" fillId="0" borderId="2" xfId="5" applyFont="1" applyFill="1" applyBorder="1" applyAlignment="1" applyProtection="1">
      <alignment horizontal="left" vertical="center" wrapText="1"/>
      <protection hidden="1"/>
    </xf>
    <xf numFmtId="0" fontId="21" fillId="0" borderId="4" xfId="5" applyFont="1" applyFill="1" applyBorder="1" applyAlignment="1" applyProtection="1">
      <alignment horizontal="left" vertical="center" wrapText="1"/>
      <protection hidden="1"/>
    </xf>
    <xf numFmtId="0" fontId="21" fillId="0" borderId="5" xfId="5" applyFont="1" applyFill="1" applyBorder="1" applyAlignment="1" applyProtection="1">
      <alignment horizontal="left" vertical="center" wrapText="1"/>
      <protection hidden="1"/>
    </xf>
    <xf numFmtId="0" fontId="21" fillId="0" borderId="1" xfId="0" applyFont="1" applyFill="1" applyBorder="1" applyAlignment="1">
      <alignment horizontal="left" vertical="center" wrapText="1"/>
    </xf>
    <xf numFmtId="0" fontId="21" fillId="0" borderId="1" xfId="5" applyFont="1" applyFill="1" applyBorder="1" applyAlignment="1" applyProtection="1">
      <alignment horizontal="left" vertical="center" wrapText="1"/>
      <protection hidden="1"/>
    </xf>
    <xf numFmtId="0" fontId="20" fillId="0" borderId="0" xfId="0" applyFont="1" applyBorder="1" applyAlignment="1">
      <alignment horizontal="left" vertical="center"/>
    </xf>
    <xf numFmtId="0" fontId="20" fillId="5" borderId="5" xfId="5" applyFont="1" applyFill="1" applyBorder="1" applyAlignment="1" applyProtection="1">
      <alignment horizontal="left" vertical="center" wrapText="1"/>
      <protection hidden="1"/>
    </xf>
    <xf numFmtId="0" fontId="21" fillId="0" borderId="0" xfId="0" applyFont="1" applyFill="1" applyBorder="1" applyAlignment="1">
      <alignment horizontal="center" vertical="center" wrapText="1"/>
    </xf>
    <xf numFmtId="49" fontId="21" fillId="28" borderId="1" xfId="0" applyNumberFormat="1" applyFont="1" applyFill="1" applyBorder="1" applyAlignment="1" applyProtection="1">
      <alignment horizontal="left" vertical="center" wrapText="1"/>
      <protection locked="0"/>
    </xf>
    <xf numFmtId="0" fontId="21" fillId="0" borderId="2" xfId="5" applyFont="1" applyBorder="1" applyAlignment="1" applyProtection="1">
      <alignment horizontal="left" vertical="center" wrapText="1"/>
      <protection locked="0"/>
    </xf>
    <xf numFmtId="0" fontId="21" fillId="0" borderId="4" xfId="5" applyFont="1" applyBorder="1" applyAlignment="1" applyProtection="1">
      <alignment horizontal="left" vertical="center" wrapText="1"/>
      <protection locked="0"/>
    </xf>
    <xf numFmtId="0" fontId="21" fillId="0" borderId="5" xfId="5" applyFont="1" applyBorder="1" applyAlignment="1" applyProtection="1">
      <alignment horizontal="left" vertical="center" wrapText="1"/>
      <protection locked="0"/>
    </xf>
    <xf numFmtId="0" fontId="20" fillId="5" borderId="6" xfId="5" applyFont="1" applyFill="1" applyBorder="1" applyAlignment="1" applyProtection="1">
      <alignment horizontal="left" vertical="center"/>
      <protection hidden="1"/>
    </xf>
    <xf numFmtId="0" fontId="20" fillId="5" borderId="7" xfId="5" applyFont="1" applyFill="1" applyBorder="1" applyAlignment="1" applyProtection="1">
      <alignment horizontal="left" vertical="center"/>
      <protection hidden="1"/>
    </xf>
    <xf numFmtId="0" fontId="53" fillId="0" borderId="0" xfId="0" applyFont="1" applyFill="1" applyBorder="1" applyAlignment="1">
      <alignment horizontal="left" vertical="center" wrapText="1"/>
    </xf>
    <xf numFmtId="0" fontId="21" fillId="0" borderId="2" xfId="0" applyFont="1" applyBorder="1" applyAlignment="1" applyProtection="1">
      <alignment horizontal="left" vertical="top" wrapText="1"/>
      <protection locked="0"/>
    </xf>
    <xf numFmtId="0" fontId="21" fillId="0" borderId="4" xfId="0" applyFont="1" applyBorder="1" applyAlignment="1" applyProtection="1">
      <alignment horizontal="left" vertical="top"/>
      <protection locked="0"/>
    </xf>
    <xf numFmtId="0" fontId="21" fillId="0" borderId="5" xfId="0" applyFont="1" applyBorder="1" applyAlignment="1" applyProtection="1">
      <alignment horizontal="left" vertical="top"/>
      <protection locked="0"/>
    </xf>
    <xf numFmtId="0" fontId="21" fillId="3" borderId="1" xfId="0" applyFont="1" applyFill="1" applyBorder="1" applyAlignment="1" applyProtection="1">
      <alignment horizontal="center" vertical="center"/>
      <protection locked="0"/>
    </xf>
    <xf numFmtId="0" fontId="20" fillId="5" borderId="2" xfId="0" applyFont="1" applyFill="1" applyBorder="1" applyAlignment="1">
      <alignment horizontal="left" vertical="center"/>
    </xf>
    <xf numFmtId="0" fontId="20" fillId="5" borderId="4" xfId="0" applyFont="1" applyFill="1" applyBorder="1" applyAlignment="1">
      <alignment horizontal="left" vertical="center"/>
    </xf>
    <xf numFmtId="0" fontId="20" fillId="5" borderId="5" xfId="0" applyFont="1" applyFill="1" applyBorder="1" applyAlignment="1">
      <alignment horizontal="left" vertical="center"/>
    </xf>
    <xf numFmtId="0" fontId="20" fillId="5" borderId="4" xfId="0" applyFont="1" applyFill="1" applyBorder="1" applyAlignment="1">
      <alignment horizontal="left" vertical="center" wrapText="1"/>
    </xf>
    <xf numFmtId="0" fontId="20" fillId="5" borderId="5" xfId="0" applyFont="1" applyFill="1" applyBorder="1" applyAlignment="1">
      <alignment horizontal="left" vertical="center" wrapText="1"/>
    </xf>
    <xf numFmtId="0" fontId="21" fillId="0" borderId="2" xfId="0" applyFont="1" applyBorder="1" applyAlignment="1" applyProtection="1">
      <alignment horizontal="left" vertical="center"/>
      <protection locked="0"/>
    </xf>
    <xf numFmtId="0" fontId="21" fillId="0" borderId="4" xfId="0" applyFont="1" applyBorder="1" applyAlignment="1" applyProtection="1">
      <alignment horizontal="left" vertical="center"/>
      <protection locked="0"/>
    </xf>
    <xf numFmtId="0" fontId="21" fillId="0" borderId="5" xfId="0" applyFont="1" applyBorder="1" applyAlignment="1" applyProtection="1">
      <alignment horizontal="left" vertical="center"/>
      <protection locked="0"/>
    </xf>
    <xf numFmtId="0" fontId="20" fillId="5" borderId="1" xfId="4" applyFont="1" applyFill="1" applyBorder="1" applyAlignment="1">
      <alignment horizontal="left" vertical="center" wrapText="1"/>
    </xf>
    <xf numFmtId="3" fontId="21" fillId="0" borderId="2" xfId="0" applyNumberFormat="1" applyFont="1" applyFill="1" applyBorder="1" applyAlignment="1" applyProtection="1">
      <alignment horizontal="center" vertical="center" wrapText="1"/>
      <protection locked="0"/>
    </xf>
    <xf numFmtId="3" fontId="21" fillId="0" borderId="4" xfId="0" applyNumberFormat="1" applyFont="1" applyFill="1" applyBorder="1" applyAlignment="1" applyProtection="1">
      <alignment horizontal="center" vertical="center" wrapText="1"/>
      <protection locked="0"/>
    </xf>
    <xf numFmtId="3" fontId="21" fillId="0" borderId="5" xfId="0" applyNumberFormat="1" applyFont="1" applyFill="1" applyBorder="1" applyAlignment="1" applyProtection="1">
      <alignment horizontal="center" vertical="center" wrapText="1"/>
      <protection locked="0"/>
    </xf>
    <xf numFmtId="0" fontId="21" fillId="3" borderId="2" xfId="5" applyFont="1" applyFill="1" applyBorder="1" applyAlignment="1" applyProtection="1">
      <alignment horizontal="left" vertical="center" wrapText="1"/>
      <protection locked="0"/>
    </xf>
    <xf numFmtId="0" fontId="21" fillId="3" borderId="4" xfId="5" applyFont="1" applyFill="1" applyBorder="1" applyAlignment="1" applyProtection="1">
      <alignment horizontal="left" vertical="center" wrapText="1"/>
      <protection locked="0"/>
    </xf>
    <xf numFmtId="0" fontId="21" fillId="3" borderId="5" xfId="5" applyFont="1" applyFill="1" applyBorder="1" applyAlignment="1" applyProtection="1">
      <alignment horizontal="left" vertical="center" wrapText="1"/>
      <protection locked="0"/>
    </xf>
    <xf numFmtId="0" fontId="21" fillId="3" borderId="6" xfId="5" applyFont="1" applyFill="1" applyBorder="1" applyAlignment="1" applyProtection="1">
      <alignment horizontal="left" vertical="center" wrapText="1"/>
      <protection hidden="1"/>
    </xf>
    <xf numFmtId="0" fontId="20" fillId="5" borderId="1" xfId="5" applyFont="1" applyFill="1" applyBorder="1" applyAlignment="1" applyProtection="1">
      <alignment horizontal="left"/>
      <protection hidden="1"/>
    </xf>
    <xf numFmtId="0" fontId="21" fillId="0" borderId="2" xfId="0" applyFont="1" applyBorder="1" applyAlignment="1" applyProtection="1">
      <alignment horizontal="left" vertical="center" wrapText="1"/>
      <protection locked="0"/>
    </xf>
    <xf numFmtId="0" fontId="21" fillId="0" borderId="4" xfId="0" applyFont="1" applyBorder="1" applyAlignment="1" applyProtection="1">
      <alignment horizontal="left" vertical="center" wrapText="1"/>
      <protection locked="0"/>
    </xf>
    <xf numFmtId="0" fontId="21" fillId="0" borderId="5" xfId="0" applyFont="1" applyBorder="1" applyAlignment="1" applyProtection="1">
      <alignment horizontal="left" vertical="center" wrapText="1"/>
      <protection locked="0"/>
    </xf>
    <xf numFmtId="0" fontId="21" fillId="5" borderId="1" xfId="0" applyFont="1" applyFill="1" applyBorder="1" applyAlignment="1">
      <alignment horizontal="left" vertical="center"/>
    </xf>
    <xf numFmtId="0" fontId="21" fillId="5" borderId="10" xfId="5" applyFont="1" applyFill="1" applyBorder="1" applyAlignment="1" applyProtection="1">
      <alignment horizontal="center" vertical="center" wrapText="1"/>
      <protection hidden="1"/>
    </xf>
    <xf numFmtId="0" fontId="21" fillId="5" borderId="9" xfId="5" applyFont="1" applyFill="1" applyBorder="1" applyAlignment="1" applyProtection="1">
      <alignment horizontal="center" vertical="center" wrapText="1"/>
      <protection hidden="1"/>
    </xf>
    <xf numFmtId="0" fontId="21" fillId="5" borderId="15" xfId="5" applyFont="1" applyFill="1" applyBorder="1" applyAlignment="1" applyProtection="1">
      <alignment horizontal="center" vertical="center" wrapText="1"/>
      <protection hidden="1"/>
    </xf>
    <xf numFmtId="0" fontId="21" fillId="5" borderId="12" xfId="5" applyFont="1" applyFill="1" applyBorder="1" applyAlignment="1" applyProtection="1">
      <alignment horizontal="center" vertical="center" wrapText="1"/>
      <protection hidden="1"/>
    </xf>
    <xf numFmtId="10" fontId="27" fillId="0" borderId="6" xfId="0" applyNumberFormat="1" applyFont="1" applyFill="1" applyBorder="1" applyAlignment="1" applyProtection="1">
      <alignment horizontal="center" vertical="center" wrapText="1"/>
      <protection locked="0"/>
    </xf>
    <xf numFmtId="10" fontId="27" fillId="0" borderId="7" xfId="0" applyNumberFormat="1" applyFont="1" applyFill="1" applyBorder="1" applyAlignment="1" applyProtection="1">
      <alignment horizontal="center" vertical="center" wrapText="1"/>
      <protection locked="0"/>
    </xf>
    <xf numFmtId="0" fontId="25" fillId="0" borderId="0" xfId="0" applyFont="1" applyAlignment="1">
      <alignment horizontal="center" vertical="center"/>
    </xf>
    <xf numFmtId="0" fontId="24" fillId="0" borderId="1" xfId="0" applyFont="1" applyFill="1" applyBorder="1" applyAlignment="1">
      <alignment horizontal="left" vertical="center" wrapText="1"/>
    </xf>
    <xf numFmtId="0" fontId="23" fillId="5" borderId="1" xfId="0" applyFont="1" applyFill="1" applyBorder="1" applyAlignment="1">
      <alignment horizontal="left" vertical="center" wrapText="1"/>
    </xf>
    <xf numFmtId="0" fontId="24" fillId="9" borderId="1" xfId="0" applyFont="1" applyFill="1" applyBorder="1" applyAlignment="1">
      <alignment horizontal="left" vertical="center" wrapText="1"/>
    </xf>
    <xf numFmtId="0" fontId="18" fillId="22" borderId="1" xfId="0" applyFont="1" applyFill="1" applyBorder="1" applyAlignment="1">
      <alignment horizontal="center" vertical="center" wrapText="1"/>
    </xf>
    <xf numFmtId="0" fontId="33" fillId="6" borderId="11" xfId="0" applyFont="1" applyFill="1" applyBorder="1" applyAlignment="1" applyProtection="1">
      <alignment horizontal="left" vertical="center" wrapText="1"/>
      <protection hidden="1"/>
    </xf>
    <xf numFmtId="0" fontId="33" fillId="6" borderId="3" xfId="0" applyFont="1" applyFill="1" applyBorder="1" applyAlignment="1" applyProtection="1">
      <alignment horizontal="left" vertical="center" wrapText="1"/>
      <protection hidden="1"/>
    </xf>
    <xf numFmtId="0" fontId="27" fillId="6" borderId="2" xfId="5" applyFont="1" applyFill="1" applyBorder="1" applyAlignment="1" applyProtection="1">
      <alignment horizontal="left" vertical="center" wrapText="1"/>
      <protection hidden="1"/>
    </xf>
    <xf numFmtId="0" fontId="27" fillId="6" borderId="5" xfId="5" applyFont="1" applyFill="1" applyBorder="1" applyAlignment="1" applyProtection="1">
      <alignment horizontal="left" vertical="center" wrapText="1"/>
      <protection hidden="1"/>
    </xf>
    <xf numFmtId="0" fontId="31" fillId="6" borderId="1" xfId="0" applyFont="1" applyFill="1" applyBorder="1" applyAlignment="1" applyProtection="1">
      <alignment horizontal="left" vertical="center" wrapText="1"/>
      <protection hidden="1"/>
    </xf>
    <xf numFmtId="0" fontId="33" fillId="6" borderId="1" xfId="0" applyFont="1" applyFill="1" applyBorder="1" applyAlignment="1" applyProtection="1">
      <alignment horizontal="left" vertical="center"/>
      <protection hidden="1"/>
    </xf>
    <xf numFmtId="0" fontId="31" fillId="6" borderId="1" xfId="0" applyFont="1" applyFill="1" applyBorder="1" applyAlignment="1" applyProtection="1">
      <alignment horizontal="left" vertical="center"/>
      <protection hidden="1"/>
    </xf>
    <xf numFmtId="0" fontId="33" fillId="6" borderId="1" xfId="0" applyFont="1" applyFill="1" applyBorder="1" applyAlignment="1" applyProtection="1">
      <alignment horizontal="left" vertical="center" wrapText="1"/>
      <protection hidden="1"/>
    </xf>
    <xf numFmtId="0" fontId="31" fillId="6" borderId="2" xfId="0" applyFont="1" applyFill="1" applyBorder="1" applyAlignment="1" applyProtection="1">
      <alignment horizontal="left" vertical="center" wrapText="1"/>
      <protection hidden="1"/>
    </xf>
    <xf numFmtId="0" fontId="31" fillId="6" borderId="5" xfId="0" applyFont="1" applyFill="1" applyBorder="1" applyAlignment="1" applyProtection="1">
      <alignment horizontal="left" vertical="center" wrapText="1"/>
      <protection hidden="1"/>
    </xf>
    <xf numFmtId="0" fontId="31" fillId="6" borderId="2" xfId="0" applyFont="1" applyFill="1" applyBorder="1" applyAlignment="1" applyProtection="1">
      <alignment horizontal="left" vertical="center"/>
      <protection hidden="1"/>
    </xf>
    <xf numFmtId="0" fontId="31" fillId="6" borderId="5" xfId="0" applyFont="1" applyFill="1" applyBorder="1" applyAlignment="1" applyProtection="1">
      <alignment horizontal="left" vertical="center"/>
      <protection hidden="1"/>
    </xf>
    <xf numFmtId="0" fontId="55" fillId="6" borderId="2" xfId="5" applyFont="1" applyFill="1" applyBorder="1" applyAlignment="1" applyProtection="1">
      <alignment horizontal="left" vertical="center" wrapText="1"/>
      <protection hidden="1"/>
    </xf>
    <xf numFmtId="0" fontId="55" fillId="6" borderId="5" xfId="5" applyFont="1" applyFill="1" applyBorder="1" applyAlignment="1" applyProtection="1">
      <alignment horizontal="left" vertical="center" wrapText="1"/>
      <protection hidden="1"/>
    </xf>
    <xf numFmtId="0" fontId="33" fillId="6" borderId="2" xfId="0" applyFont="1" applyFill="1" applyBorder="1" applyAlignment="1" applyProtection="1">
      <alignment horizontal="center" vertical="center" wrapText="1"/>
      <protection hidden="1"/>
    </xf>
    <xf numFmtId="0" fontId="33" fillId="6" borderId="5" xfId="0" applyFont="1" applyFill="1" applyBorder="1" applyAlignment="1" applyProtection="1">
      <alignment horizontal="center" vertical="center" wrapText="1"/>
      <protection hidden="1"/>
    </xf>
    <xf numFmtId="0" fontId="28" fillId="6" borderId="2" xfId="0" applyFont="1" applyFill="1" applyBorder="1" applyAlignment="1" applyProtection="1">
      <alignment horizontal="center" vertical="center"/>
      <protection hidden="1"/>
    </xf>
    <xf numFmtId="0" fontId="28" fillId="6" borderId="4" xfId="0" applyFont="1" applyFill="1" applyBorder="1" applyAlignment="1" applyProtection="1">
      <alignment horizontal="center" vertical="center"/>
      <protection hidden="1"/>
    </xf>
    <xf numFmtId="0" fontId="28" fillId="6" borderId="5" xfId="0" applyFont="1" applyFill="1" applyBorder="1" applyAlignment="1" applyProtection="1">
      <alignment horizontal="center" vertical="center"/>
      <protection hidden="1"/>
    </xf>
    <xf numFmtId="0" fontId="28" fillId="6" borderId="1" xfId="0" applyFont="1" applyFill="1" applyBorder="1" applyAlignment="1" applyProtection="1">
      <alignment horizontal="left"/>
      <protection hidden="1"/>
    </xf>
    <xf numFmtId="0" fontId="55" fillId="6" borderId="1" xfId="0" applyFont="1" applyFill="1" applyBorder="1" applyAlignment="1" applyProtection="1">
      <alignment horizontal="left" vertical="center" wrapText="1"/>
      <protection hidden="1"/>
    </xf>
    <xf numFmtId="0" fontId="33" fillId="6" borderId="2" xfId="0" applyFont="1" applyFill="1" applyBorder="1" applyAlignment="1" applyProtection="1">
      <alignment horizontal="left" vertical="center" wrapText="1"/>
      <protection hidden="1"/>
    </xf>
    <xf numFmtId="0" fontId="33" fillId="6" borderId="5" xfId="0" applyFont="1" applyFill="1" applyBorder="1" applyAlignment="1" applyProtection="1">
      <alignment horizontal="left" vertical="center" wrapText="1"/>
      <protection hidden="1"/>
    </xf>
    <xf numFmtId="0" fontId="27" fillId="6" borderId="2" xfId="0" applyFont="1" applyFill="1" applyBorder="1" applyAlignment="1">
      <alignment horizontal="left" vertical="center"/>
    </xf>
    <xf numFmtId="0" fontId="27" fillId="6" borderId="5" xfId="0" applyFont="1" applyFill="1" applyBorder="1" applyAlignment="1">
      <alignment horizontal="left" vertical="center"/>
    </xf>
    <xf numFmtId="0" fontId="55" fillId="6" borderId="2" xfId="5" applyFont="1" applyFill="1" applyBorder="1" applyAlignment="1" applyProtection="1">
      <alignment horizontal="left" vertical="center"/>
      <protection hidden="1"/>
    </xf>
    <xf numFmtId="0" fontId="55" fillId="6" borderId="5" xfId="5" applyFont="1" applyFill="1" applyBorder="1" applyAlignment="1" applyProtection="1">
      <alignment horizontal="left" vertical="center"/>
      <protection hidden="1"/>
    </xf>
    <xf numFmtId="0" fontId="28" fillId="6" borderId="2" xfId="0" applyFont="1" applyFill="1" applyBorder="1" applyAlignment="1" applyProtection="1">
      <alignment horizontal="left" vertical="center" wrapText="1"/>
      <protection hidden="1"/>
    </xf>
    <xf numFmtId="0" fontId="28" fillId="6" borderId="5" xfId="0" applyFont="1" applyFill="1" applyBorder="1" applyAlignment="1" applyProtection="1">
      <alignment horizontal="left" vertical="center" wrapText="1"/>
      <protection hidden="1"/>
    </xf>
    <xf numFmtId="0" fontId="31" fillId="6" borderId="2" xfId="0" applyFont="1" applyFill="1" applyBorder="1" applyAlignment="1" applyProtection="1">
      <alignment horizontal="left"/>
      <protection locked="0"/>
    </xf>
    <xf numFmtId="0" fontId="31" fillId="6" borderId="5" xfId="0" applyFont="1" applyFill="1" applyBorder="1" applyAlignment="1" applyProtection="1">
      <alignment horizontal="left"/>
      <protection locked="0"/>
    </xf>
    <xf numFmtId="0" fontId="33" fillId="5" borderId="6" xfId="0" applyFont="1" applyFill="1" applyBorder="1" applyAlignment="1" applyProtection="1">
      <alignment horizontal="center" vertical="center" wrapText="1"/>
      <protection hidden="1"/>
    </xf>
    <xf numFmtId="0" fontId="33" fillId="5" borderId="7" xfId="0" applyFont="1" applyFill="1" applyBorder="1" applyAlignment="1" applyProtection="1">
      <alignment horizontal="center" vertical="center" wrapText="1"/>
      <protection hidden="1"/>
    </xf>
    <xf numFmtId="3" fontId="57" fillId="0" borderId="6" xfId="0" applyNumberFormat="1" applyFont="1" applyBorder="1" applyAlignment="1" applyProtection="1">
      <alignment horizontal="right" vertical="center" wrapText="1"/>
      <protection locked="0"/>
    </xf>
    <xf numFmtId="3" fontId="57" fillId="0" borderId="10" xfId="0" applyNumberFormat="1" applyFont="1" applyBorder="1" applyAlignment="1" applyProtection="1">
      <alignment horizontal="right" vertical="center" wrapText="1"/>
      <protection locked="0"/>
    </xf>
    <xf numFmtId="3" fontId="57" fillId="0" borderId="7" xfId="0" applyNumberFormat="1" applyFont="1" applyBorder="1" applyAlignment="1" applyProtection="1">
      <alignment horizontal="right" vertical="center" wrapText="1"/>
      <protection locked="0"/>
    </xf>
    <xf numFmtId="3" fontId="29" fillId="0" borderId="10" xfId="0" applyNumberFormat="1" applyFont="1" applyBorder="1" applyAlignment="1" applyProtection="1">
      <alignment horizontal="right" vertical="center" wrapText="1"/>
      <protection locked="0"/>
    </xf>
    <xf numFmtId="3" fontId="29" fillId="0" borderId="7" xfId="0" applyNumberFormat="1" applyFont="1" applyBorder="1" applyAlignment="1" applyProtection="1">
      <alignment horizontal="right" vertical="center" wrapText="1"/>
      <protection locked="0"/>
    </xf>
    <xf numFmtId="0" fontId="31" fillId="6" borderId="2" xfId="0" applyFont="1" applyFill="1" applyBorder="1" applyAlignment="1" applyProtection="1">
      <alignment horizontal="center" vertical="center"/>
      <protection hidden="1"/>
    </xf>
    <xf numFmtId="0" fontId="31" fillId="6" borderId="5" xfId="0" applyFont="1" applyFill="1" applyBorder="1" applyAlignment="1" applyProtection="1">
      <alignment horizontal="center" vertical="center"/>
      <protection hidden="1"/>
    </xf>
    <xf numFmtId="0" fontId="33" fillId="5" borderId="2" xfId="0" applyFont="1" applyFill="1" applyBorder="1" applyAlignment="1" applyProtection="1">
      <alignment horizontal="center"/>
      <protection hidden="1"/>
    </xf>
    <xf numFmtId="0" fontId="33" fillId="5" borderId="4" xfId="0" applyFont="1" applyFill="1" applyBorder="1" applyAlignment="1" applyProtection="1">
      <alignment horizontal="center"/>
      <protection hidden="1"/>
    </xf>
    <xf numFmtId="0" fontId="33" fillId="5" borderId="5" xfId="0" applyFont="1" applyFill="1" applyBorder="1" applyAlignment="1" applyProtection="1">
      <alignment horizontal="center"/>
      <protection hidden="1"/>
    </xf>
    <xf numFmtId="3" fontId="33" fillId="5" borderId="4" xfId="0" applyNumberFormat="1" applyFont="1" applyFill="1" applyBorder="1" applyAlignment="1" applyProtection="1">
      <alignment horizontal="center"/>
      <protection hidden="1"/>
    </xf>
    <xf numFmtId="3" fontId="33" fillId="5" borderId="5" xfId="0" applyNumberFormat="1" applyFont="1" applyFill="1" applyBorder="1" applyAlignment="1" applyProtection="1">
      <alignment horizontal="center"/>
      <protection hidden="1"/>
    </xf>
    <xf numFmtId="0" fontId="33" fillId="5" borderId="1" xfId="0" applyFont="1" applyFill="1" applyBorder="1" applyAlignment="1" applyProtection="1">
      <alignment horizontal="center" wrapText="1"/>
      <protection hidden="1"/>
    </xf>
    <xf numFmtId="0" fontId="33" fillId="5" borderId="2" xfId="0" applyFont="1" applyFill="1" applyBorder="1" applyAlignment="1" applyProtection="1">
      <alignment horizontal="center" wrapText="1"/>
      <protection hidden="1"/>
    </xf>
    <xf numFmtId="0" fontId="33" fillId="5" borderId="5" xfId="0" applyFont="1" applyFill="1" applyBorder="1" applyAlignment="1" applyProtection="1">
      <alignment horizontal="center" wrapText="1"/>
      <protection hidden="1"/>
    </xf>
    <xf numFmtId="0" fontId="33" fillId="5" borderId="4" xfId="0" applyFont="1" applyFill="1" applyBorder="1" applyAlignment="1" applyProtection="1">
      <alignment horizontal="center" wrapText="1"/>
      <protection hidden="1"/>
    </xf>
    <xf numFmtId="0" fontId="33" fillId="6" borderId="2" xfId="0" applyFont="1" applyFill="1" applyBorder="1" applyAlignment="1" applyProtection="1">
      <alignment horizontal="left" vertical="center"/>
      <protection hidden="1"/>
    </xf>
    <xf numFmtId="0" fontId="33" fillId="6" borderId="5" xfId="0" applyFont="1" applyFill="1" applyBorder="1" applyAlignment="1" applyProtection="1">
      <alignment horizontal="left" vertical="center"/>
      <protection hidden="1"/>
    </xf>
    <xf numFmtId="0" fontId="33" fillId="6" borderId="2" xfId="0" applyFont="1" applyFill="1" applyBorder="1" applyAlignment="1">
      <alignment horizontal="left"/>
    </xf>
    <xf numFmtId="0" fontId="33" fillId="6" borderId="5" xfId="0" applyFont="1" applyFill="1" applyBorder="1" applyAlignment="1">
      <alignment horizontal="left"/>
    </xf>
    <xf numFmtId="0" fontId="31" fillId="6" borderId="1" xfId="0" applyFont="1" applyFill="1" applyBorder="1" applyAlignment="1" applyProtection="1">
      <alignment horizontal="left"/>
      <protection locked="0"/>
    </xf>
    <xf numFmtId="0" fontId="31" fillId="5" borderId="2" xfId="0" applyFont="1" applyFill="1" applyBorder="1" applyAlignment="1" applyProtection="1">
      <alignment horizontal="center"/>
      <protection hidden="1"/>
    </xf>
    <xf numFmtId="0" fontId="31" fillId="5" borderId="5" xfId="0" applyFont="1" applyFill="1" applyBorder="1" applyAlignment="1" applyProtection="1">
      <alignment horizontal="center"/>
      <protection hidden="1"/>
    </xf>
    <xf numFmtId="0" fontId="31" fillId="11" borderId="2" xfId="0" applyFont="1" applyFill="1" applyBorder="1" applyAlignment="1" applyProtection="1">
      <alignment horizontal="center"/>
      <protection locked="0"/>
    </xf>
    <xf numFmtId="0" fontId="31" fillId="11" borderId="4" xfId="0" applyFont="1" applyFill="1" applyBorder="1" applyAlignment="1" applyProtection="1">
      <alignment horizontal="center"/>
      <protection locked="0"/>
    </xf>
    <xf numFmtId="0" fontId="33" fillId="5" borderId="9" xfId="0" applyFont="1" applyFill="1" applyBorder="1" applyAlignment="1" applyProtection="1">
      <alignment horizontal="left" vertical="center" wrapText="1"/>
      <protection hidden="1"/>
    </xf>
    <xf numFmtId="0" fontId="33" fillId="5" borderId="12" xfId="0" applyFont="1" applyFill="1" applyBorder="1" applyAlignment="1" applyProtection="1">
      <alignment horizontal="left" vertical="center" wrapText="1"/>
      <protection hidden="1"/>
    </xf>
    <xf numFmtId="0" fontId="33" fillId="3" borderId="6" xfId="0" applyFont="1" applyFill="1" applyBorder="1" applyAlignment="1" applyProtection="1">
      <alignment horizontal="center" vertical="center"/>
      <protection locked="0"/>
    </xf>
    <xf numFmtId="0" fontId="33" fillId="3" borderId="7" xfId="0" applyFont="1" applyFill="1" applyBorder="1" applyAlignment="1" applyProtection="1">
      <alignment horizontal="center" vertical="center"/>
      <protection locked="0"/>
    </xf>
    <xf numFmtId="0" fontId="33" fillId="7" borderId="2" xfId="0" applyFont="1" applyFill="1" applyBorder="1" applyAlignment="1" applyProtection="1">
      <alignment horizontal="center"/>
      <protection hidden="1"/>
    </xf>
    <xf numFmtId="0" fontId="33" fillId="7" borderId="4" xfId="0" applyFont="1" applyFill="1" applyBorder="1" applyAlignment="1" applyProtection="1">
      <alignment horizontal="center"/>
      <protection hidden="1"/>
    </xf>
    <xf numFmtId="0" fontId="33" fillId="7" borderId="5" xfId="0" applyFont="1" applyFill="1" applyBorder="1" applyAlignment="1" applyProtection="1">
      <alignment horizontal="center"/>
      <protection hidden="1"/>
    </xf>
    <xf numFmtId="9" fontId="32" fillId="3" borderId="2" xfId="0" applyNumberFormat="1" applyFont="1" applyFill="1" applyBorder="1" applyAlignment="1" applyProtection="1">
      <alignment horizontal="center"/>
      <protection locked="0"/>
    </xf>
    <xf numFmtId="9" fontId="32" fillId="3" borderId="5" xfId="0" applyNumberFormat="1" applyFont="1" applyFill="1" applyBorder="1" applyAlignment="1" applyProtection="1">
      <alignment horizontal="center"/>
      <protection locked="0"/>
    </xf>
    <xf numFmtId="0" fontId="33" fillId="13" borderId="1" xfId="0" applyFont="1" applyFill="1" applyBorder="1" applyAlignment="1" applyProtection="1">
      <alignment horizontal="center" vertical="center" wrapText="1"/>
      <protection hidden="1"/>
    </xf>
    <xf numFmtId="0" fontId="31" fillId="6" borderId="1" xfId="0" applyFont="1" applyFill="1" applyBorder="1" applyAlignment="1" applyProtection="1">
      <alignment horizontal="center" vertical="center" wrapText="1"/>
      <protection hidden="1"/>
    </xf>
    <xf numFmtId="0" fontId="0" fillId="8" borderId="2" xfId="0" applyFill="1" applyBorder="1" applyAlignment="1">
      <alignment horizontal="center"/>
    </xf>
    <xf numFmtId="0" fontId="0" fillId="8" borderId="4" xfId="0" applyFill="1" applyBorder="1" applyAlignment="1">
      <alignment horizontal="center"/>
    </xf>
    <xf numFmtId="0" fontId="0" fillId="8" borderId="5" xfId="0" applyFill="1" applyBorder="1" applyAlignment="1">
      <alignment horizontal="center"/>
    </xf>
    <xf numFmtId="165" fontId="50" fillId="17" borderId="4" xfId="0" applyNumberFormat="1" applyFont="1" applyFill="1" applyBorder="1" applyAlignment="1" applyProtection="1">
      <alignment horizontal="center"/>
      <protection hidden="1"/>
    </xf>
    <xf numFmtId="0" fontId="28" fillId="6" borderId="2" xfId="0" applyFont="1" applyFill="1" applyBorder="1" applyAlignment="1" applyProtection="1">
      <alignment horizontal="center"/>
      <protection hidden="1"/>
    </xf>
    <xf numFmtId="0" fontId="28" fillId="6" borderId="5" xfId="0" applyFont="1" applyFill="1" applyBorder="1" applyAlignment="1" applyProtection="1">
      <alignment horizontal="center"/>
      <protection hidden="1"/>
    </xf>
    <xf numFmtId="0" fontId="28" fillId="7" borderId="1" xfId="0" applyFont="1" applyFill="1" applyBorder="1" applyAlignment="1" applyProtection="1">
      <alignment horizontal="center"/>
      <protection hidden="1"/>
    </xf>
    <xf numFmtId="0" fontId="0" fillId="5" borderId="2" xfId="0" applyFill="1" applyBorder="1" applyAlignment="1" applyProtection="1">
      <alignment horizontal="center"/>
      <protection hidden="1"/>
    </xf>
    <xf numFmtId="0" fontId="0" fillId="5" borderId="5" xfId="0" applyFill="1" applyBorder="1" applyAlignment="1" applyProtection="1">
      <alignment horizontal="center"/>
      <protection hidden="1"/>
    </xf>
    <xf numFmtId="0" fontId="32" fillId="6" borderId="2" xfId="0" applyFont="1" applyFill="1" applyBorder="1" applyAlignment="1">
      <alignment horizontal="center" vertical="center"/>
    </xf>
    <xf numFmtId="0" fontId="32" fillId="6" borderId="5" xfId="0" applyFont="1" applyFill="1" applyBorder="1" applyAlignment="1">
      <alignment horizontal="center" vertical="center"/>
    </xf>
    <xf numFmtId="0" fontId="32" fillId="6" borderId="2" xfId="0" applyFont="1" applyFill="1" applyBorder="1" applyAlignment="1">
      <alignment horizontal="right" vertical="center"/>
    </xf>
    <xf numFmtId="0" fontId="32" fillId="6" borderId="5" xfId="0" applyFont="1" applyFill="1" applyBorder="1" applyAlignment="1">
      <alignment horizontal="right" vertical="center"/>
    </xf>
    <xf numFmtId="0" fontId="56" fillId="13" borderId="2" xfId="0" applyFont="1" applyFill="1" applyBorder="1" applyAlignment="1" applyProtection="1">
      <alignment horizontal="left" vertical="center" wrapText="1"/>
      <protection hidden="1"/>
    </xf>
    <xf numFmtId="0" fontId="56" fillId="13" borderId="5" xfId="0" applyFont="1" applyFill="1" applyBorder="1" applyAlignment="1" applyProtection="1">
      <alignment horizontal="left" vertical="center" wrapText="1"/>
      <protection hidden="1"/>
    </xf>
    <xf numFmtId="0" fontId="56" fillId="13" borderId="2" xfId="0" applyFont="1" applyFill="1" applyBorder="1" applyAlignment="1">
      <alignment horizontal="left" vertical="center" wrapText="1"/>
    </xf>
    <xf numFmtId="0" fontId="56" fillId="13" borderId="5" xfId="0" applyFont="1" applyFill="1" applyBorder="1" applyAlignment="1">
      <alignment horizontal="left" vertical="center" wrapText="1"/>
    </xf>
    <xf numFmtId="0" fontId="28" fillId="13" borderId="2" xfId="0" applyFont="1" applyFill="1" applyBorder="1" applyAlignment="1">
      <alignment horizontal="left" vertical="center" wrapText="1"/>
    </xf>
    <xf numFmtId="0" fontId="28" fillId="13" borderId="5" xfId="0" applyFont="1" applyFill="1" applyBorder="1" applyAlignment="1">
      <alignment horizontal="left" vertical="center" wrapText="1"/>
    </xf>
  </cellXfs>
  <cellStyles count="18">
    <cellStyle name="Dziesiętny" xfId="1" builtinId="3"/>
    <cellStyle name="Dziesiętny 2" xfId="2"/>
    <cellStyle name="Dziesiętny 3" xfId="3"/>
    <cellStyle name="Hiperłącze" xfId="4" builtinId="8"/>
    <cellStyle name="Normalny" xfId="0" builtinId="0"/>
    <cellStyle name="Normalny 2" xfId="5"/>
    <cellStyle name="Normalny 3" xfId="6"/>
    <cellStyle name="Normalny 4" xfId="7"/>
    <cellStyle name="Normalny 4 2" xfId="8"/>
    <cellStyle name="Normalny 5" xfId="9"/>
    <cellStyle name="Normalny 6" xfId="10"/>
    <cellStyle name="Procentowy" xfId="11" builtinId="5"/>
    <cellStyle name="Procentowy 2" xfId="12"/>
    <cellStyle name="Procentowy 3" xfId="13"/>
    <cellStyle name="Procentowy 4" xfId="14"/>
    <cellStyle name="Procentowy 4 2" xfId="15"/>
    <cellStyle name="Walutowy 2" xfId="16"/>
    <cellStyle name="Walutowy 3" xfId="17"/>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885825</xdr:colOff>
      <xdr:row>2</xdr:row>
      <xdr:rowOff>238125</xdr:rowOff>
    </xdr:from>
    <xdr:to>
      <xdr:col>10</xdr:col>
      <xdr:colOff>942975</xdr:colOff>
      <xdr:row>7</xdr:row>
      <xdr:rowOff>104775</xdr:rowOff>
    </xdr:to>
    <xdr:pic>
      <xdr:nvPicPr>
        <xdr:cNvPr id="9696" name="Obraz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20475" y="914400"/>
          <a:ext cx="257175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180</xdr:row>
      <xdr:rowOff>47625</xdr:rowOff>
    </xdr:from>
    <xdr:to>
      <xdr:col>4</xdr:col>
      <xdr:colOff>923925</xdr:colOff>
      <xdr:row>181</xdr:row>
      <xdr:rowOff>400050</xdr:rowOff>
    </xdr:to>
    <xdr:pic>
      <xdr:nvPicPr>
        <xdr:cNvPr id="9697" name="Obraz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5275" y="60483750"/>
          <a:ext cx="6315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16</xdr:row>
      <xdr:rowOff>190500</xdr:rowOff>
    </xdr:from>
    <xdr:to>
      <xdr:col>6</xdr:col>
      <xdr:colOff>762000</xdr:colOff>
      <xdr:row>20</xdr:row>
      <xdr:rowOff>28575</xdr:rowOff>
    </xdr:to>
    <xdr:pic>
      <xdr:nvPicPr>
        <xdr:cNvPr id="31965" name="Obraz 1" descr="POWER BGK U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7219950"/>
          <a:ext cx="63436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635000</xdr:colOff>
      <xdr:row>5</xdr:row>
      <xdr:rowOff>254000</xdr:rowOff>
    </xdr:from>
    <xdr:to>
      <xdr:col>9</xdr:col>
      <xdr:colOff>762000</xdr:colOff>
      <xdr:row>33</xdr:row>
      <xdr:rowOff>95250</xdr:rowOff>
    </xdr:to>
    <xdr:cxnSp macro="">
      <xdr:nvCxnSpPr>
        <xdr:cNvPr id="3" name="Łącznik prosty ze strzałką 2"/>
        <xdr:cNvCxnSpPr/>
      </xdr:nvCxnSpPr>
      <xdr:spPr>
        <a:xfrm flipH="1">
          <a:off x="2555875" y="2047875"/>
          <a:ext cx="7191375" cy="8763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6.bin"/><Relationship Id="rId4" Type="http://schemas.openxmlformats.org/officeDocument/2006/relationships/comments" Target="../comments1.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75"/>
  <sheetViews>
    <sheetView topLeftCell="M1" zoomScale="77" zoomScaleNormal="77" workbookViewId="0">
      <selection activeCell="AY21" sqref="AY21"/>
    </sheetView>
  </sheetViews>
  <sheetFormatPr defaultColWidth="9.109375" defaultRowHeight="13.8"/>
  <cols>
    <col min="1" max="1" width="6.33203125" style="156" hidden="1" customWidth="1"/>
    <col min="2" max="2" width="7" style="156" hidden="1" customWidth="1"/>
    <col min="3" max="3" width="5.44140625" style="156" hidden="1" customWidth="1"/>
    <col min="4" max="4" width="3.5546875" style="156" hidden="1" customWidth="1"/>
    <col min="5" max="5" width="4.109375" style="158" customWidth="1"/>
    <col min="6" max="6" width="9.33203125" style="156" hidden="1" customWidth="1"/>
    <col min="7" max="7" width="11.6640625" style="156" hidden="1" customWidth="1"/>
    <col min="8" max="8" width="14.88671875" style="156" hidden="1" customWidth="1"/>
    <col min="9" max="9" width="8.88671875" style="156" hidden="1" customWidth="1"/>
    <col min="10" max="10" width="13.33203125" style="156" hidden="1" customWidth="1"/>
    <col min="11" max="11" width="13.88671875" style="156" hidden="1" customWidth="1"/>
    <col min="12" max="12" width="16.44140625" style="156" hidden="1" customWidth="1"/>
    <col min="13" max="13" width="6.109375" style="156" customWidth="1"/>
    <col min="14" max="14" width="24" style="156" customWidth="1"/>
    <col min="15" max="15" width="13.44140625" style="156" customWidth="1"/>
    <col min="16" max="16" width="3.33203125" style="156" customWidth="1"/>
    <col min="17" max="17" width="6" style="156" customWidth="1"/>
    <col min="18" max="18" width="7.33203125" style="156" customWidth="1"/>
    <col min="19" max="19" width="2.6640625" style="156" customWidth="1"/>
    <col min="20" max="20" width="7.109375" style="156" customWidth="1"/>
    <col min="21" max="21" width="12.44140625" style="156" customWidth="1"/>
    <col min="22" max="22" width="14.6640625" style="156" customWidth="1"/>
    <col min="23" max="24" width="13.44140625" style="156" customWidth="1"/>
    <col min="25" max="25" width="13.5546875" style="156" customWidth="1"/>
    <col min="26" max="26" width="14" style="156" customWidth="1"/>
    <col min="27" max="27" width="15.109375" style="156" hidden="1" customWidth="1"/>
    <col min="28" max="28" width="8.5546875" style="156" hidden="1" customWidth="1"/>
    <col min="29" max="29" width="13.109375" style="156" hidden="1" customWidth="1"/>
    <col min="30" max="30" width="8.6640625" style="156" hidden="1" customWidth="1"/>
    <col min="31" max="31" width="14.109375" style="156" hidden="1" customWidth="1"/>
    <col min="32" max="32" width="12.5546875" style="156" hidden="1" customWidth="1"/>
    <col min="33" max="33" width="14" style="156" hidden="1" customWidth="1"/>
    <col min="34" max="34" width="12" style="156" hidden="1" customWidth="1"/>
    <col min="35" max="35" width="11.5546875" style="156" hidden="1" customWidth="1"/>
    <col min="36" max="36" width="12.88671875" style="156" hidden="1" customWidth="1"/>
    <col min="37" max="37" width="12.5546875" style="156" hidden="1" customWidth="1"/>
    <col min="38" max="38" width="13.88671875" style="156" hidden="1" customWidth="1"/>
    <col min="39" max="39" width="13.33203125" style="156" hidden="1" customWidth="1"/>
    <col min="40" max="40" width="4.44140625" style="156" hidden="1" customWidth="1"/>
    <col min="41" max="41" width="9.33203125" style="156" hidden="1" customWidth="1"/>
    <col min="42" max="42" width="13.44140625" style="156" hidden="1" customWidth="1"/>
    <col min="43" max="43" width="11.44140625" style="156" hidden="1" customWidth="1"/>
    <col min="44" max="44" width="12.33203125" style="156" hidden="1" customWidth="1"/>
    <col min="45" max="45" width="13.6640625" style="156" hidden="1" customWidth="1"/>
    <col min="46" max="46" width="14.5546875" style="156" hidden="1" customWidth="1"/>
    <col min="47" max="47" width="11.5546875" style="156" hidden="1" customWidth="1"/>
    <col min="48" max="50" width="11.6640625" style="156" hidden="1" customWidth="1"/>
    <col min="51" max="52" width="11.6640625" style="156" customWidth="1"/>
    <col min="53" max="53" width="14.33203125" style="156" customWidth="1"/>
    <col min="54" max="54" width="11.6640625" style="156" bestFit="1" customWidth="1"/>
    <col min="55" max="55" width="13.5546875" style="156" customWidth="1"/>
    <col min="56" max="56" width="11.88671875" style="156" bestFit="1" customWidth="1"/>
    <col min="57" max="57" width="11.6640625" style="157" hidden="1" customWidth="1"/>
    <col min="58" max="58" width="13" style="156" hidden="1" customWidth="1"/>
    <col min="59" max="59" width="12.44140625" style="156" hidden="1" customWidth="1"/>
    <col min="60" max="60" width="11.88671875" style="156" hidden="1" customWidth="1"/>
    <col min="61" max="61" width="12.88671875" style="156" hidden="1" customWidth="1"/>
    <col min="62" max="62" width="9.109375" style="157"/>
    <col min="63" max="16384" width="9.109375" style="156"/>
  </cols>
  <sheetData>
    <row r="1" spans="3:61" ht="20.25" customHeight="1">
      <c r="F1" s="274" t="s">
        <v>348</v>
      </c>
      <c r="G1" s="274"/>
      <c r="I1" s="274"/>
      <c r="J1" s="274"/>
      <c r="L1" s="273"/>
      <c r="T1" s="156" t="s">
        <v>347</v>
      </c>
      <c r="AC1" s="221"/>
      <c r="AD1" s="221"/>
      <c r="AE1" s="276">
        <v>0</v>
      </c>
      <c r="AF1" s="228">
        <f t="shared" ref="AF1:AM1" si="0">AF14</f>
        <v>0</v>
      </c>
      <c r="AG1" s="228">
        <f t="shared" si="0"/>
        <v>0</v>
      </c>
      <c r="AH1" s="228">
        <f t="shared" si="0"/>
        <v>0</v>
      </c>
      <c r="AI1" s="228">
        <f t="shared" si="0"/>
        <v>0</v>
      </c>
      <c r="AJ1" s="228">
        <f t="shared" si="0"/>
        <v>0</v>
      </c>
      <c r="AK1" s="228">
        <f t="shared" si="0"/>
        <v>0</v>
      </c>
      <c r="AL1" s="228">
        <f t="shared" si="0"/>
        <v>0</v>
      </c>
      <c r="AM1" s="228">
        <f t="shared" si="0"/>
        <v>0</v>
      </c>
      <c r="BF1" s="275"/>
    </row>
    <row r="2" spans="3:61" ht="27.75" hidden="1" customHeight="1">
      <c r="F2" s="274"/>
      <c r="G2" s="274"/>
      <c r="I2" s="274"/>
      <c r="J2" s="274"/>
      <c r="L2" s="273"/>
      <c r="AC2" s="226" t="s">
        <v>346</v>
      </c>
      <c r="AD2" s="256"/>
      <c r="AE2" s="272">
        <v>2015</v>
      </c>
      <c r="AF2" s="271" t="s">
        <v>345</v>
      </c>
      <c r="AG2" s="271" t="s">
        <v>344</v>
      </c>
      <c r="AH2" s="271" t="s">
        <v>343</v>
      </c>
      <c r="AI2" s="271" t="s">
        <v>342</v>
      </c>
      <c r="AJ2" s="271">
        <v>2017</v>
      </c>
      <c r="AK2" s="271">
        <v>2018</v>
      </c>
      <c r="AL2" s="271">
        <v>2019</v>
      </c>
      <c r="AM2" s="271">
        <v>2020</v>
      </c>
      <c r="AO2" s="156">
        <v>1</v>
      </c>
      <c r="AP2" s="156">
        <v>2</v>
      </c>
      <c r="AQ2" s="156">
        <v>3</v>
      </c>
      <c r="AR2" s="156">
        <v>4</v>
      </c>
      <c r="AS2" s="156">
        <v>5</v>
      </c>
      <c r="AT2" s="156">
        <v>6</v>
      </c>
      <c r="AU2" s="156">
        <v>7</v>
      </c>
      <c r="AV2" s="156">
        <v>8</v>
      </c>
      <c r="AW2" s="156">
        <v>9</v>
      </c>
      <c r="AX2" s="156">
        <v>10</v>
      </c>
      <c r="BE2" s="157">
        <v>1</v>
      </c>
      <c r="BF2" s="256">
        <v>1</v>
      </c>
      <c r="BG2" s="256">
        <v>2</v>
      </c>
      <c r="BH2" s="256">
        <v>3</v>
      </c>
      <c r="BI2" s="256">
        <v>4</v>
      </c>
    </row>
    <row r="3" spans="3:61" ht="27" customHeight="1">
      <c r="N3" s="617" t="s">
        <v>341</v>
      </c>
      <c r="O3" s="617"/>
      <c r="T3" s="270">
        <v>1</v>
      </c>
      <c r="U3" s="270">
        <v>2</v>
      </c>
      <c r="V3" s="270">
        <v>3</v>
      </c>
      <c r="W3" s="270">
        <v>4</v>
      </c>
      <c r="X3" s="270">
        <v>5</v>
      </c>
      <c r="Y3" s="270">
        <v>6</v>
      </c>
      <c r="Z3" s="270">
        <v>7</v>
      </c>
      <c r="AC3" s="235">
        <f>O7</f>
        <v>43555</v>
      </c>
      <c r="AD3" s="215"/>
      <c r="AE3" s="252">
        <v>0</v>
      </c>
      <c r="AF3" s="269">
        <v>2016</v>
      </c>
      <c r="AG3" s="269">
        <v>2016</v>
      </c>
      <c r="AH3" s="269">
        <v>2016</v>
      </c>
      <c r="AI3" s="269">
        <v>2016</v>
      </c>
      <c r="AJ3" s="269">
        <v>0</v>
      </c>
      <c r="AK3" s="269">
        <v>0</v>
      </c>
      <c r="AL3" s="269">
        <v>0</v>
      </c>
      <c r="AM3" s="269">
        <v>0</v>
      </c>
      <c r="AO3" s="226">
        <v>1</v>
      </c>
      <c r="AP3" s="166">
        <v>9</v>
      </c>
      <c r="AQ3" s="166">
        <v>12</v>
      </c>
      <c r="AR3" s="166">
        <v>12</v>
      </c>
      <c r="AS3" s="166">
        <v>12</v>
      </c>
      <c r="AT3" s="264">
        <v>12</v>
      </c>
      <c r="AU3" s="166">
        <v>12</v>
      </c>
      <c r="AV3" s="166">
        <v>12</v>
      </c>
      <c r="AW3" s="166">
        <v>12</v>
      </c>
      <c r="AX3" s="166">
        <v>12</v>
      </c>
      <c r="AY3" s="167"/>
      <c r="AZ3" s="167"/>
      <c r="BE3" s="157">
        <v>2</v>
      </c>
      <c r="BF3" s="215">
        <v>41759</v>
      </c>
      <c r="BG3" s="215">
        <v>41851</v>
      </c>
      <c r="BH3" s="215">
        <v>41943</v>
      </c>
      <c r="BI3" s="215">
        <v>42035</v>
      </c>
    </row>
    <row r="4" spans="3:61" ht="81" customHeight="1">
      <c r="C4" s="618" t="s">
        <v>317</v>
      </c>
      <c r="D4" s="619"/>
      <c r="F4" s="267" t="s">
        <v>334</v>
      </c>
      <c r="G4" s="267" t="s">
        <v>333</v>
      </c>
      <c r="H4" s="267" t="s">
        <v>340</v>
      </c>
      <c r="I4" s="266" t="s">
        <v>339</v>
      </c>
      <c r="J4" s="266" t="s">
        <v>338</v>
      </c>
      <c r="K4" s="266" t="s">
        <v>337</v>
      </c>
      <c r="L4" s="266" t="s">
        <v>336</v>
      </c>
      <c r="N4" s="254" t="s">
        <v>335</v>
      </c>
      <c r="O4" s="268">
        <f>'1_Wniosek_klient'!C97</f>
        <v>0.05</v>
      </c>
      <c r="Q4" s="618" t="s">
        <v>317</v>
      </c>
      <c r="R4" s="619"/>
      <c r="T4" s="267" t="s">
        <v>334</v>
      </c>
      <c r="U4" s="267" t="s">
        <v>333</v>
      </c>
      <c r="V4" s="267" t="s">
        <v>332</v>
      </c>
      <c r="W4" s="266" t="s">
        <v>331</v>
      </c>
      <c r="X4" s="266" t="s">
        <v>330</v>
      </c>
      <c r="Y4" s="266" t="s">
        <v>329</v>
      </c>
      <c r="Z4" s="266" t="s">
        <v>328</v>
      </c>
      <c r="AA4" s="265"/>
      <c r="AC4" s="252" t="s">
        <v>327</v>
      </c>
      <c r="AD4" s="251">
        <f>AF4+AG4+AH4+AI4+AJ4+AK4+AL4+AM4</f>
        <v>0</v>
      </c>
      <c r="AE4" s="250">
        <f>AE5</f>
        <v>0</v>
      </c>
      <c r="AF4" s="228">
        <f t="shared" ref="AF4:AM4" si="1">IF(AF5-AE5&lt;0,0,AF5-AE5)</f>
        <v>0</v>
      </c>
      <c r="AG4" s="228">
        <f t="shared" si="1"/>
        <v>0</v>
      </c>
      <c r="AH4" s="228">
        <f t="shared" si="1"/>
        <v>0</v>
      </c>
      <c r="AI4" s="228">
        <f t="shared" si="1"/>
        <v>0</v>
      </c>
      <c r="AJ4" s="228">
        <f t="shared" si="1"/>
        <v>0</v>
      </c>
      <c r="AK4" s="228">
        <f t="shared" si="1"/>
        <v>0</v>
      </c>
      <c r="AL4" s="228">
        <f t="shared" si="1"/>
        <v>0</v>
      </c>
      <c r="AM4" s="228">
        <f t="shared" si="1"/>
        <v>0</v>
      </c>
      <c r="AO4" s="226">
        <v>2</v>
      </c>
      <c r="AP4" s="166">
        <v>6</v>
      </c>
      <c r="AQ4" s="166">
        <v>12</v>
      </c>
      <c r="AR4" s="166">
        <v>12</v>
      </c>
      <c r="AS4" s="166">
        <v>12</v>
      </c>
      <c r="AT4" s="264">
        <v>12</v>
      </c>
      <c r="AU4" s="166">
        <v>12</v>
      </c>
      <c r="AV4" s="166">
        <v>12</v>
      </c>
      <c r="AW4" s="166">
        <v>12</v>
      </c>
      <c r="AX4" s="166">
        <v>12</v>
      </c>
      <c r="AY4" s="166"/>
      <c r="AZ4" s="166"/>
      <c r="BA4" s="262" t="s">
        <v>350</v>
      </c>
      <c r="BB4" s="263" t="s">
        <v>326</v>
      </c>
      <c r="BC4" s="263" t="s">
        <v>325</v>
      </c>
      <c r="BD4" s="262" t="s">
        <v>324</v>
      </c>
      <c r="BE4" s="157">
        <v>3</v>
      </c>
      <c r="BF4" s="215">
        <v>41790</v>
      </c>
      <c r="BG4" s="215">
        <v>41882</v>
      </c>
      <c r="BH4" s="215">
        <v>41973</v>
      </c>
      <c r="BI4" s="215">
        <v>42063</v>
      </c>
    </row>
    <row r="5" spans="3:61" ht="15" customHeight="1">
      <c r="C5" s="195">
        <f>O9</f>
        <v>60</v>
      </c>
      <c r="D5" s="195">
        <v>0</v>
      </c>
      <c r="F5" s="258">
        <v>0</v>
      </c>
      <c r="G5" s="193">
        <f>O7</f>
        <v>43555</v>
      </c>
      <c r="H5" s="205">
        <f t="shared" ref="H5:H68" si="2">PV($O$8,C5,$I$6,0,0)*-1</f>
        <v>0</v>
      </c>
      <c r="I5" s="205"/>
      <c r="J5" s="205"/>
      <c r="K5" s="205"/>
      <c r="L5" s="261"/>
      <c r="M5" s="198"/>
      <c r="N5" s="260" t="s">
        <v>323</v>
      </c>
      <c r="O5" s="570">
        <f>'4_Dane_finans_kl'!Q45</f>
        <v>60</v>
      </c>
      <c r="P5" s="198"/>
      <c r="Q5" s="195">
        <f>O9</f>
        <v>60</v>
      </c>
      <c r="R5" s="195">
        <v>0</v>
      </c>
      <c r="T5" s="258">
        <v>0</v>
      </c>
      <c r="U5" s="193">
        <f>O7</f>
        <v>43555</v>
      </c>
      <c r="V5" s="277">
        <f>O6</f>
        <v>0</v>
      </c>
      <c r="W5" s="257"/>
      <c r="X5" s="257"/>
      <c r="Y5" s="257"/>
      <c r="Z5" s="257"/>
      <c r="AA5" s="191">
        <f>T5</f>
        <v>0</v>
      </c>
      <c r="AB5" s="227">
        <f>U5</f>
        <v>43555</v>
      </c>
      <c r="AC5" s="256"/>
      <c r="AD5" s="256"/>
      <c r="AE5" s="250">
        <v>0</v>
      </c>
      <c r="AF5" s="228">
        <f t="shared" ref="AF5:AM5" si="3">IFERROR(VLOOKUP(AF12,$U$5:$Z$77,4,FALSE),0)</f>
        <v>0</v>
      </c>
      <c r="AG5" s="228">
        <f t="shared" si="3"/>
        <v>0</v>
      </c>
      <c r="AH5" s="228">
        <f t="shared" si="3"/>
        <v>0</v>
      </c>
      <c r="AI5" s="228">
        <f t="shared" si="3"/>
        <v>0</v>
      </c>
      <c r="AJ5" s="228">
        <f t="shared" si="3"/>
        <v>0</v>
      </c>
      <c r="AK5" s="228">
        <f t="shared" si="3"/>
        <v>0</v>
      </c>
      <c r="AL5" s="228">
        <f t="shared" si="3"/>
        <v>0</v>
      </c>
      <c r="AM5" s="228">
        <f t="shared" si="3"/>
        <v>0</v>
      </c>
      <c r="AO5" s="226">
        <v>3</v>
      </c>
      <c r="AP5" s="166">
        <v>3</v>
      </c>
      <c r="AQ5" s="166">
        <v>12</v>
      </c>
      <c r="AR5" s="166">
        <v>12</v>
      </c>
      <c r="AS5" s="166">
        <v>12</v>
      </c>
      <c r="AT5" s="166">
        <v>12</v>
      </c>
      <c r="AU5" s="166">
        <v>12</v>
      </c>
      <c r="AV5" s="166">
        <v>12</v>
      </c>
      <c r="AW5" s="166">
        <v>12</v>
      </c>
      <c r="AX5" s="166">
        <v>12</v>
      </c>
      <c r="AY5" s="167"/>
      <c r="AZ5" s="167" t="s">
        <v>351</v>
      </c>
      <c r="BE5" s="157">
        <v>4</v>
      </c>
      <c r="BF5" s="215">
        <v>41820</v>
      </c>
      <c r="BG5" s="215">
        <v>41912</v>
      </c>
      <c r="BH5" s="215">
        <v>42004</v>
      </c>
      <c r="BI5" s="215">
        <v>42094</v>
      </c>
    </row>
    <row r="6" spans="3:61" ht="18" customHeight="1">
      <c r="C6" s="195">
        <f t="shared" ref="C6:C69" si="4">IF(C5-1&gt;=0,C5-1,0)</f>
        <v>59</v>
      </c>
      <c r="D6" s="195">
        <f t="shared" ref="D6:D69" si="5">IF(C6&gt;0,D5+1,0)</f>
        <v>1</v>
      </c>
      <c r="F6" s="194">
        <v>1</v>
      </c>
      <c r="G6" s="193">
        <f t="shared" ref="G6:G69" si="6">IF(F6&gt;0,EOMONTH(G5,$P$206),0)</f>
        <v>43585</v>
      </c>
      <c r="H6" s="205">
        <f t="shared" si="2"/>
        <v>0</v>
      </c>
      <c r="I6" s="255">
        <f>PMT(O8,O9,-$O$6,,0)</f>
        <v>0</v>
      </c>
      <c r="J6" s="205">
        <f t="shared" ref="J6:J69" si="7">PPMT($O$8,F6,$O$9,-$O$6)</f>
        <v>0</v>
      </c>
      <c r="K6" s="205">
        <f t="shared" ref="K6:K69" si="8">IPMT($O$8,F6,$O$9,-$O$6)</f>
        <v>0</v>
      </c>
      <c r="L6" s="204" t="e">
        <f t="shared" ref="L6:L69" si="9">CUMIPMT($O$8,$O$9,$O$6,1,F6,0)*-1</f>
        <v>#NUM!</v>
      </c>
      <c r="M6" s="198"/>
      <c r="N6" s="254" t="s">
        <v>322</v>
      </c>
      <c r="O6" s="253">
        <f>'1_Wniosek_klient'!I97</f>
        <v>0</v>
      </c>
      <c r="P6" s="198"/>
      <c r="Q6" s="195">
        <f t="shared" ref="Q6:Q69" si="10">IF(Q5-1&gt;=0,Q5-1,0)</f>
        <v>59</v>
      </c>
      <c r="R6" s="195">
        <f t="shared" ref="R6:R69" si="11">IF(Q6&gt;0,R5+1,0)</f>
        <v>1</v>
      </c>
      <c r="T6" s="194">
        <f>R6</f>
        <v>1</v>
      </c>
      <c r="U6" s="193">
        <f t="shared" ref="U6:U69" si="12">EOMONTH(U5,$P$206)</f>
        <v>43585</v>
      </c>
      <c r="V6" s="192">
        <f t="shared" ref="V6:V69" si="13">IF(T6&gt;0,V5-W6,0)</f>
        <v>0</v>
      </c>
      <c r="W6" s="192">
        <f t="shared" ref="W6:W69" si="14">IF(T6&gt;$O$10,$V$5/($O$9-$O$10),0)</f>
        <v>0</v>
      </c>
      <c r="X6" s="192">
        <f>W6</f>
        <v>0</v>
      </c>
      <c r="Y6" s="192">
        <f t="shared" ref="Y6:Y69" si="15">V5*$O$8</f>
        <v>0</v>
      </c>
      <c r="Z6" s="192">
        <f>Y6</f>
        <v>0</v>
      </c>
      <c r="AY6" s="557">
        <v>43555</v>
      </c>
      <c r="AZ6" s="156">
        <v>1</v>
      </c>
      <c r="BB6" s="213">
        <f>VLOOKUP(AY6,U2:Z74,2,FALSE)</f>
        <v>0</v>
      </c>
      <c r="BE6" s="157">
        <v>5</v>
      </c>
      <c r="BF6" s="215">
        <v>41851</v>
      </c>
      <c r="BG6" s="215">
        <v>41943</v>
      </c>
      <c r="BH6" s="215">
        <v>42035</v>
      </c>
      <c r="BI6" s="215">
        <v>42124</v>
      </c>
    </row>
    <row r="7" spans="3:61" ht="23.25" customHeight="1">
      <c r="C7" s="195">
        <f t="shared" si="4"/>
        <v>58</v>
      </c>
      <c r="D7" s="195">
        <f t="shared" si="5"/>
        <v>2</v>
      </c>
      <c r="F7" s="194">
        <f t="shared" ref="F7:F70" si="16">IF(D6&gt;0,F6+1,0)</f>
        <v>2</v>
      </c>
      <c r="G7" s="193">
        <f t="shared" si="6"/>
        <v>43616</v>
      </c>
      <c r="H7" s="205">
        <f t="shared" si="2"/>
        <v>0</v>
      </c>
      <c r="I7" s="205">
        <f t="shared" ref="I7:I70" si="17">IF(H6&gt;0,I6,0)</f>
        <v>0</v>
      </c>
      <c r="J7" s="205">
        <f t="shared" si="7"/>
        <v>0</v>
      </c>
      <c r="K7" s="205">
        <f t="shared" si="8"/>
        <v>0</v>
      </c>
      <c r="L7" s="204" t="e">
        <f t="shared" si="9"/>
        <v>#NUM!</v>
      </c>
      <c r="M7" s="198"/>
      <c r="N7" s="247" t="s">
        <v>320</v>
      </c>
      <c r="O7" s="556">
        <f>AY6</f>
        <v>43555</v>
      </c>
      <c r="P7" s="198"/>
      <c r="Q7" s="195">
        <f t="shared" si="10"/>
        <v>58</v>
      </c>
      <c r="R7" s="195">
        <f t="shared" si="11"/>
        <v>2</v>
      </c>
      <c r="T7" s="194">
        <f t="shared" ref="T7:T70" si="18">IF(R6&gt;0,T6+1,0)</f>
        <v>2</v>
      </c>
      <c r="U7" s="193">
        <f t="shared" si="12"/>
        <v>43616</v>
      </c>
      <c r="V7" s="192">
        <f t="shared" si="13"/>
        <v>0</v>
      </c>
      <c r="W7" s="192">
        <f t="shared" si="14"/>
        <v>0</v>
      </c>
      <c r="X7" s="192">
        <f t="shared" ref="X7:X70" si="19">W7+X6</f>
        <v>0</v>
      </c>
      <c r="Y7" s="192">
        <f t="shared" si="15"/>
        <v>0</v>
      </c>
      <c r="Z7" s="192">
        <f t="shared" ref="Z7:Z70" si="20">Z6+Y7</f>
        <v>0</v>
      </c>
      <c r="AY7" s="212">
        <v>43646</v>
      </c>
      <c r="AZ7" s="281">
        <v>2</v>
      </c>
      <c r="BA7" s="213">
        <f>IF(AY6&gt;AY7,0,(VLOOKUP(AY7,$U$5:$Z$77,6,FALSE)))</f>
        <v>0</v>
      </c>
      <c r="BB7" s="213">
        <f>IF(AY6&gt;AY7,0,(VLOOKUP(AY7,U3:Z75,2,FALSE)))</f>
        <v>0</v>
      </c>
      <c r="BE7" s="157">
        <v>6</v>
      </c>
      <c r="BF7" s="215">
        <v>41882</v>
      </c>
      <c r="BG7" s="215">
        <v>41973</v>
      </c>
      <c r="BH7" s="215">
        <v>42063</v>
      </c>
      <c r="BI7" s="215">
        <v>42155</v>
      </c>
    </row>
    <row r="8" spans="3:61" ht="18.75" customHeight="1">
      <c r="C8" s="195">
        <f t="shared" si="4"/>
        <v>57</v>
      </c>
      <c r="D8" s="195">
        <f t="shared" si="5"/>
        <v>3</v>
      </c>
      <c r="F8" s="194">
        <f t="shared" si="16"/>
        <v>3</v>
      </c>
      <c r="G8" s="193">
        <f t="shared" si="6"/>
        <v>43646</v>
      </c>
      <c r="H8" s="205">
        <f t="shared" si="2"/>
        <v>0</v>
      </c>
      <c r="I8" s="205">
        <f t="shared" si="17"/>
        <v>0</v>
      </c>
      <c r="J8" s="205">
        <f t="shared" si="7"/>
        <v>0</v>
      </c>
      <c r="K8" s="205">
        <f t="shared" si="8"/>
        <v>0</v>
      </c>
      <c r="L8" s="204" t="e">
        <f t="shared" si="9"/>
        <v>#NUM!</v>
      </c>
      <c r="M8" s="198"/>
      <c r="N8" s="242" t="s">
        <v>319</v>
      </c>
      <c r="O8" s="241">
        <f>MAX(N203:N205)</f>
        <v>4.1666666666666666E-3</v>
      </c>
      <c r="P8" s="198"/>
      <c r="Q8" s="195">
        <f t="shared" si="10"/>
        <v>57</v>
      </c>
      <c r="R8" s="195">
        <f t="shared" si="11"/>
        <v>3</v>
      </c>
      <c r="T8" s="194">
        <f t="shared" si="18"/>
        <v>3</v>
      </c>
      <c r="U8" s="193">
        <f t="shared" si="12"/>
        <v>43646</v>
      </c>
      <c r="V8" s="192">
        <f t="shared" si="13"/>
        <v>0</v>
      </c>
      <c r="W8" s="192">
        <f t="shared" si="14"/>
        <v>0</v>
      </c>
      <c r="X8" s="192">
        <f t="shared" si="19"/>
        <v>0</v>
      </c>
      <c r="Y8" s="192">
        <f t="shared" si="15"/>
        <v>0</v>
      </c>
      <c r="Z8" s="192">
        <f t="shared" si="20"/>
        <v>0</v>
      </c>
      <c r="AY8" s="212">
        <v>43738</v>
      </c>
      <c r="AZ8" s="281">
        <v>3</v>
      </c>
      <c r="BA8" s="213">
        <f>VLOOKUP(AY8,$U$5:$Z$77,6,FALSE)</f>
        <v>0</v>
      </c>
      <c r="BB8" s="213">
        <f>VLOOKUP(AY8,U4:Z76,2,FALSE)</f>
        <v>0</v>
      </c>
      <c r="BE8" s="157">
        <v>7</v>
      </c>
      <c r="BF8" s="215">
        <v>41912</v>
      </c>
      <c r="BG8" s="215">
        <v>42004</v>
      </c>
      <c r="BH8" s="215">
        <v>42094</v>
      </c>
      <c r="BI8" s="215">
        <v>42185</v>
      </c>
    </row>
    <row r="9" spans="3:61" ht="18.75" customHeight="1">
      <c r="C9" s="195">
        <f t="shared" si="4"/>
        <v>56</v>
      </c>
      <c r="D9" s="195">
        <f t="shared" si="5"/>
        <v>4</v>
      </c>
      <c r="F9" s="194">
        <f t="shared" si="16"/>
        <v>4</v>
      </c>
      <c r="G9" s="193">
        <f t="shared" si="6"/>
        <v>43677</v>
      </c>
      <c r="H9" s="205">
        <f t="shared" si="2"/>
        <v>0</v>
      </c>
      <c r="I9" s="205">
        <f t="shared" si="17"/>
        <v>0</v>
      </c>
      <c r="J9" s="205">
        <f t="shared" si="7"/>
        <v>0</v>
      </c>
      <c r="K9" s="205">
        <f t="shared" si="8"/>
        <v>0</v>
      </c>
      <c r="L9" s="204" t="e">
        <f t="shared" si="9"/>
        <v>#NUM!</v>
      </c>
      <c r="M9" s="198"/>
      <c r="N9" s="238" t="s">
        <v>315</v>
      </c>
      <c r="O9" s="237">
        <f>MAX(O203:O205)</f>
        <v>60</v>
      </c>
      <c r="P9" s="198"/>
      <c r="Q9" s="195">
        <f t="shared" si="10"/>
        <v>56</v>
      </c>
      <c r="R9" s="195">
        <f t="shared" si="11"/>
        <v>4</v>
      </c>
      <c r="T9" s="194">
        <f t="shared" si="18"/>
        <v>4</v>
      </c>
      <c r="U9" s="193">
        <f t="shared" si="12"/>
        <v>43677</v>
      </c>
      <c r="V9" s="192">
        <f t="shared" si="13"/>
        <v>0</v>
      </c>
      <c r="W9" s="192">
        <f t="shared" si="14"/>
        <v>0</v>
      </c>
      <c r="X9" s="192">
        <f t="shared" si="19"/>
        <v>0</v>
      </c>
      <c r="Y9" s="192">
        <f t="shared" si="15"/>
        <v>0</v>
      </c>
      <c r="Z9" s="192">
        <f t="shared" si="20"/>
        <v>0</v>
      </c>
      <c r="AB9" s="203"/>
      <c r="AC9" s="252" t="s">
        <v>321</v>
      </c>
      <c r="AD9" s="251">
        <f>AF9+AG9+AH9+AI9+AJ9+AK9+AL9+AM9</f>
        <v>0</v>
      </c>
      <c r="AE9" s="250">
        <f>AE10</f>
        <v>0</v>
      </c>
      <c r="AF9" s="228">
        <f t="shared" ref="AF9:AM9" si="21">IF(AF10-AE10&lt;0,0,AF10-AE10)</f>
        <v>0</v>
      </c>
      <c r="AG9" s="228">
        <f t="shared" si="21"/>
        <v>0</v>
      </c>
      <c r="AH9" s="228">
        <f t="shared" si="21"/>
        <v>0</v>
      </c>
      <c r="AI9" s="228">
        <f t="shared" si="21"/>
        <v>0</v>
      </c>
      <c r="AJ9" s="228">
        <f t="shared" si="21"/>
        <v>0</v>
      </c>
      <c r="AK9" s="228">
        <f t="shared" si="21"/>
        <v>0</v>
      </c>
      <c r="AL9" s="228">
        <f t="shared" si="21"/>
        <v>0</v>
      </c>
      <c r="AM9" s="228">
        <f t="shared" si="21"/>
        <v>0</v>
      </c>
      <c r="AO9" s="226">
        <v>4</v>
      </c>
      <c r="AP9" s="166">
        <v>11</v>
      </c>
      <c r="AQ9" s="166">
        <f t="shared" ref="AQ9:AX9" si="22">AP9+12</f>
        <v>23</v>
      </c>
      <c r="AR9" s="166">
        <f t="shared" si="22"/>
        <v>35</v>
      </c>
      <c r="AS9" s="166">
        <f t="shared" si="22"/>
        <v>47</v>
      </c>
      <c r="AT9" s="166">
        <f t="shared" si="22"/>
        <v>59</v>
      </c>
      <c r="AU9" s="166">
        <f t="shared" si="22"/>
        <v>71</v>
      </c>
      <c r="AV9" s="166">
        <f t="shared" si="22"/>
        <v>83</v>
      </c>
      <c r="AW9" s="166">
        <f t="shared" si="22"/>
        <v>95</v>
      </c>
      <c r="AX9" s="249">
        <f t="shared" si="22"/>
        <v>107</v>
      </c>
      <c r="AY9" s="278">
        <v>43830</v>
      </c>
      <c r="AZ9" s="282">
        <v>4</v>
      </c>
      <c r="BA9" s="213">
        <f>VLOOKUP(AY9,$U$5:$Z$77,6,FALSE)</f>
        <v>0</v>
      </c>
      <c r="BB9" s="213">
        <f>VLOOKUP(AY9,U5:Z77,2,FALSE)</f>
        <v>0</v>
      </c>
      <c r="BC9" s="248">
        <f>VLOOKUP(AY10,$U$5:$Z$140,2,FALSE)</f>
        <v>0</v>
      </c>
      <c r="BD9" s="213">
        <f t="shared" ref="BD9:BD18" si="23">BB9-BC9</f>
        <v>0</v>
      </c>
      <c r="BE9" s="157">
        <v>8</v>
      </c>
      <c r="BF9" s="215">
        <v>41943</v>
      </c>
      <c r="BG9" s="215">
        <v>42035</v>
      </c>
      <c r="BH9" s="215">
        <v>42124</v>
      </c>
      <c r="BI9" s="215">
        <v>42216</v>
      </c>
    </row>
    <row r="10" spans="3:61" ht="22.5" customHeight="1">
      <c r="C10" s="195">
        <f t="shared" si="4"/>
        <v>55</v>
      </c>
      <c r="D10" s="195">
        <f t="shared" si="5"/>
        <v>5</v>
      </c>
      <c r="F10" s="194">
        <f t="shared" si="16"/>
        <v>5</v>
      </c>
      <c r="G10" s="193">
        <f t="shared" si="6"/>
        <v>43708</v>
      </c>
      <c r="H10" s="205">
        <f t="shared" si="2"/>
        <v>0</v>
      </c>
      <c r="I10" s="205">
        <f t="shared" si="17"/>
        <v>0</v>
      </c>
      <c r="J10" s="205">
        <f t="shared" si="7"/>
        <v>0</v>
      </c>
      <c r="K10" s="205">
        <f t="shared" si="8"/>
        <v>0</v>
      </c>
      <c r="L10" s="204" t="e">
        <f t="shared" si="9"/>
        <v>#NUM!</v>
      </c>
      <c r="M10" s="198"/>
      <c r="N10" s="233" t="s">
        <v>318</v>
      </c>
      <c r="O10" s="232">
        <f>'4_Dane_finans_kl'!R45</f>
        <v>0</v>
      </c>
      <c r="P10" s="198"/>
      <c r="Q10" s="195">
        <f t="shared" si="10"/>
        <v>55</v>
      </c>
      <c r="R10" s="195">
        <f t="shared" si="11"/>
        <v>5</v>
      </c>
      <c r="T10" s="194">
        <f t="shared" si="18"/>
        <v>5</v>
      </c>
      <c r="U10" s="193">
        <f t="shared" si="12"/>
        <v>43708</v>
      </c>
      <c r="V10" s="192">
        <f t="shared" si="13"/>
        <v>0</v>
      </c>
      <c r="W10" s="192">
        <f t="shared" si="14"/>
        <v>0</v>
      </c>
      <c r="X10" s="192">
        <f t="shared" si="19"/>
        <v>0</v>
      </c>
      <c r="Y10" s="192">
        <f t="shared" si="15"/>
        <v>0</v>
      </c>
      <c r="Z10" s="192">
        <f t="shared" si="20"/>
        <v>0</v>
      </c>
      <c r="AB10" s="203"/>
      <c r="AC10" s="245"/>
      <c r="AD10" s="245"/>
      <c r="AE10" s="244">
        <v>0</v>
      </c>
      <c r="AF10" s="243">
        <f t="shared" ref="AF10:AM10" si="24">AF11</f>
        <v>0</v>
      </c>
      <c r="AG10" s="243">
        <f t="shared" si="24"/>
        <v>0</v>
      </c>
      <c r="AH10" s="243">
        <f t="shared" si="24"/>
        <v>0</v>
      </c>
      <c r="AI10" s="243">
        <f t="shared" si="24"/>
        <v>0</v>
      </c>
      <c r="AJ10" s="243">
        <f t="shared" si="24"/>
        <v>0</v>
      </c>
      <c r="AK10" s="243">
        <f t="shared" si="24"/>
        <v>0</v>
      </c>
      <c r="AL10" s="243">
        <f t="shared" si="24"/>
        <v>0</v>
      </c>
      <c r="AM10" s="243">
        <f t="shared" si="24"/>
        <v>0</v>
      </c>
      <c r="AY10" s="193">
        <v>44196</v>
      </c>
      <c r="AZ10" s="283"/>
      <c r="BA10" s="213">
        <f>VLOOKUP(AY10,U5:Z140,6,FALSE)</f>
        <v>0</v>
      </c>
      <c r="BB10" s="213">
        <f>VLOOKUP(AY10,$U$5:$Z$140,2,FALSE)</f>
        <v>0</v>
      </c>
      <c r="BC10" s="248">
        <f t="shared" ref="BC10:BC18" si="25">VLOOKUP(AY11,$U$5:$Z$140,2,FALSE)</f>
        <v>0</v>
      </c>
      <c r="BD10" s="213">
        <f t="shared" si="23"/>
        <v>0</v>
      </c>
      <c r="BE10" s="157">
        <v>9</v>
      </c>
      <c r="BF10" s="215">
        <v>41973</v>
      </c>
      <c r="BG10" s="215">
        <v>42063</v>
      </c>
      <c r="BH10" s="215">
        <v>42155</v>
      </c>
      <c r="BI10" s="215">
        <v>42247</v>
      </c>
    </row>
    <row r="11" spans="3:61" ht="19.5" customHeight="1">
      <c r="C11" s="195">
        <f t="shared" si="4"/>
        <v>54</v>
      </c>
      <c r="D11" s="195">
        <f t="shared" si="5"/>
        <v>6</v>
      </c>
      <c r="F11" s="194">
        <f t="shared" si="16"/>
        <v>6</v>
      </c>
      <c r="G11" s="193">
        <f t="shared" si="6"/>
        <v>43738</v>
      </c>
      <c r="H11" s="205">
        <f t="shared" si="2"/>
        <v>0</v>
      </c>
      <c r="I11" s="205">
        <f t="shared" si="17"/>
        <v>0</v>
      </c>
      <c r="J11" s="205">
        <f t="shared" si="7"/>
        <v>0</v>
      </c>
      <c r="K11" s="205">
        <f t="shared" si="8"/>
        <v>0</v>
      </c>
      <c r="L11" s="204" t="e">
        <f t="shared" si="9"/>
        <v>#NUM!</v>
      </c>
      <c r="M11" s="198"/>
      <c r="N11" s="566"/>
      <c r="O11" s="567"/>
      <c r="P11" s="198"/>
      <c r="Q11" s="195">
        <f t="shared" si="10"/>
        <v>54</v>
      </c>
      <c r="R11" s="195">
        <f t="shared" si="11"/>
        <v>6</v>
      </c>
      <c r="T11" s="194">
        <f t="shared" si="18"/>
        <v>6</v>
      </c>
      <c r="U11" s="193">
        <f t="shared" si="12"/>
        <v>43738</v>
      </c>
      <c r="V11" s="192">
        <f t="shared" si="13"/>
        <v>0</v>
      </c>
      <c r="W11" s="192">
        <f t="shared" si="14"/>
        <v>0</v>
      </c>
      <c r="X11" s="192">
        <f t="shared" si="19"/>
        <v>0</v>
      </c>
      <c r="Y11" s="192">
        <f t="shared" si="15"/>
        <v>0</v>
      </c>
      <c r="Z11" s="192">
        <f t="shared" si="20"/>
        <v>0</v>
      </c>
      <c r="AB11" s="203"/>
      <c r="AC11" s="240">
        <v>0</v>
      </c>
      <c r="AD11" s="239"/>
      <c r="AE11" s="230">
        <v>0</v>
      </c>
      <c r="AF11" s="228">
        <f t="shared" ref="AF11:AM11" si="26">IFERROR(VLOOKUP(AF12,$U$5:$AA$77,6,FALSE),0)</f>
        <v>0</v>
      </c>
      <c r="AG11" s="228">
        <f t="shared" si="26"/>
        <v>0</v>
      </c>
      <c r="AH11" s="228">
        <f t="shared" si="26"/>
        <v>0</v>
      </c>
      <c r="AI11" s="228">
        <f t="shared" si="26"/>
        <v>0</v>
      </c>
      <c r="AJ11" s="228">
        <f t="shared" si="26"/>
        <v>0</v>
      </c>
      <c r="AK11" s="228">
        <f t="shared" si="26"/>
        <v>0</v>
      </c>
      <c r="AL11" s="228">
        <f t="shared" si="26"/>
        <v>0</v>
      </c>
      <c r="AM11" s="228">
        <f t="shared" si="26"/>
        <v>0</v>
      </c>
      <c r="AY11" s="212">
        <v>44561</v>
      </c>
      <c r="AZ11" s="283"/>
      <c r="BA11" s="213">
        <f t="shared" ref="BA11:BA19" si="27">VLOOKUP(AY11,U6:Z141,6,FALSE)</f>
        <v>0</v>
      </c>
      <c r="BB11" s="213">
        <f t="shared" ref="BB11:BB19" si="28">VLOOKUP(AY11,$U$5:$Z$140,2,FALSE)</f>
        <v>0</v>
      </c>
      <c r="BC11" s="248">
        <f t="shared" si="25"/>
        <v>0</v>
      </c>
      <c r="BD11" s="213">
        <f t="shared" si="23"/>
        <v>0</v>
      </c>
      <c r="BE11" s="157">
        <v>10</v>
      </c>
      <c r="BF11" s="215">
        <v>42004</v>
      </c>
      <c r="BG11" s="215">
        <v>42094</v>
      </c>
      <c r="BH11" s="215">
        <v>42185</v>
      </c>
      <c r="BI11" s="215">
        <v>42277</v>
      </c>
    </row>
    <row r="12" spans="3:61" ht="18" customHeight="1">
      <c r="C12" s="195">
        <f t="shared" si="4"/>
        <v>53</v>
      </c>
      <c r="D12" s="195">
        <f t="shared" si="5"/>
        <v>7</v>
      </c>
      <c r="F12" s="194">
        <f t="shared" si="16"/>
        <v>7</v>
      </c>
      <c r="G12" s="193">
        <f t="shared" si="6"/>
        <v>43769</v>
      </c>
      <c r="H12" s="205">
        <f t="shared" si="2"/>
        <v>0</v>
      </c>
      <c r="I12" s="205">
        <f t="shared" si="17"/>
        <v>0</v>
      </c>
      <c r="J12" s="205">
        <f t="shared" si="7"/>
        <v>0</v>
      </c>
      <c r="K12" s="205">
        <f t="shared" si="8"/>
        <v>0</v>
      </c>
      <c r="L12" s="204" t="e">
        <f t="shared" si="9"/>
        <v>#NUM!</v>
      </c>
      <c r="M12" s="198"/>
      <c r="O12" s="569"/>
      <c r="P12" s="198"/>
      <c r="Q12" s="195">
        <f t="shared" si="10"/>
        <v>53</v>
      </c>
      <c r="R12" s="195">
        <f t="shared" si="11"/>
        <v>7</v>
      </c>
      <c r="T12" s="194">
        <f t="shared" si="18"/>
        <v>7</v>
      </c>
      <c r="U12" s="193">
        <f t="shared" si="12"/>
        <v>43769</v>
      </c>
      <c r="V12" s="192">
        <f t="shared" si="13"/>
        <v>0</v>
      </c>
      <c r="W12" s="192">
        <f t="shared" si="14"/>
        <v>0</v>
      </c>
      <c r="X12" s="192">
        <f t="shared" si="19"/>
        <v>0</v>
      </c>
      <c r="Y12" s="192">
        <f t="shared" si="15"/>
        <v>0</v>
      </c>
      <c r="Z12" s="192">
        <f t="shared" si="20"/>
        <v>0</v>
      </c>
      <c r="AB12" s="203"/>
      <c r="AC12" s="236">
        <v>5</v>
      </c>
      <c r="AD12" s="235"/>
      <c r="AE12" s="234">
        <f>VLOOKUP(AE11,$T$5:$Z$77,7,FALSE)</f>
        <v>0</v>
      </c>
      <c r="AF12" s="220">
        <f t="shared" ref="AF12:AM12" si="29">VLOOKUP($AC$12,$AO$12:$AX$16,AP2,FALSE)</f>
        <v>42460</v>
      </c>
      <c r="AG12" s="220">
        <f t="shared" si="29"/>
        <v>42551</v>
      </c>
      <c r="AH12" s="220">
        <f t="shared" si="29"/>
        <v>42643</v>
      </c>
      <c r="AI12" s="220">
        <f t="shared" si="29"/>
        <v>42735</v>
      </c>
      <c r="AJ12" s="220">
        <f t="shared" si="29"/>
        <v>43100</v>
      </c>
      <c r="AK12" s="220">
        <f t="shared" si="29"/>
        <v>43465</v>
      </c>
      <c r="AL12" s="220">
        <f t="shared" si="29"/>
        <v>43830</v>
      </c>
      <c r="AM12" s="220">
        <f t="shared" si="29"/>
        <v>44196</v>
      </c>
      <c r="AO12" s="226">
        <v>1</v>
      </c>
      <c r="AP12" s="165">
        <f>EOMONTH(AP17,5)</f>
        <v>42185</v>
      </c>
      <c r="AQ12" s="165">
        <f>EOMONTH(AP12,3)</f>
        <v>42277</v>
      </c>
      <c r="AR12" s="165">
        <f>EOMONTH(AQ12,3)</f>
        <v>42369</v>
      </c>
      <c r="AS12" s="165">
        <f t="shared" ref="AS12:AX12" si="30">EOMONTH(AR12,12)</f>
        <v>42735</v>
      </c>
      <c r="AT12" s="165">
        <f t="shared" si="30"/>
        <v>43100</v>
      </c>
      <c r="AU12" s="165">
        <f t="shared" si="30"/>
        <v>43465</v>
      </c>
      <c r="AV12" s="165">
        <f t="shared" si="30"/>
        <v>43830</v>
      </c>
      <c r="AW12" s="165">
        <f t="shared" si="30"/>
        <v>44196</v>
      </c>
      <c r="AX12" s="224">
        <f t="shared" si="30"/>
        <v>44561</v>
      </c>
      <c r="AY12" s="212">
        <v>44926</v>
      </c>
      <c r="AZ12" s="283"/>
      <c r="BA12" s="213">
        <f t="shared" si="27"/>
        <v>0</v>
      </c>
      <c r="BB12" s="213">
        <f t="shared" si="28"/>
        <v>0</v>
      </c>
      <c r="BC12" s="248">
        <f t="shared" si="25"/>
        <v>0</v>
      </c>
      <c r="BD12" s="213">
        <f t="shared" si="23"/>
        <v>0</v>
      </c>
      <c r="BE12" s="157">
        <v>11</v>
      </c>
      <c r="BF12" s="215">
        <v>42035</v>
      </c>
      <c r="BG12" s="215">
        <v>42124</v>
      </c>
      <c r="BH12" s="215"/>
      <c r="BI12" s="215">
        <v>42308</v>
      </c>
    </row>
    <row r="13" spans="3:61" ht="15" customHeight="1">
      <c r="C13" s="195">
        <f t="shared" si="4"/>
        <v>52</v>
      </c>
      <c r="D13" s="195">
        <f t="shared" si="5"/>
        <v>8</v>
      </c>
      <c r="F13" s="194">
        <f t="shared" si="16"/>
        <v>8</v>
      </c>
      <c r="G13" s="193">
        <f t="shared" si="6"/>
        <v>43799</v>
      </c>
      <c r="H13" s="205">
        <f t="shared" si="2"/>
        <v>0</v>
      </c>
      <c r="I13" s="205">
        <f t="shared" si="17"/>
        <v>0</v>
      </c>
      <c r="J13" s="205">
        <f t="shared" si="7"/>
        <v>0</v>
      </c>
      <c r="K13" s="205">
        <f t="shared" si="8"/>
        <v>0</v>
      </c>
      <c r="L13" s="204" t="e">
        <f t="shared" si="9"/>
        <v>#NUM!</v>
      </c>
      <c r="M13" s="198"/>
      <c r="O13" s="569"/>
      <c r="P13" s="198"/>
      <c r="Q13" s="195">
        <f t="shared" si="10"/>
        <v>52</v>
      </c>
      <c r="R13" s="195">
        <f t="shared" si="11"/>
        <v>8</v>
      </c>
      <c r="T13" s="194">
        <f t="shared" si="18"/>
        <v>8</v>
      </c>
      <c r="U13" s="193">
        <f t="shared" si="12"/>
        <v>43799</v>
      </c>
      <c r="V13" s="192">
        <f t="shared" si="13"/>
        <v>0</v>
      </c>
      <c r="W13" s="192">
        <f t="shared" si="14"/>
        <v>0</v>
      </c>
      <c r="X13" s="192">
        <f t="shared" si="19"/>
        <v>0</v>
      </c>
      <c r="Y13" s="192">
        <f t="shared" si="15"/>
        <v>0</v>
      </c>
      <c r="Z13" s="192">
        <f t="shared" si="20"/>
        <v>0</v>
      </c>
      <c r="AB13" s="203"/>
      <c r="AD13" s="231"/>
      <c r="AE13" s="230"/>
      <c r="AF13" s="228">
        <f t="shared" ref="AF13:AM13" si="31">AF12</f>
        <v>42460</v>
      </c>
      <c r="AG13" s="228">
        <f t="shared" si="31"/>
        <v>42551</v>
      </c>
      <c r="AH13" s="228">
        <f t="shared" si="31"/>
        <v>42643</v>
      </c>
      <c r="AI13" s="228">
        <f t="shared" si="31"/>
        <v>42735</v>
      </c>
      <c r="AJ13" s="228">
        <f t="shared" si="31"/>
        <v>43100</v>
      </c>
      <c r="AK13" s="229">
        <f t="shared" si="31"/>
        <v>43465</v>
      </c>
      <c r="AL13" s="229">
        <f t="shared" si="31"/>
        <v>43830</v>
      </c>
      <c r="AM13" s="229">
        <f t="shared" si="31"/>
        <v>44196</v>
      </c>
      <c r="AO13" s="226">
        <v>2</v>
      </c>
      <c r="AP13" s="165">
        <f>EOMONTH(AP12,3)</f>
        <v>42277</v>
      </c>
      <c r="AQ13" s="165">
        <f>EOMONTH(AQ12,3)</f>
        <v>42369</v>
      </c>
      <c r="AR13" s="165">
        <f t="shared" ref="AR13:AX13" si="32">EOMONTH(AR12,12)</f>
        <v>42735</v>
      </c>
      <c r="AS13" s="165">
        <f t="shared" si="32"/>
        <v>43100</v>
      </c>
      <c r="AT13" s="165">
        <f t="shared" si="32"/>
        <v>43465</v>
      </c>
      <c r="AU13" s="165">
        <f t="shared" si="32"/>
        <v>43830</v>
      </c>
      <c r="AV13" s="165">
        <f t="shared" si="32"/>
        <v>44196</v>
      </c>
      <c r="AW13" s="165">
        <f t="shared" si="32"/>
        <v>44561</v>
      </c>
      <c r="AX13" s="224">
        <f t="shared" si="32"/>
        <v>44926</v>
      </c>
      <c r="AY13" s="212">
        <v>45291</v>
      </c>
      <c r="AZ13" s="212"/>
      <c r="BA13" s="213">
        <f t="shared" si="27"/>
        <v>0</v>
      </c>
      <c r="BB13" s="213">
        <f t="shared" si="28"/>
        <v>0</v>
      </c>
      <c r="BC13" s="248">
        <f t="shared" si="25"/>
        <v>0</v>
      </c>
      <c r="BD13" s="213">
        <f t="shared" si="23"/>
        <v>0</v>
      </c>
      <c r="BE13" s="157">
        <v>12</v>
      </c>
      <c r="BF13" s="215">
        <v>42063</v>
      </c>
      <c r="BG13" s="215">
        <v>42155</v>
      </c>
      <c r="BH13" s="215"/>
      <c r="BI13" s="215">
        <v>42338</v>
      </c>
    </row>
    <row r="14" spans="3:61" ht="15" customHeight="1">
      <c r="C14" s="195">
        <f t="shared" si="4"/>
        <v>51</v>
      </c>
      <c r="D14" s="195">
        <f t="shared" si="5"/>
        <v>9</v>
      </c>
      <c r="F14" s="194">
        <f t="shared" si="16"/>
        <v>9</v>
      </c>
      <c r="G14" s="193">
        <f t="shared" si="6"/>
        <v>43830</v>
      </c>
      <c r="H14" s="205">
        <f t="shared" si="2"/>
        <v>0</v>
      </c>
      <c r="I14" s="205">
        <f t="shared" si="17"/>
        <v>0</v>
      </c>
      <c r="J14" s="205">
        <f t="shared" si="7"/>
        <v>0</v>
      </c>
      <c r="K14" s="205">
        <f t="shared" si="8"/>
        <v>0</v>
      </c>
      <c r="L14" s="204" t="e">
        <f t="shared" si="9"/>
        <v>#NUM!</v>
      </c>
      <c r="M14" s="198"/>
      <c r="N14" s="198"/>
      <c r="O14" s="198"/>
      <c r="P14" s="198"/>
      <c r="Q14" s="195">
        <f t="shared" si="10"/>
        <v>51</v>
      </c>
      <c r="R14" s="195">
        <f t="shared" si="11"/>
        <v>9</v>
      </c>
      <c r="T14" s="194">
        <f t="shared" si="18"/>
        <v>9</v>
      </c>
      <c r="U14" s="193">
        <f t="shared" si="12"/>
        <v>43830</v>
      </c>
      <c r="V14" s="192">
        <f t="shared" si="13"/>
        <v>0</v>
      </c>
      <c r="W14" s="192">
        <f t="shared" si="14"/>
        <v>0</v>
      </c>
      <c r="X14" s="192">
        <f t="shared" si="19"/>
        <v>0</v>
      </c>
      <c r="Y14" s="192">
        <f t="shared" si="15"/>
        <v>0</v>
      </c>
      <c r="Z14" s="192">
        <f t="shared" si="20"/>
        <v>0</v>
      </c>
      <c r="AB14" s="203"/>
      <c r="AC14" s="189"/>
      <c r="AD14" s="189"/>
      <c r="AE14" s="189"/>
      <c r="AF14" s="228">
        <f t="shared" ref="AF14:AM14" si="33">IF(AND($AB$5&lt;=AF13,$AB$5&gt;AE13),$V$5,0)</f>
        <v>0</v>
      </c>
      <c r="AG14" s="228">
        <f t="shared" si="33"/>
        <v>0</v>
      </c>
      <c r="AH14" s="228">
        <f t="shared" si="33"/>
        <v>0</v>
      </c>
      <c r="AI14" s="228">
        <f t="shared" si="33"/>
        <v>0</v>
      </c>
      <c r="AJ14" s="228">
        <f t="shared" si="33"/>
        <v>0</v>
      </c>
      <c r="AK14" s="227">
        <f t="shared" si="33"/>
        <v>0</v>
      </c>
      <c r="AL14" s="227">
        <f t="shared" si="33"/>
        <v>0</v>
      </c>
      <c r="AM14" s="227">
        <f t="shared" si="33"/>
        <v>0</v>
      </c>
      <c r="AO14" s="226">
        <v>3</v>
      </c>
      <c r="AP14" s="165">
        <f>EOMONTH(AP13,3)</f>
        <v>42369</v>
      </c>
      <c r="AQ14" s="165">
        <f t="shared" ref="AQ14:AX15" si="34">EOMONTH(AP14,12)</f>
        <v>42735</v>
      </c>
      <c r="AR14" s="165">
        <f t="shared" si="34"/>
        <v>43100</v>
      </c>
      <c r="AS14" s="165">
        <f t="shared" si="34"/>
        <v>43465</v>
      </c>
      <c r="AT14" s="165">
        <f t="shared" si="34"/>
        <v>43830</v>
      </c>
      <c r="AU14" s="165">
        <f t="shared" si="34"/>
        <v>44196</v>
      </c>
      <c r="AV14" s="165">
        <f t="shared" si="34"/>
        <v>44561</v>
      </c>
      <c r="AW14" s="165">
        <f t="shared" si="34"/>
        <v>44926</v>
      </c>
      <c r="AX14" s="224">
        <f t="shared" si="34"/>
        <v>45291</v>
      </c>
      <c r="AY14" s="212">
        <v>45657</v>
      </c>
      <c r="AZ14" s="212"/>
      <c r="BA14" s="213">
        <f t="shared" si="27"/>
        <v>0</v>
      </c>
      <c r="BB14" s="213">
        <f t="shared" si="28"/>
        <v>0</v>
      </c>
      <c r="BC14" s="248">
        <f t="shared" si="25"/>
        <v>0</v>
      </c>
      <c r="BD14" s="213">
        <f t="shared" si="23"/>
        <v>0</v>
      </c>
      <c r="BE14" s="157">
        <v>13</v>
      </c>
      <c r="BF14" s="215">
        <v>42094</v>
      </c>
      <c r="BG14" s="215">
        <v>42185</v>
      </c>
      <c r="BH14" s="215"/>
      <c r="BI14" s="215">
        <v>42369</v>
      </c>
    </row>
    <row r="15" spans="3:61" ht="15" customHeight="1">
      <c r="C15" s="195">
        <f t="shared" si="4"/>
        <v>50</v>
      </c>
      <c r="D15" s="195">
        <f t="shared" si="5"/>
        <v>10</v>
      </c>
      <c r="F15" s="194">
        <f t="shared" si="16"/>
        <v>10</v>
      </c>
      <c r="G15" s="193">
        <f t="shared" si="6"/>
        <v>43861</v>
      </c>
      <c r="H15" s="205">
        <f t="shared" si="2"/>
        <v>0</v>
      </c>
      <c r="I15" s="205">
        <f t="shared" si="17"/>
        <v>0</v>
      </c>
      <c r="J15" s="205">
        <f t="shared" si="7"/>
        <v>0</v>
      </c>
      <c r="K15" s="205">
        <f t="shared" si="8"/>
        <v>0</v>
      </c>
      <c r="L15" s="204" t="e">
        <f t="shared" si="9"/>
        <v>#NUM!</v>
      </c>
      <c r="M15" s="198"/>
      <c r="Q15" s="195">
        <f t="shared" si="10"/>
        <v>50</v>
      </c>
      <c r="R15" s="195">
        <f t="shared" si="11"/>
        <v>10</v>
      </c>
      <c r="S15" s="214"/>
      <c r="T15" s="194">
        <f t="shared" si="18"/>
        <v>10</v>
      </c>
      <c r="U15" s="193">
        <f t="shared" si="12"/>
        <v>43861</v>
      </c>
      <c r="V15" s="192">
        <f t="shared" si="13"/>
        <v>0</v>
      </c>
      <c r="W15" s="192">
        <f t="shared" si="14"/>
        <v>0</v>
      </c>
      <c r="X15" s="192">
        <f t="shared" si="19"/>
        <v>0</v>
      </c>
      <c r="Y15" s="192">
        <f t="shared" si="15"/>
        <v>0</v>
      </c>
      <c r="Z15" s="192">
        <f t="shared" si="20"/>
        <v>0</v>
      </c>
      <c r="AB15" s="203"/>
      <c r="AC15" s="189"/>
      <c r="AD15" s="189"/>
      <c r="AE15" s="189"/>
      <c r="AF15" s="189"/>
      <c r="AG15" s="189"/>
      <c r="AH15" s="189"/>
      <c r="AI15" s="189"/>
      <c r="AJ15" s="189"/>
      <c r="AK15" s="189"/>
      <c r="AL15" s="189"/>
      <c r="AM15" s="189"/>
      <c r="AO15" s="226">
        <v>4</v>
      </c>
      <c r="AP15" s="225">
        <f>EOMONTH(AP14,12)</f>
        <v>42735</v>
      </c>
      <c r="AQ15" s="165">
        <f t="shared" si="34"/>
        <v>43100</v>
      </c>
      <c r="AR15" s="165">
        <f t="shared" si="34"/>
        <v>43465</v>
      </c>
      <c r="AS15" s="165">
        <f t="shared" si="34"/>
        <v>43830</v>
      </c>
      <c r="AT15" s="165">
        <f t="shared" si="34"/>
        <v>44196</v>
      </c>
      <c r="AU15" s="165">
        <f t="shared" si="34"/>
        <v>44561</v>
      </c>
      <c r="AV15" s="165">
        <f t="shared" si="34"/>
        <v>44926</v>
      </c>
      <c r="AW15" s="165">
        <f t="shared" si="34"/>
        <v>45291</v>
      </c>
      <c r="AX15" s="224">
        <f t="shared" si="34"/>
        <v>45657</v>
      </c>
      <c r="AY15" s="212">
        <v>46022</v>
      </c>
      <c r="AZ15" s="212"/>
      <c r="BA15" s="213">
        <f t="shared" si="27"/>
        <v>0</v>
      </c>
      <c r="BB15" s="213">
        <f t="shared" si="28"/>
        <v>0</v>
      </c>
      <c r="BC15" s="248">
        <f t="shared" si="25"/>
        <v>0</v>
      </c>
      <c r="BD15" s="213">
        <f t="shared" si="23"/>
        <v>0</v>
      </c>
      <c r="BE15" s="157">
        <v>14</v>
      </c>
      <c r="BF15" s="215">
        <v>42124</v>
      </c>
      <c r="BG15" s="215"/>
      <c r="BH15" s="215"/>
      <c r="BI15" s="215"/>
    </row>
    <row r="16" spans="3:61" ht="15" customHeight="1">
      <c r="C16" s="195">
        <f t="shared" si="4"/>
        <v>49</v>
      </c>
      <c r="D16" s="195">
        <f t="shared" si="5"/>
        <v>11</v>
      </c>
      <c r="F16" s="194">
        <f t="shared" si="16"/>
        <v>11</v>
      </c>
      <c r="G16" s="193">
        <f t="shared" si="6"/>
        <v>43890</v>
      </c>
      <c r="H16" s="205">
        <f t="shared" si="2"/>
        <v>0</v>
      </c>
      <c r="I16" s="205">
        <f t="shared" si="17"/>
        <v>0</v>
      </c>
      <c r="J16" s="205">
        <f t="shared" si="7"/>
        <v>0</v>
      </c>
      <c r="K16" s="205">
        <f t="shared" si="8"/>
        <v>0</v>
      </c>
      <c r="L16" s="204" t="e">
        <f t="shared" si="9"/>
        <v>#NUM!</v>
      </c>
      <c r="M16" s="198"/>
      <c r="Q16" s="195">
        <f t="shared" si="10"/>
        <v>49</v>
      </c>
      <c r="R16" s="195">
        <f t="shared" si="11"/>
        <v>11</v>
      </c>
      <c r="S16" s="214"/>
      <c r="T16" s="194">
        <f t="shared" si="18"/>
        <v>11</v>
      </c>
      <c r="U16" s="193">
        <f t="shared" si="12"/>
        <v>43890</v>
      </c>
      <c r="V16" s="192">
        <f t="shared" si="13"/>
        <v>0</v>
      </c>
      <c r="W16" s="192">
        <f t="shared" si="14"/>
        <v>0</v>
      </c>
      <c r="X16" s="192">
        <f t="shared" si="19"/>
        <v>0</v>
      </c>
      <c r="Y16" s="192">
        <f t="shared" si="15"/>
        <v>0</v>
      </c>
      <c r="Z16" s="192">
        <f t="shared" si="20"/>
        <v>0</v>
      </c>
      <c r="AB16" s="203"/>
      <c r="AC16" s="191"/>
      <c r="AD16" s="206"/>
      <c r="AE16" s="191"/>
      <c r="AF16" s="191"/>
      <c r="AG16" s="191"/>
      <c r="AH16" s="191"/>
      <c r="AI16" s="191"/>
      <c r="AJ16" s="191"/>
      <c r="AK16" s="223"/>
      <c r="AL16" s="223"/>
      <c r="AM16" s="222"/>
      <c r="AO16" s="221">
        <v>5</v>
      </c>
      <c r="AP16" s="220">
        <f>EOMONTH(AP14,3)</f>
        <v>42460</v>
      </c>
      <c r="AQ16" s="220">
        <f>EOMONTH(AP16,3)</f>
        <v>42551</v>
      </c>
      <c r="AR16" s="220">
        <f>EOMONTH(AQ16,3)</f>
        <v>42643</v>
      </c>
      <c r="AS16" s="220">
        <f>EOMONTH(AR16,3)</f>
        <v>42735</v>
      </c>
      <c r="AT16" s="220">
        <f>EOMONTH(AS16,12)</f>
        <v>43100</v>
      </c>
      <c r="AU16" s="220">
        <f>EOMONTH(AT16,12)</f>
        <v>43465</v>
      </c>
      <c r="AV16" s="220">
        <f>EOMONTH(AU16,12)</f>
        <v>43830</v>
      </c>
      <c r="AW16" s="220">
        <f>EOMONTH(AV16,12)</f>
        <v>44196</v>
      </c>
      <c r="AX16" s="219">
        <f>EOMONTH(AW16,12)</f>
        <v>44561</v>
      </c>
      <c r="AY16" s="212">
        <v>46387</v>
      </c>
      <c r="AZ16" s="212"/>
      <c r="BA16" s="213">
        <f t="shared" si="27"/>
        <v>0</v>
      </c>
      <c r="BB16" s="213">
        <f t="shared" si="28"/>
        <v>0</v>
      </c>
      <c r="BC16" s="248">
        <f t="shared" si="25"/>
        <v>0</v>
      </c>
      <c r="BD16" s="213">
        <f t="shared" si="23"/>
        <v>0</v>
      </c>
      <c r="BE16" s="157">
        <v>15</v>
      </c>
      <c r="BF16" s="215">
        <v>42155</v>
      </c>
      <c r="BG16" s="215"/>
      <c r="BH16" s="215"/>
      <c r="BI16" s="215"/>
    </row>
    <row r="17" spans="3:61" ht="15" customHeight="1">
      <c r="C17" s="195">
        <f t="shared" si="4"/>
        <v>48</v>
      </c>
      <c r="D17" s="195">
        <f t="shared" si="5"/>
        <v>12</v>
      </c>
      <c r="F17" s="194">
        <f t="shared" si="16"/>
        <v>12</v>
      </c>
      <c r="G17" s="193">
        <f t="shared" si="6"/>
        <v>43921</v>
      </c>
      <c r="H17" s="205">
        <f t="shared" si="2"/>
        <v>0</v>
      </c>
      <c r="I17" s="205">
        <f t="shared" si="17"/>
        <v>0</v>
      </c>
      <c r="J17" s="205">
        <f t="shared" si="7"/>
        <v>0</v>
      </c>
      <c r="K17" s="205">
        <f t="shared" si="8"/>
        <v>0</v>
      </c>
      <c r="L17" s="204" t="e">
        <f t="shared" si="9"/>
        <v>#NUM!</v>
      </c>
      <c r="M17" s="198"/>
      <c r="Q17" s="195">
        <f t="shared" si="10"/>
        <v>48</v>
      </c>
      <c r="R17" s="195">
        <f t="shared" si="11"/>
        <v>12</v>
      </c>
      <c r="S17" s="214"/>
      <c r="T17" s="194">
        <f t="shared" si="18"/>
        <v>12</v>
      </c>
      <c r="U17" s="193">
        <f t="shared" si="12"/>
        <v>43921</v>
      </c>
      <c r="V17" s="192">
        <f t="shared" si="13"/>
        <v>0</v>
      </c>
      <c r="W17" s="192">
        <f t="shared" si="14"/>
        <v>0</v>
      </c>
      <c r="X17" s="192">
        <f t="shared" si="19"/>
        <v>0</v>
      </c>
      <c r="Y17" s="192">
        <f t="shared" si="15"/>
        <v>0</v>
      </c>
      <c r="Z17" s="192">
        <f t="shared" si="20"/>
        <v>0</v>
      </c>
      <c r="AB17" s="203"/>
      <c r="AC17" s="191"/>
      <c r="AD17" s="206"/>
      <c r="AE17" s="207"/>
      <c r="AF17" s="191"/>
      <c r="AG17" s="207"/>
      <c r="AH17" s="207"/>
      <c r="AI17" s="207"/>
      <c r="AJ17" s="207"/>
      <c r="AK17" s="196"/>
      <c r="AL17" s="196"/>
      <c r="AM17" s="196"/>
      <c r="AO17" s="218">
        <f>AE2</f>
        <v>2015</v>
      </c>
      <c r="AP17" s="217">
        <f>DATE(AO17,1,31)</f>
        <v>42035</v>
      </c>
      <c r="AS17" s="212"/>
      <c r="AU17" s="212"/>
      <c r="AV17" s="212"/>
      <c r="AX17" s="212"/>
      <c r="AY17" s="212">
        <v>46752</v>
      </c>
      <c r="AZ17" s="212"/>
      <c r="BA17" s="213">
        <f t="shared" si="27"/>
        <v>0</v>
      </c>
      <c r="BB17" s="213">
        <f t="shared" si="28"/>
        <v>0</v>
      </c>
      <c r="BC17" s="248">
        <f t="shared" si="25"/>
        <v>0</v>
      </c>
      <c r="BD17" s="213">
        <f t="shared" si="23"/>
        <v>0</v>
      </c>
      <c r="BE17" s="157">
        <v>16</v>
      </c>
      <c r="BF17" s="212">
        <v>42004</v>
      </c>
      <c r="BG17" s="212">
        <v>42004</v>
      </c>
      <c r="BH17" s="212">
        <v>42004</v>
      </c>
      <c r="BI17" s="212">
        <v>42369</v>
      </c>
    </row>
    <row r="18" spans="3:61" ht="15" customHeight="1">
      <c r="C18" s="195">
        <f t="shared" si="4"/>
        <v>47</v>
      </c>
      <c r="D18" s="195">
        <f t="shared" si="5"/>
        <v>13</v>
      </c>
      <c r="F18" s="194">
        <f t="shared" si="16"/>
        <v>13</v>
      </c>
      <c r="G18" s="193">
        <f t="shared" si="6"/>
        <v>43951</v>
      </c>
      <c r="H18" s="205">
        <f t="shared" si="2"/>
        <v>0</v>
      </c>
      <c r="I18" s="205">
        <f t="shared" si="17"/>
        <v>0</v>
      </c>
      <c r="J18" s="205">
        <f t="shared" si="7"/>
        <v>0</v>
      </c>
      <c r="K18" s="205">
        <f t="shared" si="8"/>
        <v>0</v>
      </c>
      <c r="L18" s="204" t="e">
        <f t="shared" si="9"/>
        <v>#NUM!</v>
      </c>
      <c r="M18" s="198"/>
      <c r="Q18" s="195">
        <f t="shared" si="10"/>
        <v>47</v>
      </c>
      <c r="R18" s="195">
        <f t="shared" si="11"/>
        <v>13</v>
      </c>
      <c r="T18" s="194">
        <f t="shared" si="18"/>
        <v>13</v>
      </c>
      <c r="U18" s="193">
        <f t="shared" si="12"/>
        <v>43951</v>
      </c>
      <c r="V18" s="192">
        <f t="shared" si="13"/>
        <v>0</v>
      </c>
      <c r="W18" s="192">
        <f t="shared" si="14"/>
        <v>0</v>
      </c>
      <c r="X18" s="192">
        <f t="shared" si="19"/>
        <v>0</v>
      </c>
      <c r="Y18" s="192">
        <f t="shared" si="15"/>
        <v>0</v>
      </c>
      <c r="Z18" s="192">
        <f t="shared" si="20"/>
        <v>0</v>
      </c>
      <c r="AB18" s="203"/>
      <c r="AC18" s="191"/>
      <c r="AD18" s="191"/>
      <c r="AE18" s="191"/>
      <c r="AF18" s="191"/>
      <c r="AG18" s="191"/>
      <c r="AH18" s="191"/>
      <c r="AI18" s="191"/>
      <c r="AJ18" s="191"/>
      <c r="AK18" s="208"/>
      <c r="AL18" s="208"/>
      <c r="AM18" s="197"/>
      <c r="AS18" s="212"/>
      <c r="AU18" s="212"/>
      <c r="AV18" s="212"/>
      <c r="AX18" s="212"/>
      <c r="AY18" s="206">
        <v>47118</v>
      </c>
      <c r="AZ18" s="212"/>
      <c r="BA18" s="213">
        <f t="shared" si="27"/>
        <v>0</v>
      </c>
      <c r="BB18" s="213">
        <f t="shared" si="28"/>
        <v>0</v>
      </c>
      <c r="BC18" s="248">
        <f t="shared" si="25"/>
        <v>0</v>
      </c>
      <c r="BD18" s="213">
        <f t="shared" si="23"/>
        <v>0</v>
      </c>
    </row>
    <row r="19" spans="3:61" ht="15" customHeight="1">
      <c r="C19" s="195">
        <f t="shared" si="4"/>
        <v>46</v>
      </c>
      <c r="D19" s="195">
        <f t="shared" si="5"/>
        <v>14</v>
      </c>
      <c r="F19" s="194">
        <f t="shared" si="16"/>
        <v>14</v>
      </c>
      <c r="G19" s="193">
        <f t="shared" si="6"/>
        <v>43982</v>
      </c>
      <c r="H19" s="205">
        <f t="shared" si="2"/>
        <v>0</v>
      </c>
      <c r="I19" s="205">
        <f t="shared" si="17"/>
        <v>0</v>
      </c>
      <c r="J19" s="205">
        <f t="shared" si="7"/>
        <v>0</v>
      </c>
      <c r="K19" s="205">
        <f t="shared" si="8"/>
        <v>0</v>
      </c>
      <c r="L19" s="204" t="e">
        <f t="shared" si="9"/>
        <v>#NUM!</v>
      </c>
      <c r="M19" s="198"/>
      <c r="Q19" s="195">
        <f t="shared" si="10"/>
        <v>46</v>
      </c>
      <c r="R19" s="195">
        <f t="shared" si="11"/>
        <v>14</v>
      </c>
      <c r="T19" s="194">
        <f t="shared" si="18"/>
        <v>14</v>
      </c>
      <c r="U19" s="193">
        <f t="shared" si="12"/>
        <v>43982</v>
      </c>
      <c r="V19" s="192">
        <f t="shared" si="13"/>
        <v>0</v>
      </c>
      <c r="W19" s="192">
        <f t="shared" si="14"/>
        <v>0</v>
      </c>
      <c r="X19" s="192">
        <f t="shared" si="19"/>
        <v>0</v>
      </c>
      <c r="Y19" s="192">
        <f t="shared" si="15"/>
        <v>0</v>
      </c>
      <c r="Z19" s="192">
        <f t="shared" si="20"/>
        <v>0</v>
      </c>
      <c r="AB19" s="203"/>
      <c r="AC19" s="191"/>
      <c r="AD19" s="216"/>
      <c r="AE19" s="207"/>
      <c r="AF19" s="207"/>
      <c r="AG19" s="191"/>
      <c r="AH19" s="207"/>
      <c r="AI19" s="207"/>
      <c r="AJ19" s="207"/>
      <c r="AK19" s="196"/>
      <c r="AL19" s="196"/>
      <c r="AM19" s="196"/>
      <c r="AS19" s="212"/>
      <c r="AU19" s="212"/>
      <c r="AV19" s="212"/>
      <c r="AX19" s="212"/>
      <c r="AY19" s="206">
        <v>47483</v>
      </c>
      <c r="AZ19" s="212"/>
      <c r="BA19" s="213">
        <f t="shared" si="27"/>
        <v>0</v>
      </c>
      <c r="BB19" s="213">
        <f t="shared" si="28"/>
        <v>0</v>
      </c>
      <c r="BC19" s="248"/>
      <c r="BD19" s="213"/>
    </row>
    <row r="20" spans="3:61" ht="15" customHeight="1">
      <c r="C20" s="195">
        <f t="shared" si="4"/>
        <v>45</v>
      </c>
      <c r="D20" s="195">
        <f t="shared" si="5"/>
        <v>15</v>
      </c>
      <c r="F20" s="194">
        <f t="shared" si="16"/>
        <v>15</v>
      </c>
      <c r="G20" s="193">
        <f t="shared" si="6"/>
        <v>44012</v>
      </c>
      <c r="H20" s="205">
        <f t="shared" si="2"/>
        <v>0</v>
      </c>
      <c r="I20" s="205">
        <f t="shared" si="17"/>
        <v>0</v>
      </c>
      <c r="J20" s="205">
        <f t="shared" si="7"/>
        <v>0</v>
      </c>
      <c r="K20" s="205">
        <f t="shared" si="8"/>
        <v>0</v>
      </c>
      <c r="L20" s="204" t="e">
        <f t="shared" si="9"/>
        <v>#NUM!</v>
      </c>
      <c r="M20" s="198"/>
      <c r="Q20" s="195">
        <f t="shared" si="10"/>
        <v>45</v>
      </c>
      <c r="R20" s="195">
        <f t="shared" si="11"/>
        <v>15</v>
      </c>
      <c r="T20" s="194">
        <f t="shared" si="18"/>
        <v>15</v>
      </c>
      <c r="U20" s="193">
        <f t="shared" si="12"/>
        <v>44012</v>
      </c>
      <c r="V20" s="192">
        <f t="shared" si="13"/>
        <v>0</v>
      </c>
      <c r="W20" s="192">
        <f t="shared" si="14"/>
        <v>0</v>
      </c>
      <c r="X20" s="192">
        <f t="shared" si="19"/>
        <v>0</v>
      </c>
      <c r="Y20" s="192">
        <f t="shared" si="15"/>
        <v>0</v>
      </c>
      <c r="Z20" s="192">
        <f t="shared" si="20"/>
        <v>0</v>
      </c>
      <c r="AB20" s="203"/>
      <c r="AC20" s="191"/>
      <c r="AD20" s="191"/>
      <c r="AE20" s="191"/>
      <c r="AF20" s="191"/>
      <c r="AG20" s="191"/>
      <c r="AH20" s="191"/>
      <c r="AI20" s="191"/>
      <c r="AJ20" s="191"/>
      <c r="AK20" s="208"/>
      <c r="AL20" s="208"/>
      <c r="AM20" s="208"/>
      <c r="AS20" s="212"/>
      <c r="AU20" s="212"/>
      <c r="AV20" s="212"/>
      <c r="AX20" s="212"/>
      <c r="AY20" s="206">
        <v>47848</v>
      </c>
      <c r="AZ20" s="206"/>
      <c r="BA20" s="213"/>
      <c r="BB20" s="213"/>
      <c r="BC20" s="248"/>
      <c r="BD20" s="213"/>
    </row>
    <row r="21" spans="3:61" ht="15" customHeight="1">
      <c r="C21" s="195">
        <f t="shared" si="4"/>
        <v>44</v>
      </c>
      <c r="D21" s="195">
        <f t="shared" si="5"/>
        <v>16</v>
      </c>
      <c r="F21" s="194">
        <f t="shared" si="16"/>
        <v>16</v>
      </c>
      <c r="G21" s="193">
        <f t="shared" si="6"/>
        <v>44043</v>
      </c>
      <c r="H21" s="205">
        <f t="shared" si="2"/>
        <v>0</v>
      </c>
      <c r="I21" s="205">
        <f t="shared" si="17"/>
        <v>0</v>
      </c>
      <c r="J21" s="205">
        <f t="shared" si="7"/>
        <v>0</v>
      </c>
      <c r="K21" s="205">
        <f t="shared" si="8"/>
        <v>0</v>
      </c>
      <c r="L21" s="204" t="e">
        <f t="shared" si="9"/>
        <v>#NUM!</v>
      </c>
      <c r="M21" s="198"/>
      <c r="P21" s="198"/>
      <c r="Q21" s="195">
        <f t="shared" si="10"/>
        <v>44</v>
      </c>
      <c r="R21" s="195">
        <f t="shared" si="11"/>
        <v>16</v>
      </c>
      <c r="T21" s="194">
        <f t="shared" si="18"/>
        <v>16</v>
      </c>
      <c r="U21" s="193">
        <f t="shared" si="12"/>
        <v>44043</v>
      </c>
      <c r="V21" s="192">
        <f t="shared" si="13"/>
        <v>0</v>
      </c>
      <c r="W21" s="192">
        <f t="shared" si="14"/>
        <v>0</v>
      </c>
      <c r="X21" s="192">
        <f t="shared" si="19"/>
        <v>0</v>
      </c>
      <c r="Y21" s="192">
        <f t="shared" si="15"/>
        <v>0</v>
      </c>
      <c r="Z21" s="192">
        <f t="shared" si="20"/>
        <v>0</v>
      </c>
      <c r="AA21" s="191"/>
      <c r="AB21" s="203"/>
      <c r="AC21" s="191"/>
      <c r="AD21" s="191"/>
      <c r="AE21" s="191"/>
      <c r="AF21" s="191"/>
      <c r="AG21" s="191"/>
      <c r="AH21" s="191"/>
      <c r="AI21" s="191"/>
      <c r="AJ21" s="191"/>
      <c r="AK21" s="208"/>
      <c r="AL21" s="208"/>
      <c r="AM21" s="208"/>
      <c r="AS21" s="212"/>
      <c r="AU21" s="212"/>
      <c r="AV21" s="212"/>
      <c r="AX21" s="212"/>
      <c r="AY21" s="212"/>
      <c r="AZ21" s="212"/>
      <c r="BA21" s="212"/>
      <c r="BC21" s="212"/>
      <c r="BD21" s="212"/>
    </row>
    <row r="22" spans="3:61" ht="15" customHeight="1">
      <c r="C22" s="195">
        <f t="shared" si="4"/>
        <v>43</v>
      </c>
      <c r="D22" s="195">
        <f t="shared" si="5"/>
        <v>17</v>
      </c>
      <c r="F22" s="194">
        <f t="shared" si="16"/>
        <v>17</v>
      </c>
      <c r="G22" s="193">
        <f t="shared" si="6"/>
        <v>44074</v>
      </c>
      <c r="H22" s="205">
        <f t="shared" si="2"/>
        <v>0</v>
      </c>
      <c r="I22" s="205">
        <f t="shared" si="17"/>
        <v>0</v>
      </c>
      <c r="J22" s="205">
        <f t="shared" si="7"/>
        <v>0</v>
      </c>
      <c r="K22" s="205">
        <f t="shared" si="8"/>
        <v>0</v>
      </c>
      <c r="L22" s="204" t="e">
        <f t="shared" si="9"/>
        <v>#NUM!</v>
      </c>
      <c r="M22" s="198"/>
      <c r="N22" s="211"/>
      <c r="O22" s="211"/>
      <c r="P22" s="198"/>
      <c r="Q22" s="195">
        <f t="shared" si="10"/>
        <v>43</v>
      </c>
      <c r="R22" s="195">
        <f t="shared" si="11"/>
        <v>17</v>
      </c>
      <c r="T22" s="194">
        <f t="shared" si="18"/>
        <v>17</v>
      </c>
      <c r="U22" s="193">
        <f t="shared" si="12"/>
        <v>44074</v>
      </c>
      <c r="V22" s="192">
        <f t="shared" si="13"/>
        <v>0</v>
      </c>
      <c r="W22" s="192">
        <f t="shared" si="14"/>
        <v>0</v>
      </c>
      <c r="X22" s="192">
        <f t="shared" si="19"/>
        <v>0</v>
      </c>
      <c r="Y22" s="192">
        <f t="shared" si="15"/>
        <v>0</v>
      </c>
      <c r="Z22" s="192">
        <f t="shared" si="20"/>
        <v>0</v>
      </c>
      <c r="AA22" s="191"/>
      <c r="AB22" s="203"/>
      <c r="AC22" s="191"/>
      <c r="AD22" s="206"/>
      <c r="AE22" s="191"/>
      <c r="AF22" s="191"/>
      <c r="AG22" s="207"/>
      <c r="AH22" s="207"/>
      <c r="AI22" s="207"/>
      <c r="AJ22" s="207"/>
      <c r="AK22" s="196"/>
      <c r="AL22" s="196"/>
      <c r="AM22" s="196"/>
      <c r="AS22" s="212"/>
      <c r="AU22" s="212"/>
      <c r="AV22" s="212"/>
      <c r="AX22" s="212"/>
      <c r="AY22" s="212"/>
      <c r="AZ22" s="212"/>
      <c r="BA22" s="212"/>
      <c r="BC22" s="212"/>
      <c r="BD22" s="212"/>
    </row>
    <row r="23" spans="3:61" ht="15" customHeight="1">
      <c r="C23" s="195">
        <f t="shared" si="4"/>
        <v>42</v>
      </c>
      <c r="D23" s="195">
        <f t="shared" si="5"/>
        <v>18</v>
      </c>
      <c r="F23" s="194">
        <f t="shared" si="16"/>
        <v>18</v>
      </c>
      <c r="G23" s="193">
        <f t="shared" si="6"/>
        <v>44104</v>
      </c>
      <c r="H23" s="205">
        <f t="shared" si="2"/>
        <v>0</v>
      </c>
      <c r="I23" s="205">
        <f t="shared" si="17"/>
        <v>0</v>
      </c>
      <c r="J23" s="205">
        <f t="shared" si="7"/>
        <v>0</v>
      </c>
      <c r="K23" s="205">
        <f t="shared" si="8"/>
        <v>0</v>
      </c>
      <c r="L23" s="204" t="e">
        <f t="shared" si="9"/>
        <v>#NUM!</v>
      </c>
      <c r="M23" s="198"/>
      <c r="N23" s="211"/>
      <c r="O23" s="211"/>
      <c r="P23" s="198"/>
      <c r="Q23" s="195">
        <f t="shared" si="10"/>
        <v>42</v>
      </c>
      <c r="R23" s="195">
        <f t="shared" si="11"/>
        <v>18</v>
      </c>
      <c r="T23" s="194">
        <f t="shared" si="18"/>
        <v>18</v>
      </c>
      <c r="U23" s="193">
        <f t="shared" si="12"/>
        <v>44104</v>
      </c>
      <c r="V23" s="192">
        <f t="shared" si="13"/>
        <v>0</v>
      </c>
      <c r="W23" s="192">
        <f t="shared" si="14"/>
        <v>0</v>
      </c>
      <c r="X23" s="192">
        <f t="shared" si="19"/>
        <v>0</v>
      </c>
      <c r="Y23" s="192">
        <f t="shared" si="15"/>
        <v>0</v>
      </c>
      <c r="Z23" s="192">
        <f t="shared" si="20"/>
        <v>0</v>
      </c>
      <c r="AA23" s="191"/>
      <c r="AB23" s="203"/>
      <c r="AC23" s="191"/>
      <c r="AD23" s="191"/>
      <c r="AE23" s="191"/>
      <c r="AF23" s="191"/>
      <c r="AG23" s="191"/>
      <c r="AH23" s="191"/>
      <c r="AI23" s="191"/>
      <c r="AJ23" s="191"/>
      <c r="AK23" s="208"/>
      <c r="AL23" s="208"/>
      <c r="AM23" s="208"/>
    </row>
    <row r="24" spans="3:61" ht="15" customHeight="1">
      <c r="C24" s="195">
        <f t="shared" si="4"/>
        <v>41</v>
      </c>
      <c r="D24" s="195">
        <f t="shared" si="5"/>
        <v>19</v>
      </c>
      <c r="F24" s="194">
        <f t="shared" si="16"/>
        <v>19</v>
      </c>
      <c r="G24" s="193">
        <f t="shared" si="6"/>
        <v>44135</v>
      </c>
      <c r="H24" s="205">
        <f t="shared" si="2"/>
        <v>0</v>
      </c>
      <c r="I24" s="205">
        <f t="shared" si="17"/>
        <v>0</v>
      </c>
      <c r="J24" s="205">
        <f t="shared" si="7"/>
        <v>0</v>
      </c>
      <c r="K24" s="205">
        <f t="shared" si="8"/>
        <v>0</v>
      </c>
      <c r="L24" s="204" t="e">
        <f t="shared" si="9"/>
        <v>#NUM!</v>
      </c>
      <c r="M24" s="198"/>
      <c r="N24" s="211"/>
      <c r="O24" s="210"/>
      <c r="P24" s="198"/>
      <c r="Q24" s="195">
        <f t="shared" si="10"/>
        <v>41</v>
      </c>
      <c r="R24" s="195">
        <f t="shared" si="11"/>
        <v>19</v>
      </c>
      <c r="T24" s="194">
        <f t="shared" si="18"/>
        <v>19</v>
      </c>
      <c r="U24" s="193">
        <f t="shared" si="12"/>
        <v>44135</v>
      </c>
      <c r="V24" s="192">
        <f t="shared" si="13"/>
        <v>0</v>
      </c>
      <c r="W24" s="192">
        <f t="shared" si="14"/>
        <v>0</v>
      </c>
      <c r="X24" s="192">
        <f t="shared" si="19"/>
        <v>0</v>
      </c>
      <c r="Y24" s="192">
        <f t="shared" si="15"/>
        <v>0</v>
      </c>
      <c r="Z24" s="192">
        <f t="shared" si="20"/>
        <v>0</v>
      </c>
      <c r="AA24" s="191"/>
      <c r="AB24" s="203"/>
      <c r="AC24" s="191"/>
      <c r="AD24" s="206"/>
      <c r="AE24" s="191"/>
      <c r="AF24" s="191"/>
      <c r="AG24" s="207"/>
      <c r="AH24" s="207"/>
      <c r="AI24" s="207"/>
      <c r="AJ24" s="207"/>
      <c r="AK24" s="196"/>
      <c r="AL24" s="196"/>
      <c r="AM24" s="196"/>
    </row>
    <row r="25" spans="3:61" ht="15" customHeight="1">
      <c r="C25" s="195">
        <f t="shared" si="4"/>
        <v>40</v>
      </c>
      <c r="D25" s="195">
        <f t="shared" si="5"/>
        <v>20</v>
      </c>
      <c r="F25" s="194">
        <f t="shared" si="16"/>
        <v>20</v>
      </c>
      <c r="G25" s="193">
        <f t="shared" si="6"/>
        <v>44165</v>
      </c>
      <c r="H25" s="205">
        <f t="shared" si="2"/>
        <v>0</v>
      </c>
      <c r="I25" s="205">
        <f t="shared" si="17"/>
        <v>0</v>
      </c>
      <c r="J25" s="205">
        <f t="shared" si="7"/>
        <v>0</v>
      </c>
      <c r="K25" s="205">
        <f t="shared" si="8"/>
        <v>0</v>
      </c>
      <c r="L25" s="204" t="e">
        <f t="shared" si="9"/>
        <v>#NUM!</v>
      </c>
      <c r="M25" s="198"/>
      <c r="N25" s="198"/>
      <c r="O25" s="198"/>
      <c r="P25" s="198"/>
      <c r="Q25" s="195">
        <f t="shared" si="10"/>
        <v>40</v>
      </c>
      <c r="R25" s="195">
        <f t="shared" si="11"/>
        <v>20</v>
      </c>
      <c r="T25" s="194">
        <f t="shared" si="18"/>
        <v>20</v>
      </c>
      <c r="U25" s="193">
        <f t="shared" si="12"/>
        <v>44165</v>
      </c>
      <c r="V25" s="192">
        <f t="shared" si="13"/>
        <v>0</v>
      </c>
      <c r="W25" s="192">
        <f t="shared" si="14"/>
        <v>0</v>
      </c>
      <c r="X25" s="192">
        <f t="shared" si="19"/>
        <v>0</v>
      </c>
      <c r="Y25" s="192">
        <f t="shared" si="15"/>
        <v>0</v>
      </c>
      <c r="Z25" s="192">
        <f t="shared" si="20"/>
        <v>0</v>
      </c>
      <c r="AA25" s="191"/>
      <c r="AB25" s="203"/>
      <c r="AC25" s="191"/>
      <c r="AD25" s="191"/>
      <c r="AE25" s="191"/>
      <c r="AF25" s="191"/>
      <c r="AG25" s="191"/>
      <c r="AH25" s="191"/>
      <c r="AI25" s="191"/>
      <c r="AJ25" s="191"/>
      <c r="AK25" s="208"/>
      <c r="AL25" s="208"/>
      <c r="AM25" s="208"/>
    </row>
    <row r="26" spans="3:61" ht="15" customHeight="1">
      <c r="C26" s="195">
        <f t="shared" si="4"/>
        <v>39</v>
      </c>
      <c r="D26" s="195">
        <f t="shared" si="5"/>
        <v>21</v>
      </c>
      <c r="F26" s="194">
        <f t="shared" si="16"/>
        <v>21</v>
      </c>
      <c r="G26" s="193">
        <f t="shared" si="6"/>
        <v>44196</v>
      </c>
      <c r="H26" s="205">
        <f t="shared" si="2"/>
        <v>0</v>
      </c>
      <c r="I26" s="205">
        <f t="shared" si="17"/>
        <v>0</v>
      </c>
      <c r="J26" s="205">
        <f t="shared" si="7"/>
        <v>0</v>
      </c>
      <c r="K26" s="205">
        <f t="shared" si="8"/>
        <v>0</v>
      </c>
      <c r="L26" s="204" t="e">
        <f t="shared" si="9"/>
        <v>#NUM!</v>
      </c>
      <c r="M26" s="198"/>
      <c r="N26" s="198"/>
      <c r="O26" s="198"/>
      <c r="P26" s="198"/>
      <c r="Q26" s="195">
        <f t="shared" si="10"/>
        <v>39</v>
      </c>
      <c r="R26" s="195">
        <f t="shared" si="11"/>
        <v>21</v>
      </c>
      <c r="T26" s="194">
        <f t="shared" si="18"/>
        <v>21</v>
      </c>
      <c r="U26" s="193">
        <f t="shared" si="12"/>
        <v>44196</v>
      </c>
      <c r="V26" s="192">
        <f t="shared" si="13"/>
        <v>0</v>
      </c>
      <c r="W26" s="192">
        <f t="shared" si="14"/>
        <v>0</v>
      </c>
      <c r="X26" s="192">
        <f t="shared" si="19"/>
        <v>0</v>
      </c>
      <c r="Y26" s="192">
        <f t="shared" si="15"/>
        <v>0</v>
      </c>
      <c r="Z26" s="192">
        <f t="shared" si="20"/>
        <v>0</v>
      </c>
      <c r="AA26" s="191"/>
      <c r="AB26" s="203"/>
      <c r="AC26" s="191"/>
      <c r="AD26" s="206"/>
      <c r="AE26" s="191"/>
      <c r="AF26" s="191"/>
      <c r="AG26" s="207"/>
      <c r="AH26" s="207"/>
      <c r="AI26" s="207"/>
      <c r="AJ26" s="207"/>
      <c r="AK26" s="196"/>
      <c r="AL26" s="196"/>
      <c r="AM26" s="196"/>
    </row>
    <row r="27" spans="3:61" ht="15" customHeight="1">
      <c r="C27" s="195">
        <f t="shared" si="4"/>
        <v>38</v>
      </c>
      <c r="D27" s="195">
        <f t="shared" si="5"/>
        <v>22</v>
      </c>
      <c r="F27" s="194">
        <f t="shared" si="16"/>
        <v>22</v>
      </c>
      <c r="G27" s="193">
        <f t="shared" si="6"/>
        <v>44227</v>
      </c>
      <c r="H27" s="205">
        <f t="shared" si="2"/>
        <v>0</v>
      </c>
      <c r="I27" s="205">
        <f t="shared" si="17"/>
        <v>0</v>
      </c>
      <c r="J27" s="205">
        <f t="shared" si="7"/>
        <v>0</v>
      </c>
      <c r="K27" s="205">
        <f t="shared" si="8"/>
        <v>0</v>
      </c>
      <c r="L27" s="204" t="e">
        <f t="shared" si="9"/>
        <v>#NUM!</v>
      </c>
      <c r="M27" s="198"/>
      <c r="N27" s="198"/>
      <c r="O27" s="198"/>
      <c r="P27" s="198"/>
      <c r="Q27" s="195">
        <f t="shared" si="10"/>
        <v>38</v>
      </c>
      <c r="R27" s="195">
        <f t="shared" si="11"/>
        <v>22</v>
      </c>
      <c r="T27" s="194">
        <f t="shared" si="18"/>
        <v>22</v>
      </c>
      <c r="U27" s="193">
        <f t="shared" si="12"/>
        <v>44227</v>
      </c>
      <c r="V27" s="192">
        <f t="shared" si="13"/>
        <v>0</v>
      </c>
      <c r="W27" s="192">
        <f t="shared" si="14"/>
        <v>0</v>
      </c>
      <c r="X27" s="192">
        <f t="shared" si="19"/>
        <v>0</v>
      </c>
      <c r="Y27" s="192">
        <f t="shared" si="15"/>
        <v>0</v>
      </c>
      <c r="Z27" s="192">
        <f t="shared" si="20"/>
        <v>0</v>
      </c>
      <c r="AA27" s="191"/>
      <c r="AB27" s="203"/>
      <c r="AC27" s="191"/>
      <c r="AD27" s="191"/>
      <c r="AE27" s="191"/>
      <c r="AF27" s="191"/>
      <c r="AG27" s="191"/>
      <c r="AH27" s="191"/>
      <c r="AI27" s="191"/>
      <c r="AJ27" s="191"/>
      <c r="AK27" s="208"/>
      <c r="AL27" s="208"/>
      <c r="AM27" s="208"/>
    </row>
    <row r="28" spans="3:61" ht="15" customHeight="1">
      <c r="C28" s="195">
        <f t="shared" si="4"/>
        <v>37</v>
      </c>
      <c r="D28" s="195">
        <f t="shared" si="5"/>
        <v>23</v>
      </c>
      <c r="F28" s="194">
        <f t="shared" si="16"/>
        <v>23</v>
      </c>
      <c r="G28" s="193">
        <f t="shared" si="6"/>
        <v>44255</v>
      </c>
      <c r="H28" s="205">
        <f t="shared" si="2"/>
        <v>0</v>
      </c>
      <c r="I28" s="205">
        <f t="shared" si="17"/>
        <v>0</v>
      </c>
      <c r="J28" s="205">
        <f t="shared" si="7"/>
        <v>0</v>
      </c>
      <c r="K28" s="205">
        <f t="shared" si="8"/>
        <v>0</v>
      </c>
      <c r="L28" s="204" t="e">
        <f t="shared" si="9"/>
        <v>#NUM!</v>
      </c>
      <c r="M28" s="198"/>
      <c r="N28" s="198"/>
      <c r="O28" s="198"/>
      <c r="P28" s="198"/>
      <c r="Q28" s="195">
        <f t="shared" si="10"/>
        <v>37</v>
      </c>
      <c r="R28" s="195">
        <f t="shared" si="11"/>
        <v>23</v>
      </c>
      <c r="T28" s="194">
        <f t="shared" si="18"/>
        <v>23</v>
      </c>
      <c r="U28" s="193">
        <f t="shared" si="12"/>
        <v>44255</v>
      </c>
      <c r="V28" s="192">
        <f t="shared" si="13"/>
        <v>0</v>
      </c>
      <c r="W28" s="192">
        <f t="shared" si="14"/>
        <v>0</v>
      </c>
      <c r="X28" s="192">
        <f t="shared" si="19"/>
        <v>0</v>
      </c>
      <c r="Y28" s="192">
        <f t="shared" si="15"/>
        <v>0</v>
      </c>
      <c r="Z28" s="192">
        <f t="shared" si="20"/>
        <v>0</v>
      </c>
      <c r="AA28" s="191"/>
      <c r="AB28" s="203"/>
      <c r="AC28" s="191"/>
      <c r="AD28" s="206"/>
      <c r="AE28" s="191"/>
      <c r="AF28" s="191"/>
      <c r="AG28" s="207"/>
      <c r="AH28" s="207"/>
      <c r="AI28" s="207"/>
      <c r="AJ28" s="207"/>
      <c r="AK28" s="196"/>
      <c r="AL28" s="196"/>
      <c r="AM28" s="196"/>
    </row>
    <row r="29" spans="3:61" ht="15" customHeight="1">
      <c r="C29" s="195">
        <f t="shared" si="4"/>
        <v>36</v>
      </c>
      <c r="D29" s="195">
        <f t="shared" si="5"/>
        <v>24</v>
      </c>
      <c r="F29" s="194">
        <f t="shared" si="16"/>
        <v>24</v>
      </c>
      <c r="G29" s="193">
        <f t="shared" si="6"/>
        <v>44286</v>
      </c>
      <c r="H29" s="205">
        <f t="shared" si="2"/>
        <v>0</v>
      </c>
      <c r="I29" s="205">
        <f t="shared" si="17"/>
        <v>0</v>
      </c>
      <c r="J29" s="205">
        <f t="shared" si="7"/>
        <v>0</v>
      </c>
      <c r="K29" s="205">
        <f t="shared" si="8"/>
        <v>0</v>
      </c>
      <c r="L29" s="204" t="e">
        <f t="shared" si="9"/>
        <v>#NUM!</v>
      </c>
      <c r="M29" s="198"/>
      <c r="N29" s="198"/>
      <c r="O29" s="198"/>
      <c r="P29" s="198"/>
      <c r="Q29" s="195">
        <f t="shared" si="10"/>
        <v>36</v>
      </c>
      <c r="R29" s="195">
        <f t="shared" si="11"/>
        <v>24</v>
      </c>
      <c r="T29" s="194">
        <f t="shared" si="18"/>
        <v>24</v>
      </c>
      <c r="U29" s="193">
        <f t="shared" si="12"/>
        <v>44286</v>
      </c>
      <c r="V29" s="192">
        <f t="shared" si="13"/>
        <v>0</v>
      </c>
      <c r="W29" s="192">
        <f t="shared" si="14"/>
        <v>0</v>
      </c>
      <c r="X29" s="192">
        <f t="shared" si="19"/>
        <v>0</v>
      </c>
      <c r="Y29" s="192">
        <f t="shared" si="15"/>
        <v>0</v>
      </c>
      <c r="Z29" s="192">
        <f t="shared" si="20"/>
        <v>0</v>
      </c>
      <c r="AA29" s="191"/>
      <c r="AB29" s="203"/>
      <c r="AC29" s="191"/>
      <c r="AD29" s="191"/>
      <c r="AE29" s="191"/>
      <c r="AF29" s="191"/>
      <c r="AG29" s="191"/>
      <c r="AH29" s="191"/>
      <c r="AI29" s="191"/>
      <c r="AJ29" s="191"/>
      <c r="AK29" s="208"/>
      <c r="AL29" s="208"/>
      <c r="AM29" s="208"/>
    </row>
    <row r="30" spans="3:61" ht="15" customHeight="1">
      <c r="C30" s="195">
        <f t="shared" si="4"/>
        <v>35</v>
      </c>
      <c r="D30" s="195">
        <f t="shared" si="5"/>
        <v>25</v>
      </c>
      <c r="F30" s="194">
        <f t="shared" si="16"/>
        <v>25</v>
      </c>
      <c r="G30" s="193">
        <f t="shared" si="6"/>
        <v>44316</v>
      </c>
      <c r="H30" s="205">
        <f t="shared" si="2"/>
        <v>0</v>
      </c>
      <c r="I30" s="205">
        <f t="shared" si="17"/>
        <v>0</v>
      </c>
      <c r="J30" s="205">
        <f t="shared" si="7"/>
        <v>0</v>
      </c>
      <c r="K30" s="205">
        <f t="shared" si="8"/>
        <v>0</v>
      </c>
      <c r="L30" s="204" t="e">
        <f t="shared" si="9"/>
        <v>#NUM!</v>
      </c>
      <c r="M30" s="198"/>
      <c r="N30" s="198"/>
      <c r="O30" s="198"/>
      <c r="P30" s="198"/>
      <c r="Q30" s="195">
        <f t="shared" si="10"/>
        <v>35</v>
      </c>
      <c r="R30" s="195">
        <f t="shared" si="11"/>
        <v>25</v>
      </c>
      <c r="T30" s="194">
        <f t="shared" si="18"/>
        <v>25</v>
      </c>
      <c r="U30" s="193">
        <f t="shared" si="12"/>
        <v>44316</v>
      </c>
      <c r="V30" s="192">
        <f t="shared" si="13"/>
        <v>0</v>
      </c>
      <c r="W30" s="192">
        <f t="shared" si="14"/>
        <v>0</v>
      </c>
      <c r="X30" s="192">
        <f t="shared" si="19"/>
        <v>0</v>
      </c>
      <c r="Y30" s="192">
        <f t="shared" si="15"/>
        <v>0</v>
      </c>
      <c r="Z30" s="192">
        <f t="shared" si="20"/>
        <v>0</v>
      </c>
      <c r="AA30" s="191"/>
      <c r="AB30" s="203"/>
      <c r="AC30" s="191"/>
      <c r="AD30" s="206"/>
      <c r="AE30" s="191"/>
      <c r="AF30" s="191"/>
      <c r="AG30" s="207"/>
      <c r="AH30" s="207"/>
      <c r="AI30" s="207"/>
      <c r="AJ30" s="207"/>
      <c r="AK30" s="196"/>
      <c r="AL30" s="196"/>
      <c r="AM30" s="196"/>
    </row>
    <row r="31" spans="3:61" ht="15" customHeight="1">
      <c r="C31" s="195">
        <f t="shared" si="4"/>
        <v>34</v>
      </c>
      <c r="D31" s="195">
        <f t="shared" si="5"/>
        <v>26</v>
      </c>
      <c r="F31" s="194">
        <f t="shared" si="16"/>
        <v>26</v>
      </c>
      <c r="G31" s="193">
        <f t="shared" si="6"/>
        <v>44347</v>
      </c>
      <c r="H31" s="205">
        <f t="shared" si="2"/>
        <v>0</v>
      </c>
      <c r="I31" s="205">
        <f t="shared" si="17"/>
        <v>0</v>
      </c>
      <c r="J31" s="205">
        <f t="shared" si="7"/>
        <v>0</v>
      </c>
      <c r="K31" s="205">
        <f t="shared" si="8"/>
        <v>0</v>
      </c>
      <c r="L31" s="204" t="e">
        <f t="shared" si="9"/>
        <v>#NUM!</v>
      </c>
      <c r="M31" s="198"/>
      <c r="N31" s="198"/>
      <c r="O31" s="198"/>
      <c r="P31" s="198"/>
      <c r="Q31" s="195">
        <f t="shared" si="10"/>
        <v>34</v>
      </c>
      <c r="R31" s="195">
        <f t="shared" si="11"/>
        <v>26</v>
      </c>
      <c r="T31" s="194">
        <f t="shared" si="18"/>
        <v>26</v>
      </c>
      <c r="U31" s="193">
        <f t="shared" si="12"/>
        <v>44347</v>
      </c>
      <c r="V31" s="192">
        <f t="shared" si="13"/>
        <v>0</v>
      </c>
      <c r="W31" s="192">
        <f t="shared" si="14"/>
        <v>0</v>
      </c>
      <c r="X31" s="192">
        <f t="shared" si="19"/>
        <v>0</v>
      </c>
      <c r="Y31" s="192">
        <f t="shared" si="15"/>
        <v>0</v>
      </c>
      <c r="Z31" s="192">
        <f t="shared" si="20"/>
        <v>0</v>
      </c>
      <c r="AA31" s="191"/>
      <c r="AB31" s="203"/>
      <c r="AC31" s="191"/>
      <c r="AD31" s="191"/>
      <c r="AE31" s="191"/>
      <c r="AF31" s="191"/>
      <c r="AG31" s="191"/>
      <c r="AH31" s="191"/>
      <c r="AI31" s="191"/>
      <c r="AJ31" s="191"/>
      <c r="AK31" s="208"/>
      <c r="AL31" s="208"/>
      <c r="AM31" s="208"/>
      <c r="AN31" s="209"/>
    </row>
    <row r="32" spans="3:61" ht="15" customHeight="1">
      <c r="C32" s="195">
        <f t="shared" si="4"/>
        <v>33</v>
      </c>
      <c r="D32" s="195">
        <f t="shared" si="5"/>
        <v>27</v>
      </c>
      <c r="F32" s="194">
        <f t="shared" si="16"/>
        <v>27</v>
      </c>
      <c r="G32" s="193">
        <f t="shared" si="6"/>
        <v>44377</v>
      </c>
      <c r="H32" s="205">
        <f t="shared" si="2"/>
        <v>0</v>
      </c>
      <c r="I32" s="205">
        <f t="shared" si="17"/>
        <v>0</v>
      </c>
      <c r="J32" s="205">
        <f t="shared" si="7"/>
        <v>0</v>
      </c>
      <c r="K32" s="205">
        <f t="shared" si="8"/>
        <v>0</v>
      </c>
      <c r="L32" s="204" t="e">
        <f t="shared" si="9"/>
        <v>#NUM!</v>
      </c>
      <c r="M32" s="198"/>
      <c r="N32" s="198"/>
      <c r="O32" s="198"/>
      <c r="P32" s="198"/>
      <c r="Q32" s="195">
        <f t="shared" si="10"/>
        <v>33</v>
      </c>
      <c r="R32" s="195">
        <f t="shared" si="11"/>
        <v>27</v>
      </c>
      <c r="T32" s="194">
        <f t="shared" si="18"/>
        <v>27</v>
      </c>
      <c r="U32" s="193">
        <f t="shared" si="12"/>
        <v>44377</v>
      </c>
      <c r="V32" s="192">
        <f t="shared" si="13"/>
        <v>0</v>
      </c>
      <c r="W32" s="192">
        <f t="shared" si="14"/>
        <v>0</v>
      </c>
      <c r="X32" s="192">
        <f t="shared" si="19"/>
        <v>0</v>
      </c>
      <c r="Y32" s="192">
        <f t="shared" si="15"/>
        <v>0</v>
      </c>
      <c r="Z32" s="192">
        <f t="shared" si="20"/>
        <v>0</v>
      </c>
      <c r="AA32" s="191"/>
      <c r="AB32" s="203"/>
      <c r="AC32" s="191"/>
      <c r="AD32" s="206"/>
      <c r="AE32" s="191"/>
      <c r="AF32" s="191"/>
      <c r="AG32" s="207"/>
      <c r="AH32" s="207"/>
      <c r="AI32" s="207"/>
      <c r="AJ32" s="207"/>
      <c r="AK32" s="196"/>
      <c r="AL32" s="196"/>
      <c r="AM32" s="196"/>
    </row>
    <row r="33" spans="3:39" ht="15" customHeight="1">
      <c r="C33" s="195">
        <f t="shared" si="4"/>
        <v>32</v>
      </c>
      <c r="D33" s="195">
        <f t="shared" si="5"/>
        <v>28</v>
      </c>
      <c r="F33" s="194">
        <f t="shared" si="16"/>
        <v>28</v>
      </c>
      <c r="G33" s="193">
        <f t="shared" si="6"/>
        <v>44408</v>
      </c>
      <c r="H33" s="205">
        <f t="shared" si="2"/>
        <v>0</v>
      </c>
      <c r="I33" s="205">
        <f t="shared" si="17"/>
        <v>0</v>
      </c>
      <c r="J33" s="205">
        <f t="shared" si="7"/>
        <v>0</v>
      </c>
      <c r="K33" s="205">
        <f t="shared" si="8"/>
        <v>0</v>
      </c>
      <c r="L33" s="204" t="e">
        <f t="shared" si="9"/>
        <v>#NUM!</v>
      </c>
      <c r="M33" s="198"/>
      <c r="N33" s="198"/>
      <c r="O33" s="198"/>
      <c r="P33" s="198"/>
      <c r="Q33" s="195">
        <f t="shared" si="10"/>
        <v>32</v>
      </c>
      <c r="R33" s="195">
        <f t="shared" si="11"/>
        <v>28</v>
      </c>
      <c r="T33" s="194">
        <f t="shared" si="18"/>
        <v>28</v>
      </c>
      <c r="U33" s="193">
        <f t="shared" si="12"/>
        <v>44408</v>
      </c>
      <c r="V33" s="192">
        <f t="shared" si="13"/>
        <v>0</v>
      </c>
      <c r="W33" s="192">
        <f t="shared" si="14"/>
        <v>0</v>
      </c>
      <c r="X33" s="192">
        <f t="shared" si="19"/>
        <v>0</v>
      </c>
      <c r="Y33" s="192">
        <f t="shared" si="15"/>
        <v>0</v>
      </c>
      <c r="Z33" s="192">
        <f t="shared" si="20"/>
        <v>0</v>
      </c>
      <c r="AA33" s="191"/>
      <c r="AB33" s="203"/>
      <c r="AC33" s="191"/>
      <c r="AD33" s="191"/>
      <c r="AE33" s="191"/>
      <c r="AF33" s="191"/>
      <c r="AG33" s="191"/>
      <c r="AH33" s="191"/>
      <c r="AI33" s="191"/>
      <c r="AJ33" s="191"/>
      <c r="AK33" s="208"/>
      <c r="AL33" s="208"/>
      <c r="AM33" s="208"/>
    </row>
    <row r="34" spans="3:39" ht="15" customHeight="1">
      <c r="C34" s="195">
        <f t="shared" si="4"/>
        <v>31</v>
      </c>
      <c r="D34" s="195">
        <f t="shared" si="5"/>
        <v>29</v>
      </c>
      <c r="F34" s="194">
        <f t="shared" si="16"/>
        <v>29</v>
      </c>
      <c r="G34" s="193">
        <f t="shared" si="6"/>
        <v>44439</v>
      </c>
      <c r="H34" s="205">
        <f t="shared" si="2"/>
        <v>0</v>
      </c>
      <c r="I34" s="205">
        <f t="shared" si="17"/>
        <v>0</v>
      </c>
      <c r="J34" s="205">
        <f t="shared" si="7"/>
        <v>0</v>
      </c>
      <c r="K34" s="205">
        <f t="shared" si="8"/>
        <v>0</v>
      </c>
      <c r="L34" s="204" t="e">
        <f t="shared" si="9"/>
        <v>#NUM!</v>
      </c>
      <c r="M34" s="198"/>
      <c r="N34" s="198"/>
      <c r="O34" s="198"/>
      <c r="P34" s="198"/>
      <c r="Q34" s="195">
        <f t="shared" si="10"/>
        <v>31</v>
      </c>
      <c r="R34" s="195">
        <f t="shared" si="11"/>
        <v>29</v>
      </c>
      <c r="T34" s="194">
        <f t="shared" si="18"/>
        <v>29</v>
      </c>
      <c r="U34" s="193">
        <f t="shared" si="12"/>
        <v>44439</v>
      </c>
      <c r="V34" s="192">
        <f t="shared" si="13"/>
        <v>0</v>
      </c>
      <c r="W34" s="192">
        <f t="shared" si="14"/>
        <v>0</v>
      </c>
      <c r="X34" s="192">
        <f t="shared" si="19"/>
        <v>0</v>
      </c>
      <c r="Y34" s="192">
        <f t="shared" si="15"/>
        <v>0</v>
      </c>
      <c r="Z34" s="192">
        <f t="shared" si="20"/>
        <v>0</v>
      </c>
      <c r="AA34" s="191"/>
      <c r="AB34" s="203"/>
      <c r="AC34" s="191"/>
      <c r="AD34" s="206"/>
      <c r="AE34" s="191"/>
      <c r="AF34" s="191"/>
      <c r="AG34" s="207"/>
      <c r="AH34" s="191"/>
      <c r="AI34" s="207"/>
      <c r="AJ34" s="207"/>
      <c r="AK34" s="196"/>
      <c r="AL34" s="196"/>
      <c r="AM34" s="196"/>
    </row>
    <row r="35" spans="3:39" ht="15" customHeight="1">
      <c r="C35" s="195">
        <f t="shared" si="4"/>
        <v>30</v>
      </c>
      <c r="D35" s="195">
        <f t="shared" si="5"/>
        <v>30</v>
      </c>
      <c r="F35" s="194">
        <f t="shared" si="16"/>
        <v>30</v>
      </c>
      <c r="G35" s="193">
        <f t="shared" si="6"/>
        <v>44469</v>
      </c>
      <c r="H35" s="205">
        <f t="shared" si="2"/>
        <v>0</v>
      </c>
      <c r="I35" s="205">
        <f t="shared" si="17"/>
        <v>0</v>
      </c>
      <c r="J35" s="205">
        <f t="shared" si="7"/>
        <v>0</v>
      </c>
      <c r="K35" s="205">
        <f t="shared" si="8"/>
        <v>0</v>
      </c>
      <c r="L35" s="204" t="e">
        <f t="shared" si="9"/>
        <v>#NUM!</v>
      </c>
      <c r="M35" s="198"/>
      <c r="N35" s="198"/>
      <c r="O35" s="198"/>
      <c r="P35" s="198"/>
      <c r="Q35" s="195">
        <f t="shared" si="10"/>
        <v>30</v>
      </c>
      <c r="R35" s="195">
        <f t="shared" si="11"/>
        <v>30</v>
      </c>
      <c r="T35" s="194">
        <f t="shared" si="18"/>
        <v>30</v>
      </c>
      <c r="U35" s="193">
        <f t="shared" si="12"/>
        <v>44469</v>
      </c>
      <c r="V35" s="192">
        <f t="shared" si="13"/>
        <v>0</v>
      </c>
      <c r="W35" s="192">
        <f t="shared" si="14"/>
        <v>0</v>
      </c>
      <c r="X35" s="192">
        <f t="shared" si="19"/>
        <v>0</v>
      </c>
      <c r="Y35" s="192">
        <f t="shared" si="15"/>
        <v>0</v>
      </c>
      <c r="Z35" s="192">
        <f t="shared" si="20"/>
        <v>0</v>
      </c>
      <c r="AA35" s="191"/>
      <c r="AB35" s="203"/>
      <c r="AC35" s="191"/>
      <c r="AD35" s="191"/>
      <c r="AE35" s="191"/>
      <c r="AF35" s="191"/>
      <c r="AG35" s="191"/>
      <c r="AH35" s="191"/>
      <c r="AI35" s="191"/>
      <c r="AJ35" s="191"/>
      <c r="AK35" s="208"/>
      <c r="AL35" s="208"/>
      <c r="AM35" s="208"/>
    </row>
    <row r="36" spans="3:39" ht="15" customHeight="1">
      <c r="C36" s="195">
        <f t="shared" si="4"/>
        <v>29</v>
      </c>
      <c r="D36" s="195">
        <f t="shared" si="5"/>
        <v>31</v>
      </c>
      <c r="F36" s="194">
        <f t="shared" si="16"/>
        <v>31</v>
      </c>
      <c r="G36" s="193">
        <f t="shared" si="6"/>
        <v>44500</v>
      </c>
      <c r="H36" s="205">
        <f t="shared" si="2"/>
        <v>0</v>
      </c>
      <c r="I36" s="205">
        <f t="shared" si="17"/>
        <v>0</v>
      </c>
      <c r="J36" s="205">
        <f t="shared" si="7"/>
        <v>0</v>
      </c>
      <c r="K36" s="205">
        <f t="shared" si="8"/>
        <v>0</v>
      </c>
      <c r="L36" s="204" t="e">
        <f t="shared" si="9"/>
        <v>#NUM!</v>
      </c>
      <c r="M36" s="198"/>
      <c r="N36" s="198"/>
      <c r="O36" s="198"/>
      <c r="P36" s="198"/>
      <c r="Q36" s="195">
        <f t="shared" si="10"/>
        <v>29</v>
      </c>
      <c r="R36" s="195">
        <f t="shared" si="11"/>
        <v>31</v>
      </c>
      <c r="T36" s="194">
        <f t="shared" si="18"/>
        <v>31</v>
      </c>
      <c r="U36" s="193">
        <f t="shared" si="12"/>
        <v>44500</v>
      </c>
      <c r="V36" s="192">
        <f t="shared" si="13"/>
        <v>0</v>
      </c>
      <c r="W36" s="192">
        <f t="shared" si="14"/>
        <v>0</v>
      </c>
      <c r="X36" s="192">
        <f t="shared" si="19"/>
        <v>0</v>
      </c>
      <c r="Y36" s="192">
        <f t="shared" si="15"/>
        <v>0</v>
      </c>
      <c r="Z36" s="192">
        <f t="shared" si="20"/>
        <v>0</v>
      </c>
      <c r="AA36" s="191"/>
      <c r="AB36" s="203"/>
      <c r="AC36" s="191"/>
      <c r="AD36" s="206"/>
      <c r="AE36" s="191"/>
      <c r="AF36" s="191"/>
      <c r="AG36" s="207"/>
      <c r="AH36" s="191"/>
      <c r="AI36" s="207"/>
      <c r="AJ36" s="207"/>
      <c r="AK36" s="196"/>
      <c r="AL36" s="196"/>
      <c r="AM36" s="196"/>
    </row>
    <row r="37" spans="3:39" ht="15" customHeight="1">
      <c r="C37" s="195">
        <f t="shared" si="4"/>
        <v>28</v>
      </c>
      <c r="D37" s="195">
        <f t="shared" si="5"/>
        <v>32</v>
      </c>
      <c r="F37" s="194">
        <f t="shared" si="16"/>
        <v>32</v>
      </c>
      <c r="G37" s="193">
        <f t="shared" si="6"/>
        <v>44530</v>
      </c>
      <c r="H37" s="205">
        <f t="shared" si="2"/>
        <v>0</v>
      </c>
      <c r="I37" s="205">
        <f t="shared" si="17"/>
        <v>0</v>
      </c>
      <c r="J37" s="205">
        <f t="shared" si="7"/>
        <v>0</v>
      </c>
      <c r="K37" s="205">
        <f t="shared" si="8"/>
        <v>0</v>
      </c>
      <c r="L37" s="204" t="e">
        <f t="shared" si="9"/>
        <v>#NUM!</v>
      </c>
      <c r="M37" s="198"/>
      <c r="N37" s="198"/>
      <c r="O37" s="198"/>
      <c r="P37" s="198"/>
      <c r="Q37" s="195">
        <f t="shared" si="10"/>
        <v>28</v>
      </c>
      <c r="R37" s="195">
        <f t="shared" si="11"/>
        <v>32</v>
      </c>
      <c r="T37" s="194">
        <f t="shared" si="18"/>
        <v>32</v>
      </c>
      <c r="U37" s="193">
        <f t="shared" si="12"/>
        <v>44530</v>
      </c>
      <c r="V37" s="192">
        <f t="shared" si="13"/>
        <v>0</v>
      </c>
      <c r="W37" s="192">
        <f t="shared" si="14"/>
        <v>0</v>
      </c>
      <c r="X37" s="192">
        <f t="shared" si="19"/>
        <v>0</v>
      </c>
      <c r="Y37" s="192">
        <f t="shared" si="15"/>
        <v>0</v>
      </c>
      <c r="Z37" s="192">
        <f t="shared" si="20"/>
        <v>0</v>
      </c>
      <c r="AA37" s="191"/>
      <c r="AB37" s="203"/>
      <c r="AC37" s="191"/>
      <c r="AD37" s="191"/>
      <c r="AE37" s="191"/>
      <c r="AF37" s="191"/>
      <c r="AG37" s="191"/>
      <c r="AH37" s="191"/>
      <c r="AI37" s="191"/>
      <c r="AJ37" s="191"/>
      <c r="AK37" s="208"/>
      <c r="AL37" s="208"/>
      <c r="AM37" s="208"/>
    </row>
    <row r="38" spans="3:39" ht="15" customHeight="1">
      <c r="C38" s="195">
        <f t="shared" si="4"/>
        <v>27</v>
      </c>
      <c r="D38" s="195">
        <f t="shared" si="5"/>
        <v>33</v>
      </c>
      <c r="F38" s="194">
        <f t="shared" si="16"/>
        <v>33</v>
      </c>
      <c r="G38" s="193">
        <f t="shared" si="6"/>
        <v>44561</v>
      </c>
      <c r="H38" s="205">
        <f t="shared" si="2"/>
        <v>0</v>
      </c>
      <c r="I38" s="205">
        <f t="shared" si="17"/>
        <v>0</v>
      </c>
      <c r="J38" s="205">
        <f t="shared" si="7"/>
        <v>0</v>
      </c>
      <c r="K38" s="205">
        <f t="shared" si="8"/>
        <v>0</v>
      </c>
      <c r="L38" s="204" t="e">
        <f t="shared" si="9"/>
        <v>#NUM!</v>
      </c>
      <c r="M38" s="198"/>
      <c r="N38" s="198"/>
      <c r="O38" s="198"/>
      <c r="P38" s="198"/>
      <c r="Q38" s="195">
        <f t="shared" si="10"/>
        <v>27</v>
      </c>
      <c r="R38" s="195">
        <f t="shared" si="11"/>
        <v>33</v>
      </c>
      <c r="T38" s="194">
        <f t="shared" si="18"/>
        <v>33</v>
      </c>
      <c r="U38" s="193">
        <f t="shared" si="12"/>
        <v>44561</v>
      </c>
      <c r="V38" s="192">
        <f t="shared" si="13"/>
        <v>0</v>
      </c>
      <c r="W38" s="192">
        <f t="shared" si="14"/>
        <v>0</v>
      </c>
      <c r="X38" s="192">
        <f t="shared" si="19"/>
        <v>0</v>
      </c>
      <c r="Y38" s="192">
        <f t="shared" si="15"/>
        <v>0</v>
      </c>
      <c r="Z38" s="192">
        <f t="shared" si="20"/>
        <v>0</v>
      </c>
      <c r="AA38" s="191"/>
      <c r="AB38" s="203"/>
      <c r="AC38" s="191"/>
      <c r="AD38" s="206"/>
      <c r="AE38" s="191"/>
      <c r="AF38" s="191"/>
      <c r="AG38" s="207"/>
      <c r="AH38" s="191"/>
      <c r="AI38" s="207"/>
      <c r="AJ38" s="207"/>
      <c r="AK38" s="196"/>
      <c r="AL38" s="196"/>
      <c r="AM38" s="196"/>
    </row>
    <row r="39" spans="3:39" ht="15" customHeight="1">
      <c r="C39" s="195">
        <f t="shared" si="4"/>
        <v>26</v>
      </c>
      <c r="D39" s="195">
        <f t="shared" si="5"/>
        <v>34</v>
      </c>
      <c r="F39" s="194">
        <f t="shared" si="16"/>
        <v>34</v>
      </c>
      <c r="G39" s="193">
        <f t="shared" si="6"/>
        <v>44592</v>
      </c>
      <c r="H39" s="205">
        <f t="shared" si="2"/>
        <v>0</v>
      </c>
      <c r="I39" s="205">
        <f t="shared" si="17"/>
        <v>0</v>
      </c>
      <c r="J39" s="205">
        <f t="shared" si="7"/>
        <v>0</v>
      </c>
      <c r="K39" s="205">
        <f t="shared" si="8"/>
        <v>0</v>
      </c>
      <c r="L39" s="204" t="e">
        <f t="shared" si="9"/>
        <v>#NUM!</v>
      </c>
      <c r="M39" s="198"/>
      <c r="N39" s="198"/>
      <c r="O39" s="198"/>
      <c r="P39" s="198"/>
      <c r="Q39" s="195">
        <f t="shared" si="10"/>
        <v>26</v>
      </c>
      <c r="R39" s="195">
        <f t="shared" si="11"/>
        <v>34</v>
      </c>
      <c r="T39" s="194">
        <f t="shared" si="18"/>
        <v>34</v>
      </c>
      <c r="U39" s="193">
        <f t="shared" si="12"/>
        <v>44592</v>
      </c>
      <c r="V39" s="192">
        <f t="shared" si="13"/>
        <v>0</v>
      </c>
      <c r="W39" s="192">
        <f t="shared" si="14"/>
        <v>0</v>
      </c>
      <c r="X39" s="192">
        <f t="shared" si="19"/>
        <v>0</v>
      </c>
      <c r="Y39" s="192">
        <f t="shared" si="15"/>
        <v>0</v>
      </c>
      <c r="Z39" s="192">
        <f t="shared" si="20"/>
        <v>0</v>
      </c>
      <c r="AA39" s="191"/>
      <c r="AB39" s="203"/>
      <c r="AC39" s="191"/>
      <c r="AD39" s="191"/>
      <c r="AE39" s="191"/>
      <c r="AF39" s="191"/>
      <c r="AG39" s="191"/>
      <c r="AH39" s="191"/>
      <c r="AI39" s="191"/>
      <c r="AJ39" s="191"/>
      <c r="AK39" s="208"/>
      <c r="AL39" s="208"/>
      <c r="AM39" s="197"/>
    </row>
    <row r="40" spans="3:39" ht="15" customHeight="1">
      <c r="C40" s="195">
        <f t="shared" si="4"/>
        <v>25</v>
      </c>
      <c r="D40" s="195">
        <f t="shared" si="5"/>
        <v>35</v>
      </c>
      <c r="F40" s="194">
        <f t="shared" si="16"/>
        <v>35</v>
      </c>
      <c r="G40" s="193">
        <f t="shared" si="6"/>
        <v>44620</v>
      </c>
      <c r="H40" s="205">
        <f t="shared" si="2"/>
        <v>0</v>
      </c>
      <c r="I40" s="205">
        <f t="shared" si="17"/>
        <v>0</v>
      </c>
      <c r="J40" s="205">
        <f t="shared" si="7"/>
        <v>0</v>
      </c>
      <c r="K40" s="205">
        <f t="shared" si="8"/>
        <v>0</v>
      </c>
      <c r="L40" s="204" t="e">
        <f t="shared" si="9"/>
        <v>#NUM!</v>
      </c>
      <c r="M40" s="198"/>
      <c r="N40" s="198"/>
      <c r="O40" s="198"/>
      <c r="P40" s="198"/>
      <c r="Q40" s="195">
        <f t="shared" si="10"/>
        <v>25</v>
      </c>
      <c r="R40" s="195">
        <f t="shared" si="11"/>
        <v>35</v>
      </c>
      <c r="T40" s="194">
        <f t="shared" si="18"/>
        <v>35</v>
      </c>
      <c r="U40" s="193">
        <f t="shared" si="12"/>
        <v>44620</v>
      </c>
      <c r="V40" s="192">
        <f t="shared" si="13"/>
        <v>0</v>
      </c>
      <c r="W40" s="192">
        <f t="shared" si="14"/>
        <v>0</v>
      </c>
      <c r="X40" s="192">
        <f t="shared" si="19"/>
        <v>0</v>
      </c>
      <c r="Y40" s="192">
        <f t="shared" si="15"/>
        <v>0</v>
      </c>
      <c r="Z40" s="192">
        <f t="shared" si="20"/>
        <v>0</v>
      </c>
      <c r="AA40" s="191"/>
      <c r="AB40" s="203"/>
      <c r="AC40" s="191"/>
      <c r="AD40" s="206"/>
      <c r="AE40" s="191"/>
      <c r="AF40" s="191"/>
      <c r="AG40" s="191"/>
      <c r="AH40" s="191"/>
      <c r="AI40" s="191"/>
      <c r="AJ40" s="207"/>
      <c r="AK40" s="196"/>
      <c r="AL40" s="196"/>
      <c r="AM40" s="196"/>
    </row>
    <row r="41" spans="3:39" ht="15" customHeight="1">
      <c r="C41" s="195">
        <f t="shared" si="4"/>
        <v>24</v>
      </c>
      <c r="D41" s="195">
        <f t="shared" si="5"/>
        <v>36</v>
      </c>
      <c r="F41" s="194">
        <f t="shared" si="16"/>
        <v>36</v>
      </c>
      <c r="G41" s="193">
        <f t="shared" si="6"/>
        <v>44651</v>
      </c>
      <c r="H41" s="205">
        <f t="shared" si="2"/>
        <v>0</v>
      </c>
      <c r="I41" s="205">
        <f t="shared" si="17"/>
        <v>0</v>
      </c>
      <c r="J41" s="205">
        <f t="shared" si="7"/>
        <v>0</v>
      </c>
      <c r="K41" s="205">
        <f t="shared" si="8"/>
        <v>0</v>
      </c>
      <c r="L41" s="204" t="e">
        <f t="shared" si="9"/>
        <v>#NUM!</v>
      </c>
      <c r="M41" s="198"/>
      <c r="N41" s="198"/>
      <c r="O41" s="198"/>
      <c r="P41" s="198"/>
      <c r="Q41" s="195">
        <f t="shared" si="10"/>
        <v>24</v>
      </c>
      <c r="R41" s="195">
        <f t="shared" si="11"/>
        <v>36</v>
      </c>
      <c r="T41" s="194">
        <f t="shared" si="18"/>
        <v>36</v>
      </c>
      <c r="U41" s="193">
        <f t="shared" si="12"/>
        <v>44651</v>
      </c>
      <c r="V41" s="192">
        <f t="shared" si="13"/>
        <v>0</v>
      </c>
      <c r="W41" s="192">
        <f t="shared" si="14"/>
        <v>0</v>
      </c>
      <c r="X41" s="192">
        <f t="shared" si="19"/>
        <v>0</v>
      </c>
      <c r="Y41" s="192">
        <f t="shared" si="15"/>
        <v>0</v>
      </c>
      <c r="Z41" s="192">
        <f t="shared" si="20"/>
        <v>0</v>
      </c>
      <c r="AA41" s="191"/>
      <c r="AB41" s="203"/>
      <c r="AC41" s="191"/>
      <c r="AD41" s="191"/>
      <c r="AE41" s="191"/>
      <c r="AF41" s="191"/>
      <c r="AG41" s="191"/>
      <c r="AH41" s="191"/>
      <c r="AI41" s="191"/>
      <c r="AJ41" s="191"/>
      <c r="AK41" s="189"/>
      <c r="AL41" s="189"/>
      <c r="AM41" s="189"/>
    </row>
    <row r="42" spans="3:39" ht="15" customHeight="1">
      <c r="C42" s="195">
        <f t="shared" si="4"/>
        <v>23</v>
      </c>
      <c r="D42" s="195">
        <f t="shared" si="5"/>
        <v>37</v>
      </c>
      <c r="F42" s="194">
        <f t="shared" si="16"/>
        <v>37</v>
      </c>
      <c r="G42" s="193">
        <f t="shared" si="6"/>
        <v>44681</v>
      </c>
      <c r="H42" s="205">
        <f t="shared" si="2"/>
        <v>0</v>
      </c>
      <c r="I42" s="205">
        <f t="shared" si="17"/>
        <v>0</v>
      </c>
      <c r="J42" s="205">
        <f t="shared" si="7"/>
        <v>0</v>
      </c>
      <c r="K42" s="205">
        <f t="shared" si="8"/>
        <v>0</v>
      </c>
      <c r="L42" s="204" t="e">
        <f t="shared" si="9"/>
        <v>#NUM!</v>
      </c>
      <c r="M42" s="198"/>
      <c r="N42" s="198"/>
      <c r="O42" s="198"/>
      <c r="P42" s="198"/>
      <c r="Q42" s="195">
        <f t="shared" si="10"/>
        <v>23</v>
      </c>
      <c r="R42" s="195">
        <f t="shared" si="11"/>
        <v>37</v>
      </c>
      <c r="T42" s="194">
        <f t="shared" si="18"/>
        <v>37</v>
      </c>
      <c r="U42" s="193">
        <f t="shared" si="12"/>
        <v>44681</v>
      </c>
      <c r="V42" s="192">
        <f t="shared" si="13"/>
        <v>0</v>
      </c>
      <c r="W42" s="192">
        <f t="shared" si="14"/>
        <v>0</v>
      </c>
      <c r="X42" s="192">
        <f t="shared" si="19"/>
        <v>0</v>
      </c>
      <c r="Y42" s="192">
        <f t="shared" si="15"/>
        <v>0</v>
      </c>
      <c r="Z42" s="192">
        <f t="shared" si="20"/>
        <v>0</v>
      </c>
      <c r="AA42" s="191"/>
      <c r="AB42" s="203"/>
      <c r="AC42" s="191"/>
      <c r="AD42" s="206"/>
      <c r="AE42" s="191"/>
      <c r="AF42" s="191"/>
      <c r="AG42" s="191"/>
      <c r="AH42" s="191"/>
      <c r="AI42" s="191"/>
      <c r="AJ42" s="191"/>
      <c r="AK42" s="189"/>
      <c r="AL42" s="189"/>
      <c r="AM42" s="189"/>
    </row>
    <row r="43" spans="3:39" ht="15" customHeight="1">
      <c r="C43" s="195">
        <f t="shared" si="4"/>
        <v>22</v>
      </c>
      <c r="D43" s="195">
        <f t="shared" si="5"/>
        <v>38</v>
      </c>
      <c r="F43" s="194">
        <f t="shared" si="16"/>
        <v>38</v>
      </c>
      <c r="G43" s="193">
        <f t="shared" si="6"/>
        <v>44712</v>
      </c>
      <c r="H43" s="205">
        <f t="shared" si="2"/>
        <v>0</v>
      </c>
      <c r="I43" s="205">
        <f t="shared" si="17"/>
        <v>0</v>
      </c>
      <c r="J43" s="205">
        <f t="shared" si="7"/>
        <v>0</v>
      </c>
      <c r="K43" s="205">
        <f t="shared" si="8"/>
        <v>0</v>
      </c>
      <c r="L43" s="204" t="e">
        <f t="shared" si="9"/>
        <v>#NUM!</v>
      </c>
      <c r="M43" s="198"/>
      <c r="N43" s="198"/>
      <c r="O43" s="198"/>
      <c r="P43" s="198"/>
      <c r="Q43" s="195">
        <f t="shared" si="10"/>
        <v>22</v>
      </c>
      <c r="R43" s="195">
        <f t="shared" si="11"/>
        <v>38</v>
      </c>
      <c r="T43" s="194">
        <f t="shared" si="18"/>
        <v>38</v>
      </c>
      <c r="U43" s="193">
        <f t="shared" si="12"/>
        <v>44712</v>
      </c>
      <c r="V43" s="192">
        <f t="shared" si="13"/>
        <v>0</v>
      </c>
      <c r="W43" s="192">
        <f t="shared" si="14"/>
        <v>0</v>
      </c>
      <c r="X43" s="192">
        <f t="shared" si="19"/>
        <v>0</v>
      </c>
      <c r="Y43" s="192">
        <f t="shared" si="15"/>
        <v>0</v>
      </c>
      <c r="Z43" s="192">
        <f t="shared" si="20"/>
        <v>0</v>
      </c>
      <c r="AA43" s="191"/>
      <c r="AB43" s="203"/>
      <c r="AC43" s="191"/>
      <c r="AD43" s="191"/>
      <c r="AE43" s="191"/>
      <c r="AF43" s="191"/>
      <c r="AG43" s="191"/>
      <c r="AH43" s="191"/>
      <c r="AI43" s="191"/>
      <c r="AJ43" s="191"/>
      <c r="AK43" s="189"/>
      <c r="AL43" s="189"/>
      <c r="AM43" s="189"/>
    </row>
    <row r="44" spans="3:39" ht="15" customHeight="1">
      <c r="C44" s="195">
        <f t="shared" si="4"/>
        <v>21</v>
      </c>
      <c r="D44" s="195">
        <f t="shared" si="5"/>
        <v>39</v>
      </c>
      <c r="F44" s="194">
        <f t="shared" si="16"/>
        <v>39</v>
      </c>
      <c r="G44" s="193">
        <f t="shared" si="6"/>
        <v>44742</v>
      </c>
      <c r="H44" s="205">
        <f t="shared" si="2"/>
        <v>0</v>
      </c>
      <c r="I44" s="205">
        <f t="shared" si="17"/>
        <v>0</v>
      </c>
      <c r="J44" s="205">
        <f t="shared" si="7"/>
        <v>0</v>
      </c>
      <c r="K44" s="205">
        <f t="shared" si="8"/>
        <v>0</v>
      </c>
      <c r="L44" s="204" t="e">
        <f t="shared" si="9"/>
        <v>#NUM!</v>
      </c>
      <c r="M44" s="198"/>
      <c r="N44" s="198"/>
      <c r="O44" s="198"/>
      <c r="P44" s="198"/>
      <c r="Q44" s="195">
        <f t="shared" si="10"/>
        <v>21</v>
      </c>
      <c r="R44" s="195">
        <f t="shared" si="11"/>
        <v>39</v>
      </c>
      <c r="T44" s="194">
        <f t="shared" si="18"/>
        <v>39</v>
      </c>
      <c r="U44" s="193">
        <f t="shared" si="12"/>
        <v>44742</v>
      </c>
      <c r="V44" s="192">
        <f t="shared" si="13"/>
        <v>0</v>
      </c>
      <c r="W44" s="192">
        <f t="shared" si="14"/>
        <v>0</v>
      </c>
      <c r="X44" s="192">
        <f t="shared" si="19"/>
        <v>0</v>
      </c>
      <c r="Y44" s="192">
        <f t="shared" si="15"/>
        <v>0</v>
      </c>
      <c r="Z44" s="192">
        <f t="shared" si="20"/>
        <v>0</v>
      </c>
      <c r="AA44" s="191"/>
      <c r="AB44" s="203"/>
      <c r="AC44" s="191"/>
      <c r="AD44" s="206"/>
      <c r="AE44" s="191"/>
      <c r="AF44" s="191"/>
      <c r="AG44" s="191"/>
      <c r="AH44" s="191"/>
      <c r="AI44" s="191"/>
      <c r="AJ44" s="191"/>
      <c r="AK44" s="189"/>
      <c r="AL44" s="189"/>
      <c r="AM44" s="189"/>
    </row>
    <row r="45" spans="3:39" ht="15" customHeight="1">
      <c r="C45" s="195">
        <f t="shared" si="4"/>
        <v>20</v>
      </c>
      <c r="D45" s="195">
        <f t="shared" si="5"/>
        <v>40</v>
      </c>
      <c r="F45" s="194">
        <f t="shared" si="16"/>
        <v>40</v>
      </c>
      <c r="G45" s="193">
        <f t="shared" si="6"/>
        <v>44773</v>
      </c>
      <c r="H45" s="205">
        <f t="shared" si="2"/>
        <v>0</v>
      </c>
      <c r="I45" s="205">
        <f t="shared" si="17"/>
        <v>0</v>
      </c>
      <c r="J45" s="205">
        <f t="shared" si="7"/>
        <v>0</v>
      </c>
      <c r="K45" s="205">
        <f t="shared" si="8"/>
        <v>0</v>
      </c>
      <c r="L45" s="204" t="e">
        <f t="shared" si="9"/>
        <v>#NUM!</v>
      </c>
      <c r="M45" s="198"/>
      <c r="N45" s="198"/>
      <c r="O45" s="198"/>
      <c r="P45" s="198"/>
      <c r="Q45" s="195">
        <f t="shared" si="10"/>
        <v>20</v>
      </c>
      <c r="R45" s="195">
        <f t="shared" si="11"/>
        <v>40</v>
      </c>
      <c r="T45" s="194">
        <f t="shared" si="18"/>
        <v>40</v>
      </c>
      <c r="U45" s="193">
        <f t="shared" si="12"/>
        <v>44773</v>
      </c>
      <c r="V45" s="192">
        <f t="shared" si="13"/>
        <v>0</v>
      </c>
      <c r="W45" s="192">
        <f t="shared" si="14"/>
        <v>0</v>
      </c>
      <c r="X45" s="192">
        <f t="shared" si="19"/>
        <v>0</v>
      </c>
      <c r="Y45" s="192">
        <f t="shared" si="15"/>
        <v>0</v>
      </c>
      <c r="Z45" s="192">
        <f t="shared" si="20"/>
        <v>0</v>
      </c>
      <c r="AA45" s="191"/>
      <c r="AB45" s="203"/>
      <c r="AC45" s="191"/>
      <c r="AD45" s="191"/>
      <c r="AE45" s="191"/>
      <c r="AF45" s="191"/>
      <c r="AG45" s="191"/>
      <c r="AH45" s="191"/>
      <c r="AI45" s="191"/>
      <c r="AJ45" s="191"/>
      <c r="AK45" s="189"/>
      <c r="AL45" s="189"/>
      <c r="AM45" s="189"/>
    </row>
    <row r="46" spans="3:39" ht="15" customHeight="1">
      <c r="C46" s="195">
        <f t="shared" si="4"/>
        <v>19</v>
      </c>
      <c r="D46" s="195">
        <f t="shared" si="5"/>
        <v>41</v>
      </c>
      <c r="F46" s="194">
        <f t="shared" si="16"/>
        <v>41</v>
      </c>
      <c r="G46" s="193">
        <f t="shared" si="6"/>
        <v>44804</v>
      </c>
      <c r="H46" s="205">
        <f t="shared" si="2"/>
        <v>0</v>
      </c>
      <c r="I46" s="205">
        <f t="shared" si="17"/>
        <v>0</v>
      </c>
      <c r="J46" s="205">
        <f t="shared" si="7"/>
        <v>0</v>
      </c>
      <c r="K46" s="205">
        <f t="shared" si="8"/>
        <v>0</v>
      </c>
      <c r="L46" s="204" t="e">
        <f t="shared" si="9"/>
        <v>#NUM!</v>
      </c>
      <c r="M46" s="198"/>
      <c r="N46" s="198"/>
      <c r="O46" s="198"/>
      <c r="P46" s="198"/>
      <c r="Q46" s="195">
        <f t="shared" si="10"/>
        <v>19</v>
      </c>
      <c r="R46" s="195">
        <f t="shared" si="11"/>
        <v>41</v>
      </c>
      <c r="T46" s="194">
        <f t="shared" si="18"/>
        <v>41</v>
      </c>
      <c r="U46" s="193">
        <f t="shared" si="12"/>
        <v>44804</v>
      </c>
      <c r="V46" s="192">
        <f t="shared" si="13"/>
        <v>0</v>
      </c>
      <c r="W46" s="192">
        <f t="shared" si="14"/>
        <v>0</v>
      </c>
      <c r="X46" s="192">
        <f t="shared" si="19"/>
        <v>0</v>
      </c>
      <c r="Y46" s="192">
        <f t="shared" si="15"/>
        <v>0</v>
      </c>
      <c r="Z46" s="192">
        <f t="shared" si="20"/>
        <v>0</v>
      </c>
      <c r="AA46" s="191"/>
      <c r="AB46" s="203"/>
      <c r="AC46" s="191"/>
      <c r="AD46" s="206"/>
      <c r="AE46" s="191"/>
      <c r="AF46" s="191"/>
      <c r="AG46" s="191"/>
      <c r="AH46" s="191"/>
      <c r="AI46" s="191"/>
      <c r="AJ46" s="191"/>
      <c r="AK46" s="189"/>
      <c r="AL46" s="189"/>
      <c r="AM46" s="189"/>
    </row>
    <row r="47" spans="3:39" ht="15" customHeight="1">
      <c r="C47" s="195">
        <f t="shared" si="4"/>
        <v>18</v>
      </c>
      <c r="D47" s="195">
        <f t="shared" si="5"/>
        <v>42</v>
      </c>
      <c r="F47" s="194">
        <f t="shared" si="16"/>
        <v>42</v>
      </c>
      <c r="G47" s="193">
        <f t="shared" si="6"/>
        <v>44834</v>
      </c>
      <c r="H47" s="205">
        <f t="shared" si="2"/>
        <v>0</v>
      </c>
      <c r="I47" s="205">
        <f t="shared" si="17"/>
        <v>0</v>
      </c>
      <c r="J47" s="205">
        <f t="shared" si="7"/>
        <v>0</v>
      </c>
      <c r="K47" s="205">
        <f t="shared" si="8"/>
        <v>0</v>
      </c>
      <c r="L47" s="204" t="e">
        <f t="shared" si="9"/>
        <v>#NUM!</v>
      </c>
      <c r="M47" s="198"/>
      <c r="N47" s="198"/>
      <c r="O47" s="198"/>
      <c r="P47" s="198"/>
      <c r="Q47" s="195">
        <f t="shared" si="10"/>
        <v>18</v>
      </c>
      <c r="R47" s="195">
        <f t="shared" si="11"/>
        <v>42</v>
      </c>
      <c r="T47" s="194">
        <f t="shared" si="18"/>
        <v>42</v>
      </c>
      <c r="U47" s="193">
        <f t="shared" si="12"/>
        <v>44834</v>
      </c>
      <c r="V47" s="192">
        <f t="shared" si="13"/>
        <v>0</v>
      </c>
      <c r="W47" s="192">
        <f t="shared" si="14"/>
        <v>0</v>
      </c>
      <c r="X47" s="192">
        <f t="shared" si="19"/>
        <v>0</v>
      </c>
      <c r="Y47" s="192">
        <f t="shared" si="15"/>
        <v>0</v>
      </c>
      <c r="Z47" s="192">
        <f t="shared" si="20"/>
        <v>0</v>
      </c>
      <c r="AA47" s="191"/>
      <c r="AB47" s="203"/>
      <c r="AC47" s="191"/>
      <c r="AD47" s="191"/>
      <c r="AE47" s="191"/>
      <c r="AF47" s="191"/>
      <c r="AG47" s="191"/>
      <c r="AH47" s="191"/>
      <c r="AI47" s="191"/>
      <c r="AJ47" s="191"/>
      <c r="AK47" s="189"/>
      <c r="AL47" s="189"/>
      <c r="AM47" s="189"/>
    </row>
    <row r="48" spans="3:39" ht="15" customHeight="1">
      <c r="C48" s="195">
        <f t="shared" si="4"/>
        <v>17</v>
      </c>
      <c r="D48" s="195">
        <f t="shared" si="5"/>
        <v>43</v>
      </c>
      <c r="F48" s="194">
        <f t="shared" si="16"/>
        <v>43</v>
      </c>
      <c r="G48" s="193">
        <f t="shared" si="6"/>
        <v>44865</v>
      </c>
      <c r="H48" s="205">
        <f t="shared" si="2"/>
        <v>0</v>
      </c>
      <c r="I48" s="205">
        <f t="shared" si="17"/>
        <v>0</v>
      </c>
      <c r="J48" s="205">
        <f t="shared" si="7"/>
        <v>0</v>
      </c>
      <c r="K48" s="205">
        <f t="shared" si="8"/>
        <v>0</v>
      </c>
      <c r="L48" s="204" t="e">
        <f t="shared" si="9"/>
        <v>#NUM!</v>
      </c>
      <c r="M48" s="198"/>
      <c r="N48" s="198"/>
      <c r="O48" s="198"/>
      <c r="P48" s="198"/>
      <c r="Q48" s="195">
        <f t="shared" si="10"/>
        <v>17</v>
      </c>
      <c r="R48" s="195">
        <f t="shared" si="11"/>
        <v>43</v>
      </c>
      <c r="T48" s="194">
        <f t="shared" si="18"/>
        <v>43</v>
      </c>
      <c r="U48" s="193">
        <f t="shared" si="12"/>
        <v>44865</v>
      </c>
      <c r="V48" s="192">
        <f t="shared" si="13"/>
        <v>0</v>
      </c>
      <c r="W48" s="192">
        <f t="shared" si="14"/>
        <v>0</v>
      </c>
      <c r="X48" s="192">
        <f t="shared" si="19"/>
        <v>0</v>
      </c>
      <c r="Y48" s="192">
        <f t="shared" si="15"/>
        <v>0</v>
      </c>
      <c r="Z48" s="192">
        <f t="shared" si="20"/>
        <v>0</v>
      </c>
      <c r="AA48" s="191"/>
      <c r="AB48" s="203"/>
      <c r="AC48" s="191"/>
      <c r="AD48" s="206"/>
      <c r="AE48" s="191"/>
      <c r="AF48" s="191"/>
      <c r="AG48" s="191"/>
      <c r="AH48" s="191"/>
      <c r="AI48" s="191"/>
      <c r="AJ48" s="191"/>
      <c r="AK48" s="189"/>
      <c r="AL48" s="189"/>
      <c r="AM48" s="189"/>
    </row>
    <row r="49" spans="3:40" ht="15" customHeight="1">
      <c r="C49" s="195">
        <f t="shared" si="4"/>
        <v>16</v>
      </c>
      <c r="D49" s="195">
        <f t="shared" si="5"/>
        <v>44</v>
      </c>
      <c r="F49" s="194">
        <f t="shared" si="16"/>
        <v>44</v>
      </c>
      <c r="G49" s="193">
        <f t="shared" si="6"/>
        <v>44895</v>
      </c>
      <c r="H49" s="205">
        <f t="shared" si="2"/>
        <v>0</v>
      </c>
      <c r="I49" s="205">
        <f t="shared" si="17"/>
        <v>0</v>
      </c>
      <c r="J49" s="205">
        <f t="shared" si="7"/>
        <v>0</v>
      </c>
      <c r="K49" s="205">
        <f t="shared" si="8"/>
        <v>0</v>
      </c>
      <c r="L49" s="204" t="e">
        <f t="shared" si="9"/>
        <v>#NUM!</v>
      </c>
      <c r="M49" s="198"/>
      <c r="N49" s="198"/>
      <c r="O49" s="198"/>
      <c r="P49" s="198"/>
      <c r="Q49" s="195">
        <f t="shared" si="10"/>
        <v>16</v>
      </c>
      <c r="R49" s="195">
        <f t="shared" si="11"/>
        <v>44</v>
      </c>
      <c r="T49" s="194">
        <f t="shared" si="18"/>
        <v>44</v>
      </c>
      <c r="U49" s="193">
        <f t="shared" si="12"/>
        <v>44895</v>
      </c>
      <c r="V49" s="192">
        <f t="shared" si="13"/>
        <v>0</v>
      </c>
      <c r="W49" s="192">
        <f t="shared" si="14"/>
        <v>0</v>
      </c>
      <c r="X49" s="192">
        <f t="shared" si="19"/>
        <v>0</v>
      </c>
      <c r="Y49" s="192">
        <f t="shared" si="15"/>
        <v>0</v>
      </c>
      <c r="Z49" s="192">
        <f t="shared" si="20"/>
        <v>0</v>
      </c>
      <c r="AA49" s="191"/>
      <c r="AB49" s="203"/>
      <c r="AC49" s="191"/>
      <c r="AD49" s="191"/>
      <c r="AE49" s="191"/>
      <c r="AF49" s="191"/>
      <c r="AG49" s="191"/>
      <c r="AH49" s="191"/>
      <c r="AI49" s="191"/>
      <c r="AJ49" s="191"/>
      <c r="AK49" s="189"/>
      <c r="AL49" s="189"/>
      <c r="AM49" s="189"/>
    </row>
    <row r="50" spans="3:40" ht="15" customHeight="1">
      <c r="C50" s="195">
        <f t="shared" si="4"/>
        <v>15</v>
      </c>
      <c r="D50" s="195">
        <f t="shared" si="5"/>
        <v>45</v>
      </c>
      <c r="F50" s="194">
        <f t="shared" si="16"/>
        <v>45</v>
      </c>
      <c r="G50" s="193">
        <f t="shared" si="6"/>
        <v>44926</v>
      </c>
      <c r="H50" s="205">
        <f t="shared" si="2"/>
        <v>0</v>
      </c>
      <c r="I50" s="205">
        <f t="shared" si="17"/>
        <v>0</v>
      </c>
      <c r="J50" s="205">
        <f t="shared" si="7"/>
        <v>0</v>
      </c>
      <c r="K50" s="205">
        <f t="shared" si="8"/>
        <v>0</v>
      </c>
      <c r="L50" s="204" t="e">
        <f t="shared" si="9"/>
        <v>#NUM!</v>
      </c>
      <c r="M50" s="198"/>
      <c r="N50" s="198"/>
      <c r="O50" s="198"/>
      <c r="P50" s="198"/>
      <c r="Q50" s="195">
        <f t="shared" si="10"/>
        <v>15</v>
      </c>
      <c r="R50" s="195">
        <f t="shared" si="11"/>
        <v>45</v>
      </c>
      <c r="T50" s="194">
        <f t="shared" si="18"/>
        <v>45</v>
      </c>
      <c r="U50" s="193">
        <f t="shared" si="12"/>
        <v>44926</v>
      </c>
      <c r="V50" s="192">
        <f t="shared" si="13"/>
        <v>0</v>
      </c>
      <c r="W50" s="192">
        <f t="shared" si="14"/>
        <v>0</v>
      </c>
      <c r="X50" s="192">
        <f t="shared" si="19"/>
        <v>0</v>
      </c>
      <c r="Y50" s="192">
        <f t="shared" si="15"/>
        <v>0</v>
      </c>
      <c r="Z50" s="192">
        <f t="shared" si="20"/>
        <v>0</v>
      </c>
      <c r="AA50" s="191"/>
      <c r="AB50" s="203"/>
      <c r="AC50" s="191"/>
      <c r="AD50" s="206"/>
      <c r="AE50" s="191"/>
      <c r="AF50" s="191"/>
      <c r="AG50" s="191"/>
      <c r="AH50" s="191"/>
      <c r="AI50" s="191"/>
      <c r="AJ50" s="191"/>
      <c r="AK50" s="189"/>
      <c r="AL50" s="189"/>
      <c r="AM50" s="189"/>
    </row>
    <row r="51" spans="3:40" ht="15" customHeight="1">
      <c r="C51" s="195">
        <f t="shared" si="4"/>
        <v>14</v>
      </c>
      <c r="D51" s="195">
        <f t="shared" si="5"/>
        <v>46</v>
      </c>
      <c r="F51" s="194">
        <f t="shared" si="16"/>
        <v>46</v>
      </c>
      <c r="G51" s="193">
        <f t="shared" si="6"/>
        <v>44957</v>
      </c>
      <c r="H51" s="205">
        <f t="shared" si="2"/>
        <v>0</v>
      </c>
      <c r="I51" s="205">
        <f t="shared" si="17"/>
        <v>0</v>
      </c>
      <c r="J51" s="205">
        <f t="shared" si="7"/>
        <v>0</v>
      </c>
      <c r="K51" s="205">
        <f t="shared" si="8"/>
        <v>0</v>
      </c>
      <c r="L51" s="204" t="e">
        <f t="shared" si="9"/>
        <v>#NUM!</v>
      </c>
      <c r="M51" s="198"/>
      <c r="N51" s="198"/>
      <c r="O51" s="198"/>
      <c r="P51" s="198"/>
      <c r="Q51" s="195">
        <f t="shared" si="10"/>
        <v>14</v>
      </c>
      <c r="R51" s="195">
        <f t="shared" si="11"/>
        <v>46</v>
      </c>
      <c r="T51" s="194">
        <f t="shared" si="18"/>
        <v>46</v>
      </c>
      <c r="U51" s="193">
        <f t="shared" si="12"/>
        <v>44957</v>
      </c>
      <c r="V51" s="192">
        <f t="shared" si="13"/>
        <v>0</v>
      </c>
      <c r="W51" s="192">
        <f t="shared" si="14"/>
        <v>0</v>
      </c>
      <c r="X51" s="192">
        <f t="shared" si="19"/>
        <v>0</v>
      </c>
      <c r="Y51" s="192">
        <f t="shared" si="15"/>
        <v>0</v>
      </c>
      <c r="Z51" s="192">
        <f t="shared" si="20"/>
        <v>0</v>
      </c>
      <c r="AA51" s="191"/>
      <c r="AB51" s="203"/>
      <c r="AC51" s="191"/>
      <c r="AD51" s="191"/>
      <c r="AE51" s="191"/>
      <c r="AF51" s="191"/>
      <c r="AG51" s="191"/>
      <c r="AH51" s="191"/>
      <c r="AI51" s="191"/>
      <c r="AJ51" s="191"/>
      <c r="AK51" s="189"/>
      <c r="AL51" s="189"/>
      <c r="AM51" s="189"/>
    </row>
    <row r="52" spans="3:40" ht="15" customHeight="1">
      <c r="C52" s="195">
        <f t="shared" si="4"/>
        <v>13</v>
      </c>
      <c r="D52" s="195">
        <f t="shared" si="5"/>
        <v>47</v>
      </c>
      <c r="F52" s="194">
        <f t="shared" si="16"/>
        <v>47</v>
      </c>
      <c r="G52" s="193">
        <f t="shared" si="6"/>
        <v>44985</v>
      </c>
      <c r="H52" s="205">
        <f t="shared" si="2"/>
        <v>0</v>
      </c>
      <c r="I52" s="205">
        <f t="shared" si="17"/>
        <v>0</v>
      </c>
      <c r="J52" s="205">
        <f t="shared" si="7"/>
        <v>0</v>
      </c>
      <c r="K52" s="205">
        <f t="shared" si="8"/>
        <v>0</v>
      </c>
      <c r="L52" s="204" t="e">
        <f t="shared" si="9"/>
        <v>#NUM!</v>
      </c>
      <c r="M52" s="198"/>
      <c r="N52" s="198"/>
      <c r="O52" s="198"/>
      <c r="P52" s="198"/>
      <c r="Q52" s="195">
        <f t="shared" si="10"/>
        <v>13</v>
      </c>
      <c r="R52" s="195">
        <f t="shared" si="11"/>
        <v>47</v>
      </c>
      <c r="T52" s="194">
        <f t="shared" si="18"/>
        <v>47</v>
      </c>
      <c r="U52" s="193">
        <f t="shared" si="12"/>
        <v>44985</v>
      </c>
      <c r="V52" s="192">
        <f t="shared" si="13"/>
        <v>0</v>
      </c>
      <c r="W52" s="192">
        <f t="shared" si="14"/>
        <v>0</v>
      </c>
      <c r="X52" s="192">
        <f t="shared" si="19"/>
        <v>0</v>
      </c>
      <c r="Y52" s="192">
        <f t="shared" si="15"/>
        <v>0</v>
      </c>
      <c r="Z52" s="192">
        <f t="shared" si="20"/>
        <v>0</v>
      </c>
      <c r="AA52" s="191"/>
      <c r="AB52" s="203"/>
      <c r="AC52" s="191"/>
      <c r="AD52" s="206"/>
      <c r="AE52" s="191"/>
      <c r="AF52" s="191"/>
      <c r="AG52" s="191"/>
      <c r="AH52" s="191"/>
      <c r="AI52" s="191"/>
      <c r="AJ52" s="191"/>
      <c r="AK52" s="189"/>
      <c r="AL52" s="189"/>
      <c r="AM52" s="189"/>
    </row>
    <row r="53" spans="3:40">
      <c r="C53" s="195">
        <f t="shared" si="4"/>
        <v>12</v>
      </c>
      <c r="D53" s="195">
        <f t="shared" si="5"/>
        <v>48</v>
      </c>
      <c r="F53" s="194">
        <f t="shared" si="16"/>
        <v>48</v>
      </c>
      <c r="G53" s="193">
        <f t="shared" si="6"/>
        <v>45016</v>
      </c>
      <c r="H53" s="205">
        <f t="shared" si="2"/>
        <v>0</v>
      </c>
      <c r="I53" s="205">
        <f t="shared" si="17"/>
        <v>0</v>
      </c>
      <c r="J53" s="205">
        <f t="shared" si="7"/>
        <v>0</v>
      </c>
      <c r="K53" s="205">
        <f t="shared" si="8"/>
        <v>0</v>
      </c>
      <c r="L53" s="204" t="e">
        <f t="shared" si="9"/>
        <v>#NUM!</v>
      </c>
      <c r="M53" s="198"/>
      <c r="N53" s="198"/>
      <c r="O53" s="198"/>
      <c r="P53" s="198"/>
      <c r="Q53" s="195">
        <f t="shared" si="10"/>
        <v>12</v>
      </c>
      <c r="R53" s="195">
        <f t="shared" si="11"/>
        <v>48</v>
      </c>
      <c r="T53" s="194">
        <f t="shared" si="18"/>
        <v>48</v>
      </c>
      <c r="U53" s="193">
        <f t="shared" si="12"/>
        <v>45016</v>
      </c>
      <c r="V53" s="192">
        <f t="shared" si="13"/>
        <v>0</v>
      </c>
      <c r="W53" s="192">
        <f t="shared" si="14"/>
        <v>0</v>
      </c>
      <c r="X53" s="192">
        <f t="shared" si="19"/>
        <v>0</v>
      </c>
      <c r="Y53" s="192">
        <f t="shared" si="15"/>
        <v>0</v>
      </c>
      <c r="Z53" s="192">
        <f t="shared" si="20"/>
        <v>0</v>
      </c>
      <c r="AA53" s="191"/>
      <c r="AB53" s="203"/>
      <c r="AC53" s="191"/>
      <c r="AD53" s="191"/>
      <c r="AE53" s="191"/>
      <c r="AF53" s="191"/>
      <c r="AG53" s="191"/>
      <c r="AH53" s="191"/>
      <c r="AI53" s="191"/>
      <c r="AJ53" s="191"/>
      <c r="AK53" s="189"/>
      <c r="AL53" s="189"/>
      <c r="AM53" s="189"/>
    </row>
    <row r="54" spans="3:40">
      <c r="C54" s="195">
        <f t="shared" si="4"/>
        <v>11</v>
      </c>
      <c r="D54" s="195">
        <f t="shared" si="5"/>
        <v>49</v>
      </c>
      <c r="F54" s="194">
        <f t="shared" si="16"/>
        <v>49</v>
      </c>
      <c r="G54" s="193">
        <f t="shared" si="6"/>
        <v>45046</v>
      </c>
      <c r="H54" s="205">
        <f t="shared" si="2"/>
        <v>0</v>
      </c>
      <c r="I54" s="205">
        <f t="shared" si="17"/>
        <v>0</v>
      </c>
      <c r="J54" s="205">
        <f t="shared" si="7"/>
        <v>0</v>
      </c>
      <c r="K54" s="205">
        <f t="shared" si="8"/>
        <v>0</v>
      </c>
      <c r="L54" s="204" t="e">
        <f t="shared" si="9"/>
        <v>#NUM!</v>
      </c>
      <c r="M54" s="198"/>
      <c r="N54" s="198"/>
      <c r="O54" s="198"/>
      <c r="P54" s="198"/>
      <c r="Q54" s="195">
        <f t="shared" si="10"/>
        <v>11</v>
      </c>
      <c r="R54" s="195">
        <f t="shared" si="11"/>
        <v>49</v>
      </c>
      <c r="T54" s="194">
        <f t="shared" si="18"/>
        <v>49</v>
      </c>
      <c r="U54" s="193">
        <f t="shared" si="12"/>
        <v>45046</v>
      </c>
      <c r="V54" s="192">
        <f t="shared" si="13"/>
        <v>0</v>
      </c>
      <c r="W54" s="192">
        <f t="shared" si="14"/>
        <v>0</v>
      </c>
      <c r="X54" s="192">
        <f t="shared" si="19"/>
        <v>0</v>
      </c>
      <c r="Y54" s="192">
        <f t="shared" si="15"/>
        <v>0</v>
      </c>
      <c r="Z54" s="192">
        <f t="shared" si="20"/>
        <v>0</v>
      </c>
      <c r="AA54" s="191"/>
      <c r="AB54" s="203"/>
      <c r="AC54" s="191"/>
      <c r="AD54" s="206"/>
      <c r="AE54" s="191"/>
      <c r="AF54" s="191"/>
      <c r="AG54" s="191"/>
      <c r="AH54" s="191"/>
      <c r="AI54" s="191"/>
      <c r="AJ54" s="191"/>
      <c r="AK54" s="189"/>
      <c r="AL54" s="189"/>
      <c r="AM54" s="189"/>
    </row>
    <row r="55" spans="3:40">
      <c r="C55" s="195">
        <f t="shared" si="4"/>
        <v>10</v>
      </c>
      <c r="D55" s="195">
        <f t="shared" si="5"/>
        <v>50</v>
      </c>
      <c r="F55" s="194">
        <f t="shared" si="16"/>
        <v>50</v>
      </c>
      <c r="G55" s="193">
        <f t="shared" si="6"/>
        <v>45077</v>
      </c>
      <c r="H55" s="205">
        <f t="shared" si="2"/>
        <v>0</v>
      </c>
      <c r="I55" s="205">
        <f t="shared" si="17"/>
        <v>0</v>
      </c>
      <c r="J55" s="205">
        <f t="shared" si="7"/>
        <v>0</v>
      </c>
      <c r="K55" s="205">
        <f t="shared" si="8"/>
        <v>0</v>
      </c>
      <c r="L55" s="204" t="e">
        <f t="shared" si="9"/>
        <v>#NUM!</v>
      </c>
      <c r="M55" s="198"/>
      <c r="N55" s="198"/>
      <c r="O55" s="198"/>
      <c r="P55" s="198"/>
      <c r="Q55" s="195">
        <f t="shared" si="10"/>
        <v>10</v>
      </c>
      <c r="R55" s="195">
        <f t="shared" si="11"/>
        <v>50</v>
      </c>
      <c r="T55" s="194">
        <f t="shared" si="18"/>
        <v>50</v>
      </c>
      <c r="U55" s="193">
        <f t="shared" si="12"/>
        <v>45077</v>
      </c>
      <c r="V55" s="192">
        <f t="shared" si="13"/>
        <v>0</v>
      </c>
      <c r="W55" s="192">
        <f t="shared" si="14"/>
        <v>0</v>
      </c>
      <c r="X55" s="192">
        <f t="shared" si="19"/>
        <v>0</v>
      </c>
      <c r="Y55" s="192">
        <f t="shared" si="15"/>
        <v>0</v>
      </c>
      <c r="Z55" s="192">
        <f t="shared" si="20"/>
        <v>0</v>
      </c>
      <c r="AA55" s="191"/>
      <c r="AB55" s="203"/>
      <c r="AC55" s="191"/>
      <c r="AD55" s="191"/>
      <c r="AE55" s="191"/>
      <c r="AF55" s="191"/>
      <c r="AG55" s="191"/>
      <c r="AH55" s="191"/>
      <c r="AI55" s="191"/>
      <c r="AJ55" s="191"/>
      <c r="AK55" s="189"/>
      <c r="AL55" s="189"/>
      <c r="AM55" s="189"/>
    </row>
    <row r="56" spans="3:40">
      <c r="C56" s="195">
        <f t="shared" si="4"/>
        <v>9</v>
      </c>
      <c r="D56" s="195">
        <f t="shared" si="5"/>
        <v>51</v>
      </c>
      <c r="F56" s="194">
        <f t="shared" si="16"/>
        <v>51</v>
      </c>
      <c r="G56" s="193">
        <f t="shared" si="6"/>
        <v>45107</v>
      </c>
      <c r="H56" s="205">
        <f t="shared" si="2"/>
        <v>0</v>
      </c>
      <c r="I56" s="205">
        <f t="shared" si="17"/>
        <v>0</v>
      </c>
      <c r="J56" s="205">
        <f t="shared" si="7"/>
        <v>0</v>
      </c>
      <c r="K56" s="205">
        <f t="shared" si="8"/>
        <v>0</v>
      </c>
      <c r="L56" s="204" t="e">
        <f t="shared" si="9"/>
        <v>#NUM!</v>
      </c>
      <c r="M56" s="198"/>
      <c r="N56" s="198"/>
      <c r="O56" s="198"/>
      <c r="P56" s="198"/>
      <c r="Q56" s="195">
        <f t="shared" si="10"/>
        <v>9</v>
      </c>
      <c r="R56" s="195">
        <f t="shared" si="11"/>
        <v>51</v>
      </c>
      <c r="T56" s="194">
        <f t="shared" si="18"/>
        <v>51</v>
      </c>
      <c r="U56" s="193">
        <f t="shared" si="12"/>
        <v>45107</v>
      </c>
      <c r="V56" s="192">
        <f t="shared" si="13"/>
        <v>0</v>
      </c>
      <c r="W56" s="192">
        <f t="shared" si="14"/>
        <v>0</v>
      </c>
      <c r="X56" s="192">
        <f t="shared" si="19"/>
        <v>0</v>
      </c>
      <c r="Y56" s="192">
        <f t="shared" si="15"/>
        <v>0</v>
      </c>
      <c r="Z56" s="192">
        <f t="shared" si="20"/>
        <v>0</v>
      </c>
      <c r="AA56" s="191"/>
      <c r="AB56" s="203"/>
      <c r="AC56" s="191"/>
      <c r="AD56" s="206"/>
      <c r="AE56" s="191"/>
      <c r="AF56" s="191"/>
      <c r="AG56" s="191"/>
      <c r="AH56" s="191"/>
      <c r="AI56" s="191"/>
      <c r="AJ56" s="191"/>
      <c r="AK56" s="189"/>
      <c r="AL56" s="189"/>
      <c r="AM56" s="189"/>
    </row>
    <row r="57" spans="3:40">
      <c r="C57" s="195">
        <f t="shared" si="4"/>
        <v>8</v>
      </c>
      <c r="D57" s="195">
        <f t="shared" si="5"/>
        <v>52</v>
      </c>
      <c r="F57" s="194">
        <f t="shared" si="16"/>
        <v>52</v>
      </c>
      <c r="G57" s="193">
        <f t="shared" si="6"/>
        <v>45138</v>
      </c>
      <c r="H57" s="205">
        <f t="shared" si="2"/>
        <v>0</v>
      </c>
      <c r="I57" s="205">
        <f t="shared" si="17"/>
        <v>0</v>
      </c>
      <c r="J57" s="205">
        <f t="shared" si="7"/>
        <v>0</v>
      </c>
      <c r="K57" s="205">
        <f t="shared" si="8"/>
        <v>0</v>
      </c>
      <c r="L57" s="204" t="e">
        <f t="shared" si="9"/>
        <v>#NUM!</v>
      </c>
      <c r="M57" s="198"/>
      <c r="N57" s="198"/>
      <c r="O57" s="198"/>
      <c r="P57" s="198"/>
      <c r="Q57" s="195">
        <f t="shared" si="10"/>
        <v>8</v>
      </c>
      <c r="R57" s="195">
        <f t="shared" si="11"/>
        <v>52</v>
      </c>
      <c r="T57" s="194">
        <f t="shared" si="18"/>
        <v>52</v>
      </c>
      <c r="U57" s="193">
        <f t="shared" si="12"/>
        <v>45138</v>
      </c>
      <c r="V57" s="192">
        <f t="shared" si="13"/>
        <v>0</v>
      </c>
      <c r="W57" s="192">
        <f t="shared" si="14"/>
        <v>0</v>
      </c>
      <c r="X57" s="192">
        <f t="shared" si="19"/>
        <v>0</v>
      </c>
      <c r="Y57" s="192">
        <f t="shared" si="15"/>
        <v>0</v>
      </c>
      <c r="Z57" s="192">
        <f t="shared" si="20"/>
        <v>0</v>
      </c>
      <c r="AA57" s="191"/>
      <c r="AB57" s="203"/>
      <c r="AC57" s="191"/>
      <c r="AD57" s="191"/>
      <c r="AE57" s="191"/>
      <c r="AF57" s="191"/>
      <c r="AG57" s="191"/>
      <c r="AH57" s="191"/>
      <c r="AI57" s="191"/>
      <c r="AJ57" s="191"/>
      <c r="AK57" s="189"/>
      <c r="AL57" s="189"/>
      <c r="AM57" s="189"/>
    </row>
    <row r="58" spans="3:40">
      <c r="C58" s="195">
        <f t="shared" si="4"/>
        <v>7</v>
      </c>
      <c r="D58" s="195">
        <f t="shared" si="5"/>
        <v>53</v>
      </c>
      <c r="F58" s="194">
        <f t="shared" si="16"/>
        <v>53</v>
      </c>
      <c r="G58" s="193">
        <f t="shared" si="6"/>
        <v>45169</v>
      </c>
      <c r="H58" s="205">
        <f t="shared" si="2"/>
        <v>0</v>
      </c>
      <c r="I58" s="205">
        <f t="shared" si="17"/>
        <v>0</v>
      </c>
      <c r="J58" s="205">
        <f t="shared" si="7"/>
        <v>0</v>
      </c>
      <c r="K58" s="205">
        <f t="shared" si="8"/>
        <v>0</v>
      </c>
      <c r="L58" s="204" t="e">
        <f t="shared" si="9"/>
        <v>#NUM!</v>
      </c>
      <c r="M58" s="198"/>
      <c r="N58" s="198"/>
      <c r="O58" s="198"/>
      <c r="P58" s="198"/>
      <c r="Q58" s="195">
        <f t="shared" si="10"/>
        <v>7</v>
      </c>
      <c r="R58" s="195">
        <f t="shared" si="11"/>
        <v>53</v>
      </c>
      <c r="T58" s="194">
        <f t="shared" si="18"/>
        <v>53</v>
      </c>
      <c r="U58" s="193">
        <f t="shared" si="12"/>
        <v>45169</v>
      </c>
      <c r="V58" s="192">
        <f t="shared" si="13"/>
        <v>0</v>
      </c>
      <c r="W58" s="192">
        <f t="shared" si="14"/>
        <v>0</v>
      </c>
      <c r="X58" s="192">
        <f t="shared" si="19"/>
        <v>0</v>
      </c>
      <c r="Y58" s="192">
        <f t="shared" si="15"/>
        <v>0</v>
      </c>
      <c r="Z58" s="192">
        <f t="shared" si="20"/>
        <v>0</v>
      </c>
      <c r="AA58" s="191"/>
      <c r="AB58" s="203"/>
      <c r="AC58" s="191"/>
      <c r="AD58" s="206"/>
      <c r="AE58" s="191"/>
      <c r="AF58" s="191"/>
      <c r="AG58" s="191"/>
      <c r="AH58" s="191"/>
      <c r="AI58" s="191"/>
      <c r="AJ58" s="191"/>
      <c r="AK58" s="189"/>
      <c r="AL58" s="189"/>
      <c r="AM58" s="189"/>
      <c r="AN58" s="199"/>
    </row>
    <row r="59" spans="3:40">
      <c r="C59" s="195">
        <f t="shared" si="4"/>
        <v>6</v>
      </c>
      <c r="D59" s="195">
        <f t="shared" si="5"/>
        <v>54</v>
      </c>
      <c r="F59" s="194">
        <f t="shared" si="16"/>
        <v>54</v>
      </c>
      <c r="G59" s="193">
        <f t="shared" si="6"/>
        <v>45199</v>
      </c>
      <c r="H59" s="205">
        <f t="shared" si="2"/>
        <v>0</v>
      </c>
      <c r="I59" s="205">
        <f t="shared" si="17"/>
        <v>0</v>
      </c>
      <c r="J59" s="205">
        <f t="shared" si="7"/>
        <v>0</v>
      </c>
      <c r="K59" s="205">
        <f t="shared" si="8"/>
        <v>0</v>
      </c>
      <c r="L59" s="204" t="e">
        <f t="shared" si="9"/>
        <v>#NUM!</v>
      </c>
      <c r="M59" s="198"/>
      <c r="N59" s="198"/>
      <c r="O59" s="198"/>
      <c r="P59" s="198"/>
      <c r="Q59" s="195">
        <f t="shared" si="10"/>
        <v>6</v>
      </c>
      <c r="R59" s="195">
        <f t="shared" si="11"/>
        <v>54</v>
      </c>
      <c r="T59" s="194">
        <f t="shared" si="18"/>
        <v>54</v>
      </c>
      <c r="U59" s="193">
        <f t="shared" si="12"/>
        <v>45199</v>
      </c>
      <c r="V59" s="192">
        <f t="shared" si="13"/>
        <v>0</v>
      </c>
      <c r="W59" s="192">
        <f t="shared" si="14"/>
        <v>0</v>
      </c>
      <c r="X59" s="192">
        <f t="shared" si="19"/>
        <v>0</v>
      </c>
      <c r="Y59" s="192">
        <f t="shared" si="15"/>
        <v>0</v>
      </c>
      <c r="Z59" s="192">
        <f t="shared" si="20"/>
        <v>0</v>
      </c>
      <c r="AA59" s="191"/>
      <c r="AB59" s="203"/>
      <c r="AC59" s="191"/>
      <c r="AD59" s="191"/>
      <c r="AE59" s="191"/>
      <c r="AF59" s="191"/>
      <c r="AG59" s="191"/>
      <c r="AH59" s="191"/>
      <c r="AI59" s="191"/>
      <c r="AJ59" s="191"/>
      <c r="AK59" s="189"/>
      <c r="AL59" s="189"/>
      <c r="AM59" s="189"/>
      <c r="AN59" s="199"/>
    </row>
    <row r="60" spans="3:40">
      <c r="C60" s="195">
        <f t="shared" si="4"/>
        <v>5</v>
      </c>
      <c r="D60" s="195">
        <f t="shared" si="5"/>
        <v>55</v>
      </c>
      <c r="F60" s="194">
        <f t="shared" si="16"/>
        <v>55</v>
      </c>
      <c r="G60" s="193">
        <f t="shared" si="6"/>
        <v>45230</v>
      </c>
      <c r="H60" s="205">
        <f t="shared" si="2"/>
        <v>0</v>
      </c>
      <c r="I60" s="205">
        <f t="shared" si="17"/>
        <v>0</v>
      </c>
      <c r="J60" s="205">
        <f t="shared" si="7"/>
        <v>0</v>
      </c>
      <c r="K60" s="205">
        <f t="shared" si="8"/>
        <v>0</v>
      </c>
      <c r="L60" s="204" t="e">
        <f t="shared" si="9"/>
        <v>#NUM!</v>
      </c>
      <c r="M60" s="198"/>
      <c r="N60" s="198"/>
      <c r="O60" s="198"/>
      <c r="P60" s="198"/>
      <c r="Q60" s="195">
        <f t="shared" si="10"/>
        <v>5</v>
      </c>
      <c r="R60" s="195">
        <f t="shared" si="11"/>
        <v>55</v>
      </c>
      <c r="T60" s="194">
        <f t="shared" si="18"/>
        <v>55</v>
      </c>
      <c r="U60" s="193">
        <f t="shared" si="12"/>
        <v>45230</v>
      </c>
      <c r="V60" s="192">
        <f t="shared" si="13"/>
        <v>0</v>
      </c>
      <c r="W60" s="192">
        <f t="shared" si="14"/>
        <v>0</v>
      </c>
      <c r="X60" s="192">
        <f t="shared" si="19"/>
        <v>0</v>
      </c>
      <c r="Y60" s="192">
        <f t="shared" si="15"/>
        <v>0</v>
      </c>
      <c r="Z60" s="192">
        <f t="shared" si="20"/>
        <v>0</v>
      </c>
      <c r="AA60" s="191"/>
      <c r="AB60" s="203"/>
      <c r="AC60" s="191"/>
      <c r="AD60" s="206"/>
      <c r="AE60" s="191"/>
      <c r="AF60" s="191"/>
      <c r="AG60" s="191"/>
      <c r="AH60" s="191"/>
      <c r="AI60" s="191"/>
      <c r="AJ60" s="191"/>
      <c r="AK60" s="189"/>
      <c r="AL60" s="189"/>
      <c r="AM60" s="189"/>
      <c r="AN60" s="199"/>
    </row>
    <row r="61" spans="3:40">
      <c r="C61" s="195">
        <f t="shared" si="4"/>
        <v>4</v>
      </c>
      <c r="D61" s="195">
        <f t="shared" si="5"/>
        <v>56</v>
      </c>
      <c r="F61" s="194">
        <f t="shared" si="16"/>
        <v>56</v>
      </c>
      <c r="G61" s="193">
        <f t="shared" si="6"/>
        <v>45260</v>
      </c>
      <c r="H61" s="205">
        <f t="shared" si="2"/>
        <v>0</v>
      </c>
      <c r="I61" s="205">
        <f t="shared" si="17"/>
        <v>0</v>
      </c>
      <c r="J61" s="205">
        <f t="shared" si="7"/>
        <v>0</v>
      </c>
      <c r="K61" s="205">
        <f t="shared" si="8"/>
        <v>0</v>
      </c>
      <c r="L61" s="204" t="e">
        <f t="shared" si="9"/>
        <v>#NUM!</v>
      </c>
      <c r="M61" s="198"/>
      <c r="N61" s="198"/>
      <c r="O61" s="198"/>
      <c r="P61" s="198"/>
      <c r="Q61" s="195">
        <f t="shared" si="10"/>
        <v>4</v>
      </c>
      <c r="R61" s="195">
        <f t="shared" si="11"/>
        <v>56</v>
      </c>
      <c r="T61" s="194">
        <f t="shared" si="18"/>
        <v>56</v>
      </c>
      <c r="U61" s="193">
        <f t="shared" si="12"/>
        <v>45260</v>
      </c>
      <c r="V61" s="192">
        <f t="shared" si="13"/>
        <v>0</v>
      </c>
      <c r="W61" s="192">
        <f t="shared" si="14"/>
        <v>0</v>
      </c>
      <c r="X61" s="192">
        <f t="shared" si="19"/>
        <v>0</v>
      </c>
      <c r="Y61" s="192">
        <f t="shared" si="15"/>
        <v>0</v>
      </c>
      <c r="Z61" s="192">
        <f t="shared" si="20"/>
        <v>0</v>
      </c>
      <c r="AA61" s="191"/>
      <c r="AB61" s="203"/>
      <c r="AC61" s="191"/>
      <c r="AD61" s="191"/>
      <c r="AE61" s="191"/>
      <c r="AF61" s="191"/>
      <c r="AG61" s="191"/>
      <c r="AH61" s="191"/>
      <c r="AI61" s="191"/>
      <c r="AJ61" s="191"/>
      <c r="AK61" s="189"/>
      <c r="AL61" s="189"/>
      <c r="AM61" s="189"/>
      <c r="AN61" s="199"/>
    </row>
    <row r="62" spans="3:40">
      <c r="C62" s="195">
        <f t="shared" si="4"/>
        <v>3</v>
      </c>
      <c r="D62" s="195">
        <f t="shared" si="5"/>
        <v>57</v>
      </c>
      <c r="F62" s="194">
        <f t="shared" si="16"/>
        <v>57</v>
      </c>
      <c r="G62" s="193">
        <f t="shared" si="6"/>
        <v>45291</v>
      </c>
      <c r="H62" s="205">
        <f t="shared" si="2"/>
        <v>0</v>
      </c>
      <c r="I62" s="205">
        <f t="shared" si="17"/>
        <v>0</v>
      </c>
      <c r="J62" s="205">
        <f t="shared" si="7"/>
        <v>0</v>
      </c>
      <c r="K62" s="205">
        <f t="shared" si="8"/>
        <v>0</v>
      </c>
      <c r="L62" s="204" t="e">
        <f t="shared" si="9"/>
        <v>#NUM!</v>
      </c>
      <c r="M62" s="198"/>
      <c r="N62" s="198"/>
      <c r="O62" s="198"/>
      <c r="P62" s="198"/>
      <c r="Q62" s="195">
        <f t="shared" si="10"/>
        <v>3</v>
      </c>
      <c r="R62" s="195">
        <f t="shared" si="11"/>
        <v>57</v>
      </c>
      <c r="T62" s="194">
        <f t="shared" si="18"/>
        <v>57</v>
      </c>
      <c r="U62" s="193">
        <f t="shared" si="12"/>
        <v>45291</v>
      </c>
      <c r="V62" s="192">
        <f t="shared" si="13"/>
        <v>0</v>
      </c>
      <c r="W62" s="192">
        <f t="shared" si="14"/>
        <v>0</v>
      </c>
      <c r="X62" s="192">
        <f t="shared" si="19"/>
        <v>0</v>
      </c>
      <c r="Y62" s="192">
        <f t="shared" si="15"/>
        <v>0</v>
      </c>
      <c r="Z62" s="192">
        <f t="shared" si="20"/>
        <v>0</v>
      </c>
      <c r="AA62" s="191"/>
      <c r="AB62" s="203"/>
      <c r="AC62" s="191"/>
      <c r="AD62" s="206"/>
      <c r="AE62" s="191"/>
      <c r="AF62" s="191"/>
      <c r="AG62" s="191"/>
      <c r="AH62" s="191"/>
      <c r="AI62" s="191"/>
      <c r="AJ62" s="191"/>
      <c r="AK62" s="189"/>
      <c r="AL62" s="189"/>
      <c r="AM62" s="189"/>
      <c r="AN62" s="199"/>
    </row>
    <row r="63" spans="3:40">
      <c r="C63" s="195">
        <f t="shared" si="4"/>
        <v>2</v>
      </c>
      <c r="D63" s="195">
        <f t="shared" si="5"/>
        <v>58</v>
      </c>
      <c r="F63" s="194">
        <f t="shared" si="16"/>
        <v>58</v>
      </c>
      <c r="G63" s="193">
        <f t="shared" si="6"/>
        <v>45322</v>
      </c>
      <c r="H63" s="205">
        <f t="shared" si="2"/>
        <v>0</v>
      </c>
      <c r="I63" s="205">
        <f t="shared" si="17"/>
        <v>0</v>
      </c>
      <c r="J63" s="205">
        <f t="shared" si="7"/>
        <v>0</v>
      </c>
      <c r="K63" s="205">
        <f t="shared" si="8"/>
        <v>0</v>
      </c>
      <c r="L63" s="204" t="e">
        <f t="shared" si="9"/>
        <v>#NUM!</v>
      </c>
      <c r="M63" s="198"/>
      <c r="N63" s="198"/>
      <c r="O63" s="198"/>
      <c r="P63" s="198"/>
      <c r="Q63" s="195">
        <f t="shared" si="10"/>
        <v>2</v>
      </c>
      <c r="R63" s="195">
        <f t="shared" si="11"/>
        <v>58</v>
      </c>
      <c r="T63" s="194">
        <f t="shared" si="18"/>
        <v>58</v>
      </c>
      <c r="U63" s="193">
        <f t="shared" si="12"/>
        <v>45322</v>
      </c>
      <c r="V63" s="192">
        <f t="shared" si="13"/>
        <v>0</v>
      </c>
      <c r="W63" s="192">
        <f t="shared" si="14"/>
        <v>0</v>
      </c>
      <c r="X63" s="192">
        <f t="shared" si="19"/>
        <v>0</v>
      </c>
      <c r="Y63" s="192">
        <f t="shared" si="15"/>
        <v>0</v>
      </c>
      <c r="Z63" s="192">
        <f t="shared" si="20"/>
        <v>0</v>
      </c>
      <c r="AA63" s="191"/>
      <c r="AB63" s="203"/>
      <c r="AC63" s="191"/>
      <c r="AD63" s="191"/>
      <c r="AE63" s="191"/>
      <c r="AF63" s="191"/>
      <c r="AG63" s="191"/>
      <c r="AH63" s="191"/>
      <c r="AI63" s="191"/>
      <c r="AJ63" s="191"/>
      <c r="AK63" s="189"/>
      <c r="AL63" s="189"/>
      <c r="AM63" s="189"/>
      <c r="AN63" s="199"/>
    </row>
    <row r="64" spans="3:40">
      <c r="C64" s="195">
        <f t="shared" si="4"/>
        <v>1</v>
      </c>
      <c r="D64" s="195">
        <f t="shared" si="5"/>
        <v>59</v>
      </c>
      <c r="F64" s="194">
        <f t="shared" si="16"/>
        <v>59</v>
      </c>
      <c r="G64" s="193">
        <f t="shared" si="6"/>
        <v>45351</v>
      </c>
      <c r="H64" s="205">
        <f t="shared" si="2"/>
        <v>0</v>
      </c>
      <c r="I64" s="205">
        <f t="shared" si="17"/>
        <v>0</v>
      </c>
      <c r="J64" s="205">
        <f t="shared" si="7"/>
        <v>0</v>
      </c>
      <c r="K64" s="205">
        <f t="shared" si="8"/>
        <v>0</v>
      </c>
      <c r="L64" s="204" t="e">
        <f t="shared" si="9"/>
        <v>#NUM!</v>
      </c>
      <c r="M64" s="198"/>
      <c r="N64" s="198"/>
      <c r="O64" s="198"/>
      <c r="P64" s="198"/>
      <c r="Q64" s="195">
        <f t="shared" si="10"/>
        <v>1</v>
      </c>
      <c r="R64" s="195">
        <f t="shared" si="11"/>
        <v>59</v>
      </c>
      <c r="T64" s="194">
        <f t="shared" si="18"/>
        <v>59</v>
      </c>
      <c r="U64" s="193">
        <f t="shared" si="12"/>
        <v>45351</v>
      </c>
      <c r="V64" s="192">
        <f t="shared" si="13"/>
        <v>0</v>
      </c>
      <c r="W64" s="192">
        <f t="shared" si="14"/>
        <v>0</v>
      </c>
      <c r="X64" s="192">
        <f t="shared" si="19"/>
        <v>0</v>
      </c>
      <c r="Y64" s="192">
        <f t="shared" si="15"/>
        <v>0</v>
      </c>
      <c r="Z64" s="192">
        <f t="shared" si="20"/>
        <v>0</v>
      </c>
      <c r="AA64" s="191"/>
      <c r="AB64" s="203"/>
      <c r="AC64" s="191"/>
      <c r="AD64" s="191"/>
      <c r="AE64" s="191"/>
      <c r="AF64" s="191"/>
      <c r="AG64" s="191"/>
      <c r="AH64" s="191"/>
      <c r="AI64" s="191"/>
      <c r="AJ64" s="191"/>
      <c r="AN64" s="199"/>
    </row>
    <row r="65" spans="3:42">
      <c r="C65" s="195">
        <f t="shared" si="4"/>
        <v>0</v>
      </c>
      <c r="D65" s="195">
        <f t="shared" si="5"/>
        <v>0</v>
      </c>
      <c r="F65" s="194">
        <f t="shared" si="16"/>
        <v>60</v>
      </c>
      <c r="G65" s="193">
        <f t="shared" si="6"/>
        <v>45382</v>
      </c>
      <c r="H65" s="205">
        <f t="shared" si="2"/>
        <v>0</v>
      </c>
      <c r="I65" s="205">
        <f t="shared" si="17"/>
        <v>0</v>
      </c>
      <c r="J65" s="205">
        <f t="shared" si="7"/>
        <v>0</v>
      </c>
      <c r="K65" s="205">
        <f t="shared" si="8"/>
        <v>0</v>
      </c>
      <c r="L65" s="204" t="e">
        <f t="shared" si="9"/>
        <v>#NUM!</v>
      </c>
      <c r="M65" s="198"/>
      <c r="N65" s="198"/>
      <c r="O65" s="198"/>
      <c r="P65" s="198"/>
      <c r="Q65" s="195">
        <f t="shared" si="10"/>
        <v>0</v>
      </c>
      <c r="R65" s="195">
        <f t="shared" si="11"/>
        <v>0</v>
      </c>
      <c r="T65" s="194">
        <f t="shared" si="18"/>
        <v>60</v>
      </c>
      <c r="U65" s="193">
        <f t="shared" si="12"/>
        <v>45382</v>
      </c>
      <c r="V65" s="192">
        <f t="shared" si="13"/>
        <v>0</v>
      </c>
      <c r="W65" s="192">
        <f t="shared" si="14"/>
        <v>0</v>
      </c>
      <c r="X65" s="192">
        <f t="shared" si="19"/>
        <v>0</v>
      </c>
      <c r="Y65" s="192">
        <f t="shared" si="15"/>
        <v>0</v>
      </c>
      <c r="Z65" s="192">
        <f t="shared" si="20"/>
        <v>0</v>
      </c>
      <c r="AA65" s="191"/>
      <c r="AB65" s="203"/>
      <c r="AC65" s="191"/>
      <c r="AD65" s="191"/>
      <c r="AE65" s="191"/>
      <c r="AF65" s="191"/>
      <c r="AG65" s="191"/>
      <c r="AH65" s="191"/>
      <c r="AI65" s="191"/>
      <c r="AJ65" s="191"/>
      <c r="AN65" s="199"/>
    </row>
    <row r="66" spans="3:42">
      <c r="C66" s="195">
        <f t="shared" si="4"/>
        <v>0</v>
      </c>
      <c r="D66" s="195">
        <f t="shared" si="5"/>
        <v>0</v>
      </c>
      <c r="F66" s="194">
        <f t="shared" si="16"/>
        <v>0</v>
      </c>
      <c r="G66" s="193">
        <f t="shared" si="6"/>
        <v>0</v>
      </c>
      <c r="H66" s="205">
        <f t="shared" si="2"/>
        <v>0</v>
      </c>
      <c r="I66" s="205">
        <f t="shared" si="17"/>
        <v>0</v>
      </c>
      <c r="J66" s="205" t="e">
        <f t="shared" si="7"/>
        <v>#NUM!</v>
      </c>
      <c r="K66" s="205" t="e">
        <f t="shared" si="8"/>
        <v>#NUM!</v>
      </c>
      <c r="L66" s="204" t="e">
        <f t="shared" si="9"/>
        <v>#NUM!</v>
      </c>
      <c r="M66" s="198"/>
      <c r="N66" s="198"/>
      <c r="O66" s="198"/>
      <c r="P66" s="198"/>
      <c r="Q66" s="195">
        <f t="shared" si="10"/>
        <v>0</v>
      </c>
      <c r="R66" s="195">
        <f t="shared" si="11"/>
        <v>0</v>
      </c>
      <c r="T66" s="194">
        <f t="shared" si="18"/>
        <v>0</v>
      </c>
      <c r="U66" s="193">
        <f t="shared" si="12"/>
        <v>45412</v>
      </c>
      <c r="V66" s="192">
        <f t="shared" si="13"/>
        <v>0</v>
      </c>
      <c r="W66" s="192">
        <f t="shared" si="14"/>
        <v>0</v>
      </c>
      <c r="X66" s="192">
        <f t="shared" si="19"/>
        <v>0</v>
      </c>
      <c r="Y66" s="192">
        <f t="shared" si="15"/>
        <v>0</v>
      </c>
      <c r="Z66" s="192">
        <f t="shared" si="20"/>
        <v>0</v>
      </c>
      <c r="AA66" s="191"/>
      <c r="AB66" s="203"/>
      <c r="AC66" s="191"/>
      <c r="AD66" s="191"/>
      <c r="AE66" s="191"/>
      <c r="AF66" s="191"/>
      <c r="AG66" s="191"/>
      <c r="AH66" s="191"/>
      <c r="AI66" s="191"/>
      <c r="AJ66" s="191"/>
      <c r="AN66" s="199"/>
      <c r="AP66" s="190"/>
    </row>
    <row r="67" spans="3:42">
      <c r="C67" s="195">
        <f t="shared" si="4"/>
        <v>0</v>
      </c>
      <c r="D67" s="195">
        <f t="shared" si="5"/>
        <v>0</v>
      </c>
      <c r="F67" s="194">
        <f t="shared" si="16"/>
        <v>0</v>
      </c>
      <c r="G67" s="193">
        <f t="shared" si="6"/>
        <v>0</v>
      </c>
      <c r="H67" s="205">
        <f t="shared" si="2"/>
        <v>0</v>
      </c>
      <c r="I67" s="205">
        <f t="shared" si="17"/>
        <v>0</v>
      </c>
      <c r="J67" s="205" t="e">
        <f t="shared" si="7"/>
        <v>#NUM!</v>
      </c>
      <c r="K67" s="205" t="e">
        <f t="shared" si="8"/>
        <v>#NUM!</v>
      </c>
      <c r="L67" s="204" t="e">
        <f t="shared" si="9"/>
        <v>#NUM!</v>
      </c>
      <c r="M67" s="198"/>
      <c r="N67" s="198"/>
      <c r="O67" s="198"/>
      <c r="P67" s="198"/>
      <c r="Q67" s="195">
        <f t="shared" si="10"/>
        <v>0</v>
      </c>
      <c r="R67" s="195">
        <f t="shared" si="11"/>
        <v>0</v>
      </c>
      <c r="T67" s="194">
        <f t="shared" si="18"/>
        <v>0</v>
      </c>
      <c r="U67" s="193">
        <f t="shared" si="12"/>
        <v>45443</v>
      </c>
      <c r="V67" s="192">
        <f t="shared" si="13"/>
        <v>0</v>
      </c>
      <c r="W67" s="192">
        <f t="shared" si="14"/>
        <v>0</v>
      </c>
      <c r="X67" s="192">
        <f t="shared" si="19"/>
        <v>0</v>
      </c>
      <c r="Y67" s="192">
        <f t="shared" si="15"/>
        <v>0</v>
      </c>
      <c r="Z67" s="192">
        <f t="shared" si="20"/>
        <v>0</v>
      </c>
      <c r="AA67" s="191"/>
      <c r="AB67" s="203"/>
      <c r="AC67" s="191"/>
      <c r="AD67" s="191"/>
      <c r="AE67" s="191"/>
      <c r="AF67" s="191"/>
      <c r="AG67" s="191"/>
      <c r="AH67" s="191"/>
      <c r="AI67" s="191"/>
      <c r="AJ67" s="191"/>
      <c r="AN67" s="199"/>
      <c r="AP67" s="190"/>
    </row>
    <row r="68" spans="3:42">
      <c r="C68" s="195">
        <f t="shared" si="4"/>
        <v>0</v>
      </c>
      <c r="D68" s="195">
        <f t="shared" si="5"/>
        <v>0</v>
      </c>
      <c r="F68" s="194">
        <f t="shared" si="16"/>
        <v>0</v>
      </c>
      <c r="G68" s="193">
        <f t="shared" si="6"/>
        <v>0</v>
      </c>
      <c r="H68" s="205">
        <f t="shared" si="2"/>
        <v>0</v>
      </c>
      <c r="I68" s="205">
        <f t="shared" si="17"/>
        <v>0</v>
      </c>
      <c r="J68" s="205" t="e">
        <f t="shared" si="7"/>
        <v>#NUM!</v>
      </c>
      <c r="K68" s="205" t="e">
        <f t="shared" si="8"/>
        <v>#NUM!</v>
      </c>
      <c r="L68" s="204" t="e">
        <f t="shared" si="9"/>
        <v>#NUM!</v>
      </c>
      <c r="M68" s="198"/>
      <c r="N68" s="198"/>
      <c r="O68" s="198"/>
      <c r="P68" s="198"/>
      <c r="Q68" s="195">
        <f t="shared" si="10"/>
        <v>0</v>
      </c>
      <c r="R68" s="195">
        <f t="shared" si="11"/>
        <v>0</v>
      </c>
      <c r="T68" s="194">
        <f t="shared" si="18"/>
        <v>0</v>
      </c>
      <c r="U68" s="193">
        <f t="shared" si="12"/>
        <v>45473</v>
      </c>
      <c r="V68" s="192">
        <f t="shared" si="13"/>
        <v>0</v>
      </c>
      <c r="W68" s="192">
        <f t="shared" si="14"/>
        <v>0</v>
      </c>
      <c r="X68" s="192">
        <f t="shared" si="19"/>
        <v>0</v>
      </c>
      <c r="Y68" s="192">
        <f t="shared" si="15"/>
        <v>0</v>
      </c>
      <c r="Z68" s="192">
        <f t="shared" si="20"/>
        <v>0</v>
      </c>
      <c r="AA68" s="191"/>
      <c r="AB68" s="203"/>
      <c r="AC68" s="191"/>
      <c r="AD68" s="191"/>
      <c r="AE68" s="191"/>
      <c r="AF68" s="191"/>
      <c r="AG68" s="191"/>
      <c r="AH68" s="191"/>
      <c r="AI68" s="191"/>
      <c r="AJ68" s="191"/>
      <c r="AN68" s="199"/>
      <c r="AP68" s="190"/>
    </row>
    <row r="69" spans="3:42">
      <c r="C69" s="195">
        <f t="shared" si="4"/>
        <v>0</v>
      </c>
      <c r="D69" s="195">
        <f t="shared" si="5"/>
        <v>0</v>
      </c>
      <c r="F69" s="194">
        <f t="shared" si="16"/>
        <v>0</v>
      </c>
      <c r="G69" s="193">
        <f t="shared" si="6"/>
        <v>0</v>
      </c>
      <c r="H69" s="205">
        <f t="shared" ref="H69:H76" si="35">PV($O$8,C69,$I$6,0,0)*-1</f>
        <v>0</v>
      </c>
      <c r="I69" s="205">
        <f t="shared" si="17"/>
        <v>0</v>
      </c>
      <c r="J69" s="205" t="e">
        <f t="shared" si="7"/>
        <v>#NUM!</v>
      </c>
      <c r="K69" s="205" t="e">
        <f t="shared" si="8"/>
        <v>#NUM!</v>
      </c>
      <c r="L69" s="204" t="e">
        <f t="shared" si="9"/>
        <v>#NUM!</v>
      </c>
      <c r="M69" s="198"/>
      <c r="N69" s="198"/>
      <c r="O69" s="198"/>
      <c r="P69" s="198"/>
      <c r="Q69" s="195">
        <f t="shared" si="10"/>
        <v>0</v>
      </c>
      <c r="R69" s="195">
        <f t="shared" si="11"/>
        <v>0</v>
      </c>
      <c r="T69" s="194">
        <f t="shared" si="18"/>
        <v>0</v>
      </c>
      <c r="U69" s="193">
        <f t="shared" si="12"/>
        <v>45504</v>
      </c>
      <c r="V69" s="192">
        <f t="shared" si="13"/>
        <v>0</v>
      </c>
      <c r="W69" s="192">
        <f t="shared" si="14"/>
        <v>0</v>
      </c>
      <c r="X69" s="192">
        <f t="shared" si="19"/>
        <v>0</v>
      </c>
      <c r="Y69" s="192">
        <f t="shared" si="15"/>
        <v>0</v>
      </c>
      <c r="Z69" s="192">
        <f t="shared" si="20"/>
        <v>0</v>
      </c>
      <c r="AA69" s="191"/>
      <c r="AB69" s="203"/>
      <c r="AC69" s="191"/>
      <c r="AD69" s="191"/>
      <c r="AE69" s="191"/>
      <c r="AF69" s="191"/>
      <c r="AG69" s="191"/>
      <c r="AH69" s="191"/>
      <c r="AI69" s="191"/>
      <c r="AJ69" s="191"/>
      <c r="AN69" s="199"/>
      <c r="AP69" s="190"/>
    </row>
    <row r="70" spans="3:42">
      <c r="C70" s="195">
        <f t="shared" ref="C70:C109" si="36">IF(C69-1&gt;=0,C69-1,0)</f>
        <v>0</v>
      </c>
      <c r="D70" s="195">
        <f t="shared" ref="D70:D109" si="37">IF(C70&gt;0,D69+1,0)</f>
        <v>0</v>
      </c>
      <c r="F70" s="194">
        <f t="shared" si="16"/>
        <v>0</v>
      </c>
      <c r="G70" s="193">
        <f t="shared" ref="G70:G77" si="38">IF(F70&gt;0,EOMONTH(G69,$P$206),0)</f>
        <v>0</v>
      </c>
      <c r="H70" s="205">
        <f t="shared" si="35"/>
        <v>0</v>
      </c>
      <c r="I70" s="205">
        <f t="shared" si="17"/>
        <v>0</v>
      </c>
      <c r="J70" s="205" t="e">
        <f t="shared" ref="J70:J77" si="39">PPMT($O$8,F70,$O$9,-$O$6)</f>
        <v>#NUM!</v>
      </c>
      <c r="K70" s="205" t="e">
        <f t="shared" ref="K70:K77" si="40">IPMT($O$8,F70,$O$9,-$O$6)</f>
        <v>#NUM!</v>
      </c>
      <c r="L70" s="204" t="e">
        <f t="shared" ref="L70:L77" si="41">CUMIPMT($O$8,$O$9,$O$6,1,F70,0)*-1</f>
        <v>#NUM!</v>
      </c>
      <c r="M70" s="198"/>
      <c r="N70" s="198"/>
      <c r="O70" s="198"/>
      <c r="P70" s="198"/>
      <c r="Q70" s="195">
        <f t="shared" ref="Q70:Q133" si="42">IF(Q69-1&gt;=0,Q69-1,0)</f>
        <v>0</v>
      </c>
      <c r="R70" s="195">
        <f t="shared" ref="R70:R133" si="43">IF(Q70&gt;0,R69+1,0)</f>
        <v>0</v>
      </c>
      <c r="T70" s="194">
        <f t="shared" si="18"/>
        <v>0</v>
      </c>
      <c r="U70" s="193">
        <f t="shared" ref="U70:U133" si="44">EOMONTH(U69,$P$206)</f>
        <v>45535</v>
      </c>
      <c r="V70" s="192">
        <f t="shared" ref="V70:V133" si="45">IF(T70&gt;0,V69-W70,0)</f>
        <v>0</v>
      </c>
      <c r="W70" s="192">
        <f t="shared" ref="W70:W133" si="46">IF(T70&gt;$O$10,$V$5/($O$9-$O$10),0)</f>
        <v>0</v>
      </c>
      <c r="X70" s="192">
        <f t="shared" si="19"/>
        <v>0</v>
      </c>
      <c r="Y70" s="192">
        <f t="shared" ref="Y70:Y133" si="47">V69*$O$8</f>
        <v>0</v>
      </c>
      <c r="Z70" s="192">
        <f t="shared" si="20"/>
        <v>0</v>
      </c>
      <c r="AA70" s="191"/>
      <c r="AB70" s="203"/>
      <c r="AC70" s="191"/>
      <c r="AD70" s="191"/>
      <c r="AE70" s="191"/>
      <c r="AF70" s="191"/>
      <c r="AG70" s="191"/>
      <c r="AH70" s="191"/>
      <c r="AI70" s="191"/>
      <c r="AJ70" s="191"/>
      <c r="AN70" s="199"/>
      <c r="AP70" s="190"/>
    </row>
    <row r="71" spans="3:42">
      <c r="C71" s="195">
        <f t="shared" si="36"/>
        <v>0</v>
      </c>
      <c r="D71" s="195">
        <f t="shared" si="37"/>
        <v>0</v>
      </c>
      <c r="F71" s="194">
        <f t="shared" ref="F71:F77" si="48">IF(D70&gt;0,F70+1,0)</f>
        <v>0</v>
      </c>
      <c r="G71" s="193">
        <f t="shared" si="38"/>
        <v>0</v>
      </c>
      <c r="H71" s="205">
        <f t="shared" si="35"/>
        <v>0</v>
      </c>
      <c r="I71" s="205">
        <f t="shared" ref="I71:I77" si="49">IF(H70&gt;0,I70,0)</f>
        <v>0</v>
      </c>
      <c r="J71" s="205" t="e">
        <f t="shared" si="39"/>
        <v>#NUM!</v>
      </c>
      <c r="K71" s="205" t="e">
        <f t="shared" si="40"/>
        <v>#NUM!</v>
      </c>
      <c r="L71" s="204" t="e">
        <f t="shared" si="41"/>
        <v>#NUM!</v>
      </c>
      <c r="M71" s="198"/>
      <c r="N71" s="198"/>
      <c r="O71" s="198"/>
      <c r="P71" s="198"/>
      <c r="Q71" s="195">
        <f t="shared" si="42"/>
        <v>0</v>
      </c>
      <c r="R71" s="195">
        <f t="shared" si="43"/>
        <v>0</v>
      </c>
      <c r="T71" s="194">
        <f t="shared" ref="T71:T134" si="50">IF(R70&gt;0,T70+1,0)</f>
        <v>0</v>
      </c>
      <c r="U71" s="193">
        <f t="shared" si="44"/>
        <v>45565</v>
      </c>
      <c r="V71" s="192">
        <f t="shared" si="45"/>
        <v>0</v>
      </c>
      <c r="W71" s="192">
        <f t="shared" si="46"/>
        <v>0</v>
      </c>
      <c r="X71" s="192">
        <f t="shared" ref="X71:X134" si="51">W71+X70</f>
        <v>0</v>
      </c>
      <c r="Y71" s="192">
        <f t="shared" si="47"/>
        <v>0</v>
      </c>
      <c r="Z71" s="192">
        <f t="shared" ref="Z71:Z134" si="52">Z70+Y71</f>
        <v>0</v>
      </c>
      <c r="AA71" s="191"/>
      <c r="AB71" s="203"/>
      <c r="AC71" s="191"/>
      <c r="AD71" s="191"/>
      <c r="AE71" s="191"/>
      <c r="AF71" s="191"/>
      <c r="AG71" s="191"/>
      <c r="AH71" s="191"/>
      <c r="AI71" s="191"/>
      <c r="AJ71" s="191"/>
      <c r="AN71" s="199"/>
      <c r="AP71" s="190"/>
    </row>
    <row r="72" spans="3:42">
      <c r="C72" s="195">
        <f t="shared" si="36"/>
        <v>0</v>
      </c>
      <c r="D72" s="195">
        <f t="shared" si="37"/>
        <v>0</v>
      </c>
      <c r="F72" s="194">
        <f t="shared" si="48"/>
        <v>0</v>
      </c>
      <c r="G72" s="193">
        <f t="shared" si="38"/>
        <v>0</v>
      </c>
      <c r="H72" s="205">
        <f t="shared" si="35"/>
        <v>0</v>
      </c>
      <c r="I72" s="205">
        <f t="shared" si="49"/>
        <v>0</v>
      </c>
      <c r="J72" s="205" t="e">
        <f t="shared" si="39"/>
        <v>#NUM!</v>
      </c>
      <c r="K72" s="205" t="e">
        <f t="shared" si="40"/>
        <v>#NUM!</v>
      </c>
      <c r="L72" s="204" t="e">
        <f t="shared" si="41"/>
        <v>#NUM!</v>
      </c>
      <c r="M72" s="198"/>
      <c r="N72" s="198"/>
      <c r="O72" s="198"/>
      <c r="P72" s="198"/>
      <c r="Q72" s="195">
        <f t="shared" si="42"/>
        <v>0</v>
      </c>
      <c r="R72" s="195">
        <f t="shared" si="43"/>
        <v>0</v>
      </c>
      <c r="T72" s="194">
        <f t="shared" si="50"/>
        <v>0</v>
      </c>
      <c r="U72" s="193">
        <f t="shared" si="44"/>
        <v>45596</v>
      </c>
      <c r="V72" s="192">
        <f t="shared" si="45"/>
        <v>0</v>
      </c>
      <c r="W72" s="192">
        <f t="shared" si="46"/>
        <v>0</v>
      </c>
      <c r="X72" s="192">
        <f t="shared" si="51"/>
        <v>0</v>
      </c>
      <c r="Y72" s="192">
        <f t="shared" si="47"/>
        <v>0</v>
      </c>
      <c r="Z72" s="192">
        <f t="shared" si="52"/>
        <v>0</v>
      </c>
      <c r="AA72" s="191"/>
      <c r="AB72" s="203"/>
      <c r="AC72" s="191"/>
      <c r="AD72" s="191"/>
      <c r="AE72" s="191"/>
      <c r="AF72" s="191"/>
      <c r="AG72" s="191"/>
      <c r="AH72" s="191"/>
      <c r="AI72" s="191"/>
      <c r="AJ72" s="191"/>
      <c r="AN72" s="199"/>
      <c r="AP72" s="190"/>
    </row>
    <row r="73" spans="3:42">
      <c r="C73" s="195">
        <f t="shared" si="36"/>
        <v>0</v>
      </c>
      <c r="D73" s="195">
        <f t="shared" si="37"/>
        <v>0</v>
      </c>
      <c r="F73" s="194">
        <f t="shared" si="48"/>
        <v>0</v>
      </c>
      <c r="G73" s="193">
        <f t="shared" si="38"/>
        <v>0</v>
      </c>
      <c r="H73" s="205">
        <f t="shared" si="35"/>
        <v>0</v>
      </c>
      <c r="I73" s="205">
        <f t="shared" si="49"/>
        <v>0</v>
      </c>
      <c r="J73" s="205" t="e">
        <f t="shared" si="39"/>
        <v>#NUM!</v>
      </c>
      <c r="K73" s="205" t="e">
        <f t="shared" si="40"/>
        <v>#NUM!</v>
      </c>
      <c r="L73" s="204" t="e">
        <f t="shared" si="41"/>
        <v>#NUM!</v>
      </c>
      <c r="M73" s="198"/>
      <c r="N73" s="198"/>
      <c r="O73" s="198"/>
      <c r="P73" s="198"/>
      <c r="Q73" s="195">
        <f t="shared" si="42"/>
        <v>0</v>
      </c>
      <c r="R73" s="195">
        <f t="shared" si="43"/>
        <v>0</v>
      </c>
      <c r="T73" s="194">
        <f t="shared" si="50"/>
        <v>0</v>
      </c>
      <c r="U73" s="193">
        <f t="shared" si="44"/>
        <v>45626</v>
      </c>
      <c r="V73" s="192">
        <f t="shared" si="45"/>
        <v>0</v>
      </c>
      <c r="W73" s="192">
        <f t="shared" si="46"/>
        <v>0</v>
      </c>
      <c r="X73" s="192">
        <f t="shared" si="51"/>
        <v>0</v>
      </c>
      <c r="Y73" s="192">
        <f t="shared" si="47"/>
        <v>0</v>
      </c>
      <c r="Z73" s="192">
        <f t="shared" si="52"/>
        <v>0</v>
      </c>
      <c r="AA73" s="191"/>
      <c r="AB73" s="203"/>
      <c r="AC73" s="191"/>
      <c r="AD73" s="191"/>
      <c r="AE73" s="191"/>
      <c r="AF73" s="191"/>
      <c r="AG73" s="191"/>
      <c r="AH73" s="191"/>
      <c r="AI73" s="191"/>
      <c r="AJ73" s="191"/>
      <c r="AN73" s="199"/>
      <c r="AP73" s="190"/>
    </row>
    <row r="74" spans="3:42">
      <c r="C74" s="195">
        <f t="shared" si="36"/>
        <v>0</v>
      </c>
      <c r="D74" s="195">
        <f t="shared" si="37"/>
        <v>0</v>
      </c>
      <c r="F74" s="194">
        <f t="shared" si="48"/>
        <v>0</v>
      </c>
      <c r="G74" s="193">
        <f t="shared" si="38"/>
        <v>0</v>
      </c>
      <c r="H74" s="205">
        <f t="shared" si="35"/>
        <v>0</v>
      </c>
      <c r="I74" s="205">
        <f t="shared" si="49"/>
        <v>0</v>
      </c>
      <c r="J74" s="205" t="e">
        <f t="shared" si="39"/>
        <v>#NUM!</v>
      </c>
      <c r="K74" s="205" t="e">
        <f t="shared" si="40"/>
        <v>#NUM!</v>
      </c>
      <c r="L74" s="204" t="e">
        <f t="shared" si="41"/>
        <v>#NUM!</v>
      </c>
      <c r="M74" s="198"/>
      <c r="N74" s="198"/>
      <c r="O74" s="198"/>
      <c r="P74" s="198"/>
      <c r="Q74" s="195">
        <f t="shared" si="42"/>
        <v>0</v>
      </c>
      <c r="R74" s="195">
        <f t="shared" si="43"/>
        <v>0</v>
      </c>
      <c r="T74" s="194">
        <f t="shared" si="50"/>
        <v>0</v>
      </c>
      <c r="U74" s="193">
        <f t="shared" si="44"/>
        <v>45657</v>
      </c>
      <c r="V74" s="192">
        <f t="shared" si="45"/>
        <v>0</v>
      </c>
      <c r="W74" s="192">
        <f t="shared" si="46"/>
        <v>0</v>
      </c>
      <c r="X74" s="192">
        <f t="shared" si="51"/>
        <v>0</v>
      </c>
      <c r="Y74" s="192">
        <f t="shared" si="47"/>
        <v>0</v>
      </c>
      <c r="Z74" s="192">
        <f t="shared" si="52"/>
        <v>0</v>
      </c>
      <c r="AA74" s="191"/>
      <c r="AB74" s="203"/>
      <c r="AC74" s="191"/>
      <c r="AD74" s="191"/>
      <c r="AE74" s="191"/>
      <c r="AF74" s="191"/>
      <c r="AG74" s="191"/>
      <c r="AH74" s="191"/>
      <c r="AI74" s="191"/>
      <c r="AJ74" s="191"/>
      <c r="AN74" s="199"/>
      <c r="AP74" s="190"/>
    </row>
    <row r="75" spans="3:42">
      <c r="C75" s="195">
        <f t="shared" si="36"/>
        <v>0</v>
      </c>
      <c r="D75" s="195">
        <f t="shared" si="37"/>
        <v>0</v>
      </c>
      <c r="F75" s="194">
        <f t="shared" si="48"/>
        <v>0</v>
      </c>
      <c r="G75" s="193">
        <f t="shared" si="38"/>
        <v>0</v>
      </c>
      <c r="H75" s="205">
        <f t="shared" si="35"/>
        <v>0</v>
      </c>
      <c r="I75" s="205">
        <f t="shared" si="49"/>
        <v>0</v>
      </c>
      <c r="J75" s="205" t="e">
        <f t="shared" si="39"/>
        <v>#NUM!</v>
      </c>
      <c r="K75" s="205" t="e">
        <f t="shared" si="40"/>
        <v>#NUM!</v>
      </c>
      <c r="L75" s="204" t="e">
        <f t="shared" si="41"/>
        <v>#NUM!</v>
      </c>
      <c r="M75" s="198"/>
      <c r="N75" s="198"/>
      <c r="O75" s="198"/>
      <c r="P75" s="198"/>
      <c r="Q75" s="195">
        <f t="shared" si="42"/>
        <v>0</v>
      </c>
      <c r="R75" s="195">
        <f t="shared" si="43"/>
        <v>0</v>
      </c>
      <c r="T75" s="194">
        <f t="shared" si="50"/>
        <v>0</v>
      </c>
      <c r="U75" s="193">
        <f t="shared" si="44"/>
        <v>45688</v>
      </c>
      <c r="V75" s="192">
        <f t="shared" si="45"/>
        <v>0</v>
      </c>
      <c r="W75" s="192">
        <f t="shared" si="46"/>
        <v>0</v>
      </c>
      <c r="X75" s="192">
        <f t="shared" si="51"/>
        <v>0</v>
      </c>
      <c r="Y75" s="192">
        <f t="shared" si="47"/>
        <v>0</v>
      </c>
      <c r="Z75" s="192">
        <f t="shared" si="52"/>
        <v>0</v>
      </c>
      <c r="AA75" s="191"/>
      <c r="AB75" s="203"/>
      <c r="AC75" s="191"/>
      <c r="AD75" s="191"/>
      <c r="AE75" s="191"/>
      <c r="AF75" s="191"/>
      <c r="AG75" s="191"/>
      <c r="AH75" s="191"/>
      <c r="AI75" s="191"/>
      <c r="AJ75" s="191"/>
      <c r="AN75" s="199"/>
      <c r="AP75" s="190"/>
    </row>
    <row r="76" spans="3:42">
      <c r="C76" s="195">
        <f t="shared" si="36"/>
        <v>0</v>
      </c>
      <c r="D76" s="195">
        <f t="shared" si="37"/>
        <v>0</v>
      </c>
      <c r="F76" s="194">
        <f t="shared" si="48"/>
        <v>0</v>
      </c>
      <c r="G76" s="193">
        <f t="shared" si="38"/>
        <v>0</v>
      </c>
      <c r="H76" s="205">
        <f t="shared" si="35"/>
        <v>0</v>
      </c>
      <c r="I76" s="205">
        <f t="shared" si="49"/>
        <v>0</v>
      </c>
      <c r="J76" s="205" t="e">
        <f t="shared" si="39"/>
        <v>#NUM!</v>
      </c>
      <c r="K76" s="205" t="e">
        <f t="shared" si="40"/>
        <v>#NUM!</v>
      </c>
      <c r="L76" s="204" t="e">
        <f t="shared" si="41"/>
        <v>#NUM!</v>
      </c>
      <c r="M76" s="198"/>
      <c r="N76" s="198"/>
      <c r="O76" s="198"/>
      <c r="P76" s="198"/>
      <c r="Q76" s="195">
        <f t="shared" si="42"/>
        <v>0</v>
      </c>
      <c r="R76" s="195">
        <f t="shared" si="43"/>
        <v>0</v>
      </c>
      <c r="T76" s="194">
        <f t="shared" si="50"/>
        <v>0</v>
      </c>
      <c r="U76" s="193">
        <f t="shared" si="44"/>
        <v>45716</v>
      </c>
      <c r="V76" s="192">
        <f t="shared" si="45"/>
        <v>0</v>
      </c>
      <c r="W76" s="192">
        <f t="shared" si="46"/>
        <v>0</v>
      </c>
      <c r="X76" s="192">
        <f t="shared" si="51"/>
        <v>0</v>
      </c>
      <c r="Y76" s="192">
        <f t="shared" si="47"/>
        <v>0</v>
      </c>
      <c r="Z76" s="192">
        <f t="shared" si="52"/>
        <v>0</v>
      </c>
      <c r="AA76" s="191"/>
      <c r="AB76" s="203"/>
      <c r="AC76" s="191"/>
      <c r="AD76" s="191"/>
      <c r="AE76" s="191"/>
      <c r="AF76" s="191"/>
      <c r="AG76" s="191"/>
      <c r="AH76" s="191"/>
      <c r="AI76" s="191"/>
      <c r="AJ76" s="191"/>
      <c r="AN76" s="199"/>
      <c r="AP76" s="190"/>
    </row>
    <row r="77" spans="3:42">
      <c r="C77" s="195">
        <f t="shared" si="36"/>
        <v>0</v>
      </c>
      <c r="D77" s="195">
        <f t="shared" si="37"/>
        <v>0</v>
      </c>
      <c r="F77" s="194">
        <f t="shared" si="48"/>
        <v>0</v>
      </c>
      <c r="G77" s="193">
        <f t="shared" si="38"/>
        <v>0</v>
      </c>
      <c r="H77" s="205"/>
      <c r="I77" s="205">
        <f t="shared" si="49"/>
        <v>0</v>
      </c>
      <c r="J77" s="205" t="e">
        <f t="shared" si="39"/>
        <v>#NUM!</v>
      </c>
      <c r="K77" s="205" t="e">
        <f t="shared" si="40"/>
        <v>#NUM!</v>
      </c>
      <c r="L77" s="204" t="e">
        <f t="shared" si="41"/>
        <v>#NUM!</v>
      </c>
      <c r="M77" s="198"/>
      <c r="N77" s="198"/>
      <c r="O77" s="198"/>
      <c r="P77" s="198"/>
      <c r="Q77" s="195">
        <f t="shared" si="42"/>
        <v>0</v>
      </c>
      <c r="R77" s="195">
        <f t="shared" si="43"/>
        <v>0</v>
      </c>
      <c r="T77" s="194">
        <f t="shared" si="50"/>
        <v>0</v>
      </c>
      <c r="U77" s="193">
        <f t="shared" si="44"/>
        <v>45747</v>
      </c>
      <c r="V77" s="192">
        <f t="shared" si="45"/>
        <v>0</v>
      </c>
      <c r="W77" s="192">
        <f t="shared" si="46"/>
        <v>0</v>
      </c>
      <c r="X77" s="192">
        <f t="shared" si="51"/>
        <v>0</v>
      </c>
      <c r="Y77" s="192">
        <f t="shared" si="47"/>
        <v>0</v>
      </c>
      <c r="Z77" s="192">
        <f t="shared" si="52"/>
        <v>0</v>
      </c>
      <c r="AA77" s="191"/>
      <c r="AB77" s="203"/>
      <c r="AC77" s="191"/>
      <c r="AD77" s="191"/>
      <c r="AE77" s="191"/>
      <c r="AF77" s="191"/>
      <c r="AG77" s="191"/>
      <c r="AH77" s="191"/>
      <c r="AI77" s="191"/>
      <c r="AJ77" s="191"/>
      <c r="AN77" s="199"/>
      <c r="AP77" s="190"/>
    </row>
    <row r="78" spans="3:42" ht="17.25" customHeight="1">
      <c r="C78" s="202">
        <f t="shared" si="36"/>
        <v>0</v>
      </c>
      <c r="D78" s="202">
        <f t="shared" si="37"/>
        <v>0</v>
      </c>
      <c r="F78" s="198"/>
      <c r="G78" s="198"/>
      <c r="H78" s="198"/>
      <c r="I78" s="198"/>
      <c r="J78" s="198"/>
      <c r="K78" s="198"/>
      <c r="L78" s="198"/>
      <c r="M78" s="198"/>
      <c r="N78" s="198"/>
      <c r="O78" s="198"/>
      <c r="P78" s="198"/>
      <c r="Q78" s="195">
        <f t="shared" si="42"/>
        <v>0</v>
      </c>
      <c r="R78" s="195">
        <f t="shared" si="43"/>
        <v>0</v>
      </c>
      <c r="T78" s="194">
        <f t="shared" si="50"/>
        <v>0</v>
      </c>
      <c r="U78" s="193">
        <f t="shared" si="44"/>
        <v>45777</v>
      </c>
      <c r="V78" s="192">
        <f t="shared" si="45"/>
        <v>0</v>
      </c>
      <c r="W78" s="192">
        <f t="shared" si="46"/>
        <v>0</v>
      </c>
      <c r="X78" s="192">
        <f t="shared" si="51"/>
        <v>0</v>
      </c>
      <c r="Y78" s="192">
        <f t="shared" si="47"/>
        <v>0</v>
      </c>
      <c r="Z78" s="192">
        <f t="shared" si="52"/>
        <v>0</v>
      </c>
      <c r="AC78" s="191"/>
      <c r="AD78" s="191"/>
      <c r="AE78" s="191"/>
      <c r="AF78" s="191"/>
      <c r="AG78" s="191"/>
      <c r="AH78" s="191"/>
      <c r="AI78" s="191"/>
      <c r="AJ78" s="191"/>
      <c r="AN78" s="199"/>
      <c r="AP78" s="190"/>
    </row>
    <row r="79" spans="3:42">
      <c r="C79" s="202">
        <f t="shared" si="36"/>
        <v>0</v>
      </c>
      <c r="D79" s="202">
        <f t="shared" si="37"/>
        <v>0</v>
      </c>
      <c r="F79" s="198"/>
      <c r="G79" s="198"/>
      <c r="H79" s="198"/>
      <c r="I79" s="198"/>
      <c r="J79" s="198"/>
      <c r="K79" s="198"/>
      <c r="L79" s="198"/>
      <c r="M79" s="198"/>
      <c r="N79" s="198"/>
      <c r="O79" s="198"/>
      <c r="P79" s="198"/>
      <c r="Q79" s="195">
        <f t="shared" si="42"/>
        <v>0</v>
      </c>
      <c r="R79" s="195">
        <f t="shared" si="43"/>
        <v>0</v>
      </c>
      <c r="T79" s="194">
        <f t="shared" si="50"/>
        <v>0</v>
      </c>
      <c r="U79" s="193">
        <f t="shared" si="44"/>
        <v>45808</v>
      </c>
      <c r="V79" s="192">
        <f t="shared" si="45"/>
        <v>0</v>
      </c>
      <c r="W79" s="192">
        <f t="shared" si="46"/>
        <v>0</v>
      </c>
      <c r="X79" s="192">
        <f t="shared" si="51"/>
        <v>0</v>
      </c>
      <c r="Y79" s="192">
        <f t="shared" si="47"/>
        <v>0</v>
      </c>
      <c r="Z79" s="192">
        <f t="shared" si="52"/>
        <v>0</v>
      </c>
      <c r="AC79" s="191"/>
      <c r="AD79" s="191"/>
      <c r="AE79" s="191"/>
      <c r="AF79" s="191"/>
      <c r="AG79" s="191"/>
      <c r="AH79" s="191"/>
      <c r="AI79" s="191"/>
      <c r="AJ79" s="191"/>
      <c r="AN79" s="199"/>
      <c r="AP79" s="190"/>
    </row>
    <row r="80" spans="3:42">
      <c r="C80" s="202">
        <f t="shared" si="36"/>
        <v>0</v>
      </c>
      <c r="D80" s="202">
        <f t="shared" si="37"/>
        <v>0</v>
      </c>
      <c r="F80" s="198"/>
      <c r="G80" s="198"/>
      <c r="H80" s="198"/>
      <c r="I80" s="198"/>
      <c r="J80" s="198"/>
      <c r="K80" s="198"/>
      <c r="L80" s="198"/>
      <c r="M80" s="198"/>
      <c r="N80" s="198"/>
      <c r="O80" s="198"/>
      <c r="P80" s="198"/>
      <c r="Q80" s="195">
        <f t="shared" si="42"/>
        <v>0</v>
      </c>
      <c r="R80" s="195">
        <f t="shared" si="43"/>
        <v>0</v>
      </c>
      <c r="T80" s="194">
        <f t="shared" si="50"/>
        <v>0</v>
      </c>
      <c r="U80" s="193">
        <f t="shared" si="44"/>
        <v>45838</v>
      </c>
      <c r="V80" s="192">
        <f t="shared" si="45"/>
        <v>0</v>
      </c>
      <c r="W80" s="192">
        <f t="shared" si="46"/>
        <v>0</v>
      </c>
      <c r="X80" s="192">
        <f t="shared" si="51"/>
        <v>0</v>
      </c>
      <c r="Y80" s="192">
        <f t="shared" si="47"/>
        <v>0</v>
      </c>
      <c r="Z80" s="192">
        <f t="shared" si="52"/>
        <v>0</v>
      </c>
      <c r="AC80" s="191"/>
      <c r="AD80" s="191"/>
      <c r="AE80" s="191"/>
      <c r="AF80" s="191"/>
      <c r="AG80" s="191"/>
      <c r="AH80" s="191"/>
      <c r="AI80" s="191"/>
      <c r="AJ80" s="191"/>
      <c r="AN80" s="199"/>
      <c r="AP80" s="190"/>
    </row>
    <row r="81" spans="3:42">
      <c r="C81" s="202">
        <f t="shared" si="36"/>
        <v>0</v>
      </c>
      <c r="D81" s="202">
        <f t="shared" si="37"/>
        <v>0</v>
      </c>
      <c r="F81" s="198"/>
      <c r="G81" s="198"/>
      <c r="H81" s="198"/>
      <c r="I81" s="198"/>
      <c r="J81" s="198"/>
      <c r="K81" s="198"/>
      <c r="L81" s="198"/>
      <c r="M81" s="198"/>
      <c r="N81" s="198"/>
      <c r="O81" s="198"/>
      <c r="P81" s="198"/>
      <c r="Q81" s="195">
        <f t="shared" si="42"/>
        <v>0</v>
      </c>
      <c r="R81" s="195">
        <f t="shared" si="43"/>
        <v>0</v>
      </c>
      <c r="T81" s="194">
        <f t="shared" si="50"/>
        <v>0</v>
      </c>
      <c r="U81" s="193">
        <f t="shared" si="44"/>
        <v>45869</v>
      </c>
      <c r="V81" s="192">
        <f t="shared" si="45"/>
        <v>0</v>
      </c>
      <c r="W81" s="192">
        <f t="shared" si="46"/>
        <v>0</v>
      </c>
      <c r="X81" s="192">
        <f t="shared" si="51"/>
        <v>0</v>
      </c>
      <c r="Y81" s="192">
        <f t="shared" si="47"/>
        <v>0</v>
      </c>
      <c r="Z81" s="192">
        <f t="shared" si="52"/>
        <v>0</v>
      </c>
      <c r="AC81" s="191"/>
      <c r="AD81" s="191"/>
      <c r="AE81" s="191"/>
      <c r="AF81" s="191"/>
      <c r="AG81" s="191"/>
      <c r="AH81" s="191"/>
      <c r="AI81" s="191"/>
      <c r="AJ81" s="191"/>
      <c r="AN81" s="199"/>
      <c r="AP81" s="190"/>
    </row>
    <row r="82" spans="3:42">
      <c r="C82" s="202">
        <f t="shared" si="36"/>
        <v>0</v>
      </c>
      <c r="D82" s="202">
        <f t="shared" si="37"/>
        <v>0</v>
      </c>
      <c r="F82" s="198"/>
      <c r="G82" s="198"/>
      <c r="H82" s="198"/>
      <c r="I82" s="198"/>
      <c r="J82" s="198"/>
      <c r="K82" s="198"/>
      <c r="L82" s="198"/>
      <c r="M82" s="198"/>
      <c r="N82" s="198"/>
      <c r="O82" s="198"/>
      <c r="P82" s="198"/>
      <c r="Q82" s="195">
        <f t="shared" si="42"/>
        <v>0</v>
      </c>
      <c r="R82" s="195">
        <f t="shared" si="43"/>
        <v>0</v>
      </c>
      <c r="T82" s="194">
        <f t="shared" si="50"/>
        <v>0</v>
      </c>
      <c r="U82" s="193">
        <f t="shared" si="44"/>
        <v>45900</v>
      </c>
      <c r="V82" s="192">
        <f t="shared" si="45"/>
        <v>0</v>
      </c>
      <c r="W82" s="192">
        <f t="shared" si="46"/>
        <v>0</v>
      </c>
      <c r="X82" s="192">
        <f t="shared" si="51"/>
        <v>0</v>
      </c>
      <c r="Y82" s="192">
        <f t="shared" si="47"/>
        <v>0</v>
      </c>
      <c r="Z82" s="192">
        <f t="shared" si="52"/>
        <v>0</v>
      </c>
      <c r="AC82" s="191"/>
      <c r="AD82" s="191"/>
      <c r="AE82" s="191"/>
      <c r="AF82" s="191"/>
      <c r="AG82" s="191"/>
      <c r="AH82" s="191"/>
      <c r="AI82" s="191"/>
      <c r="AJ82" s="191"/>
      <c r="AN82" s="199"/>
      <c r="AP82" s="190"/>
    </row>
    <row r="83" spans="3:42">
      <c r="C83" s="202">
        <f t="shared" si="36"/>
        <v>0</v>
      </c>
      <c r="D83" s="202">
        <f t="shared" si="37"/>
        <v>0</v>
      </c>
      <c r="F83" s="198"/>
      <c r="G83" s="198"/>
      <c r="H83" s="198"/>
      <c r="I83" s="198"/>
      <c r="J83" s="198"/>
      <c r="K83" s="198"/>
      <c r="L83" s="198"/>
      <c r="M83" s="198"/>
      <c r="N83" s="198"/>
      <c r="O83" s="198"/>
      <c r="P83" s="198"/>
      <c r="Q83" s="195">
        <f t="shared" si="42"/>
        <v>0</v>
      </c>
      <c r="R83" s="195">
        <f t="shared" si="43"/>
        <v>0</v>
      </c>
      <c r="T83" s="194">
        <f t="shared" si="50"/>
        <v>0</v>
      </c>
      <c r="U83" s="193">
        <f t="shared" si="44"/>
        <v>45930</v>
      </c>
      <c r="V83" s="192">
        <f t="shared" si="45"/>
        <v>0</v>
      </c>
      <c r="W83" s="192">
        <f t="shared" si="46"/>
        <v>0</v>
      </c>
      <c r="X83" s="192">
        <f t="shared" si="51"/>
        <v>0</v>
      </c>
      <c r="Y83" s="192">
        <f t="shared" si="47"/>
        <v>0</v>
      </c>
      <c r="Z83" s="192">
        <f t="shared" si="52"/>
        <v>0</v>
      </c>
      <c r="AC83" s="191"/>
      <c r="AD83" s="191"/>
      <c r="AE83" s="191"/>
      <c r="AF83" s="191"/>
      <c r="AG83" s="191"/>
      <c r="AH83" s="191"/>
      <c r="AI83" s="191"/>
      <c r="AJ83" s="191"/>
      <c r="AN83" s="199"/>
      <c r="AP83" s="190"/>
    </row>
    <row r="84" spans="3:42">
      <c r="C84" s="202">
        <f t="shared" si="36"/>
        <v>0</v>
      </c>
      <c r="D84" s="202">
        <f t="shared" si="37"/>
        <v>0</v>
      </c>
      <c r="F84" s="198"/>
      <c r="G84" s="198"/>
      <c r="H84" s="198"/>
      <c r="I84" s="198"/>
      <c r="J84" s="198"/>
      <c r="K84" s="198"/>
      <c r="L84" s="198"/>
      <c r="M84" s="198"/>
      <c r="N84" s="198"/>
      <c r="O84" s="198"/>
      <c r="P84" s="198"/>
      <c r="Q84" s="195">
        <f t="shared" si="42"/>
        <v>0</v>
      </c>
      <c r="R84" s="195">
        <f t="shared" si="43"/>
        <v>0</v>
      </c>
      <c r="T84" s="194">
        <f t="shared" si="50"/>
        <v>0</v>
      </c>
      <c r="U84" s="193">
        <f t="shared" si="44"/>
        <v>45961</v>
      </c>
      <c r="V84" s="192">
        <f t="shared" si="45"/>
        <v>0</v>
      </c>
      <c r="W84" s="192">
        <f t="shared" si="46"/>
        <v>0</v>
      </c>
      <c r="X84" s="192">
        <f t="shared" si="51"/>
        <v>0</v>
      </c>
      <c r="Y84" s="192">
        <f t="shared" si="47"/>
        <v>0</v>
      </c>
      <c r="Z84" s="192">
        <f t="shared" si="52"/>
        <v>0</v>
      </c>
      <c r="AC84" s="191"/>
      <c r="AD84" s="191"/>
      <c r="AE84" s="191"/>
      <c r="AF84" s="191"/>
      <c r="AG84" s="191"/>
      <c r="AH84" s="191"/>
      <c r="AI84" s="191"/>
      <c r="AJ84" s="191"/>
      <c r="AN84" s="199"/>
      <c r="AP84" s="190"/>
    </row>
    <row r="85" spans="3:42">
      <c r="C85" s="202">
        <f t="shared" si="36"/>
        <v>0</v>
      </c>
      <c r="D85" s="202">
        <f t="shared" si="37"/>
        <v>0</v>
      </c>
      <c r="F85" s="198"/>
      <c r="G85" s="198"/>
      <c r="H85" s="198"/>
      <c r="I85" s="198"/>
      <c r="J85" s="198"/>
      <c r="K85" s="198"/>
      <c r="L85" s="198"/>
      <c r="M85" s="198"/>
      <c r="N85" s="198"/>
      <c r="O85" s="198"/>
      <c r="P85" s="198"/>
      <c r="Q85" s="195">
        <f t="shared" si="42"/>
        <v>0</v>
      </c>
      <c r="R85" s="195">
        <f t="shared" si="43"/>
        <v>0</v>
      </c>
      <c r="T85" s="194">
        <f t="shared" si="50"/>
        <v>0</v>
      </c>
      <c r="U85" s="193">
        <f t="shared" si="44"/>
        <v>45991</v>
      </c>
      <c r="V85" s="192">
        <f t="shared" si="45"/>
        <v>0</v>
      </c>
      <c r="W85" s="192">
        <f t="shared" si="46"/>
        <v>0</v>
      </c>
      <c r="X85" s="192">
        <f t="shared" si="51"/>
        <v>0</v>
      </c>
      <c r="Y85" s="192">
        <f t="shared" si="47"/>
        <v>0</v>
      </c>
      <c r="Z85" s="192">
        <f t="shared" si="52"/>
        <v>0</v>
      </c>
      <c r="AC85" s="191"/>
      <c r="AD85" s="191"/>
      <c r="AE85" s="191"/>
      <c r="AF85" s="191"/>
      <c r="AG85" s="191"/>
      <c r="AH85" s="191"/>
      <c r="AI85" s="191"/>
      <c r="AJ85" s="191"/>
      <c r="AN85" s="199"/>
      <c r="AP85" s="190"/>
    </row>
    <row r="86" spans="3:42">
      <c r="C86" s="202">
        <f t="shared" si="36"/>
        <v>0</v>
      </c>
      <c r="D86" s="202">
        <f t="shared" si="37"/>
        <v>0</v>
      </c>
      <c r="F86" s="198"/>
      <c r="G86" s="198"/>
      <c r="H86" s="198"/>
      <c r="I86" s="198"/>
      <c r="J86" s="198"/>
      <c r="K86" s="198"/>
      <c r="L86" s="198"/>
      <c r="M86" s="198"/>
      <c r="N86" s="198"/>
      <c r="O86" s="198"/>
      <c r="P86" s="198"/>
      <c r="Q86" s="195">
        <f t="shared" si="42"/>
        <v>0</v>
      </c>
      <c r="R86" s="195">
        <f t="shared" si="43"/>
        <v>0</v>
      </c>
      <c r="T86" s="194">
        <f t="shared" si="50"/>
        <v>0</v>
      </c>
      <c r="U86" s="193">
        <f t="shared" si="44"/>
        <v>46022</v>
      </c>
      <c r="V86" s="192">
        <f t="shared" si="45"/>
        <v>0</v>
      </c>
      <c r="W86" s="192">
        <f t="shared" si="46"/>
        <v>0</v>
      </c>
      <c r="X86" s="192">
        <f t="shared" si="51"/>
        <v>0</v>
      </c>
      <c r="Y86" s="192">
        <f t="shared" si="47"/>
        <v>0</v>
      </c>
      <c r="Z86" s="192">
        <f t="shared" si="52"/>
        <v>0</v>
      </c>
      <c r="AC86" s="191"/>
      <c r="AD86" s="191"/>
      <c r="AE86" s="191"/>
      <c r="AF86" s="191"/>
      <c r="AG86" s="191"/>
      <c r="AH86" s="191"/>
      <c r="AI86" s="191"/>
      <c r="AJ86" s="191"/>
      <c r="AN86" s="199"/>
      <c r="AP86" s="190"/>
    </row>
    <row r="87" spans="3:42">
      <c r="C87" s="202">
        <f t="shared" si="36"/>
        <v>0</v>
      </c>
      <c r="D87" s="202">
        <f t="shared" si="37"/>
        <v>0</v>
      </c>
      <c r="F87" s="198"/>
      <c r="G87" s="198"/>
      <c r="H87" s="198"/>
      <c r="I87" s="198"/>
      <c r="J87" s="198"/>
      <c r="K87" s="198"/>
      <c r="L87" s="198"/>
      <c r="M87" s="198"/>
      <c r="N87" s="198"/>
      <c r="O87" s="198"/>
      <c r="P87" s="198"/>
      <c r="Q87" s="195">
        <f t="shared" si="42"/>
        <v>0</v>
      </c>
      <c r="R87" s="195">
        <f t="shared" si="43"/>
        <v>0</v>
      </c>
      <c r="T87" s="194">
        <f t="shared" si="50"/>
        <v>0</v>
      </c>
      <c r="U87" s="193">
        <f t="shared" si="44"/>
        <v>46053</v>
      </c>
      <c r="V87" s="192">
        <f t="shared" si="45"/>
        <v>0</v>
      </c>
      <c r="W87" s="192">
        <f t="shared" si="46"/>
        <v>0</v>
      </c>
      <c r="X87" s="192">
        <f t="shared" si="51"/>
        <v>0</v>
      </c>
      <c r="Y87" s="192">
        <f t="shared" si="47"/>
        <v>0</v>
      </c>
      <c r="Z87" s="192">
        <f t="shared" si="52"/>
        <v>0</v>
      </c>
      <c r="AC87" s="191"/>
      <c r="AD87" s="191"/>
      <c r="AE87" s="191"/>
      <c r="AF87" s="191"/>
      <c r="AG87" s="191"/>
      <c r="AH87" s="191"/>
      <c r="AI87" s="191"/>
      <c r="AJ87" s="191"/>
      <c r="AN87" s="199"/>
      <c r="AP87" s="190"/>
    </row>
    <row r="88" spans="3:42">
      <c r="C88" s="202">
        <f t="shared" si="36"/>
        <v>0</v>
      </c>
      <c r="D88" s="202">
        <f t="shared" si="37"/>
        <v>0</v>
      </c>
      <c r="F88" s="198"/>
      <c r="G88" s="198"/>
      <c r="H88" s="198"/>
      <c r="I88" s="198"/>
      <c r="J88" s="198"/>
      <c r="K88" s="198"/>
      <c r="L88" s="198"/>
      <c r="M88" s="198"/>
      <c r="N88" s="198"/>
      <c r="O88" s="198"/>
      <c r="P88" s="198"/>
      <c r="Q88" s="195">
        <f t="shared" si="42"/>
        <v>0</v>
      </c>
      <c r="R88" s="195">
        <f t="shared" si="43"/>
        <v>0</v>
      </c>
      <c r="T88" s="194">
        <f t="shared" si="50"/>
        <v>0</v>
      </c>
      <c r="U88" s="193">
        <f t="shared" si="44"/>
        <v>46081</v>
      </c>
      <c r="V88" s="192">
        <f t="shared" si="45"/>
        <v>0</v>
      </c>
      <c r="W88" s="192">
        <f t="shared" si="46"/>
        <v>0</v>
      </c>
      <c r="X88" s="192">
        <f t="shared" si="51"/>
        <v>0</v>
      </c>
      <c r="Y88" s="192">
        <f t="shared" si="47"/>
        <v>0</v>
      </c>
      <c r="Z88" s="192">
        <f t="shared" si="52"/>
        <v>0</v>
      </c>
      <c r="AC88" s="191"/>
      <c r="AD88" s="191"/>
      <c r="AE88" s="191"/>
      <c r="AF88" s="191"/>
      <c r="AG88" s="191"/>
      <c r="AH88" s="191"/>
      <c r="AI88" s="191"/>
      <c r="AJ88" s="191"/>
      <c r="AN88" s="199"/>
      <c r="AP88" s="190"/>
    </row>
    <row r="89" spans="3:42">
      <c r="C89" s="202">
        <f t="shared" si="36"/>
        <v>0</v>
      </c>
      <c r="D89" s="202">
        <f t="shared" si="37"/>
        <v>0</v>
      </c>
      <c r="F89" s="198"/>
      <c r="G89" s="198"/>
      <c r="H89" s="198"/>
      <c r="I89" s="198"/>
      <c r="J89" s="198"/>
      <c r="K89" s="198"/>
      <c r="L89" s="198"/>
      <c r="M89" s="198"/>
      <c r="N89" s="198"/>
      <c r="O89" s="198"/>
      <c r="P89" s="198"/>
      <c r="Q89" s="195">
        <f t="shared" si="42"/>
        <v>0</v>
      </c>
      <c r="R89" s="195">
        <f t="shared" si="43"/>
        <v>0</v>
      </c>
      <c r="T89" s="194">
        <f t="shared" si="50"/>
        <v>0</v>
      </c>
      <c r="U89" s="193">
        <f t="shared" si="44"/>
        <v>46112</v>
      </c>
      <c r="V89" s="192">
        <f t="shared" si="45"/>
        <v>0</v>
      </c>
      <c r="W89" s="192">
        <f t="shared" si="46"/>
        <v>0</v>
      </c>
      <c r="X89" s="192">
        <f t="shared" si="51"/>
        <v>0</v>
      </c>
      <c r="Y89" s="192">
        <f t="shared" si="47"/>
        <v>0</v>
      </c>
      <c r="Z89" s="192">
        <f t="shared" si="52"/>
        <v>0</v>
      </c>
      <c r="AC89" s="191"/>
      <c r="AD89" s="191"/>
      <c r="AE89" s="191"/>
      <c r="AF89" s="191"/>
      <c r="AG89" s="191"/>
      <c r="AH89" s="191"/>
      <c r="AI89" s="191"/>
      <c r="AJ89" s="191"/>
      <c r="AN89" s="199"/>
      <c r="AP89" s="190"/>
    </row>
    <row r="90" spans="3:42">
      <c r="C90" s="202">
        <f t="shared" si="36"/>
        <v>0</v>
      </c>
      <c r="D90" s="202">
        <f t="shared" si="37"/>
        <v>0</v>
      </c>
      <c r="F90" s="198"/>
      <c r="G90" s="198"/>
      <c r="H90" s="198"/>
      <c r="I90" s="198"/>
      <c r="J90" s="198"/>
      <c r="K90" s="198"/>
      <c r="L90" s="198"/>
      <c r="M90" s="198"/>
      <c r="N90" s="198"/>
      <c r="O90" s="198"/>
      <c r="P90" s="198"/>
      <c r="Q90" s="195">
        <f t="shared" si="42"/>
        <v>0</v>
      </c>
      <c r="R90" s="195">
        <f t="shared" si="43"/>
        <v>0</v>
      </c>
      <c r="T90" s="194">
        <f t="shared" si="50"/>
        <v>0</v>
      </c>
      <c r="U90" s="193">
        <f t="shared" si="44"/>
        <v>46142</v>
      </c>
      <c r="V90" s="192">
        <f t="shared" si="45"/>
        <v>0</v>
      </c>
      <c r="W90" s="192">
        <f t="shared" si="46"/>
        <v>0</v>
      </c>
      <c r="X90" s="192">
        <f t="shared" si="51"/>
        <v>0</v>
      </c>
      <c r="Y90" s="192">
        <f t="shared" si="47"/>
        <v>0</v>
      </c>
      <c r="Z90" s="192">
        <f t="shared" si="52"/>
        <v>0</v>
      </c>
      <c r="AC90" s="191"/>
      <c r="AD90" s="191"/>
      <c r="AE90" s="191"/>
      <c r="AF90" s="191"/>
      <c r="AG90" s="191"/>
      <c r="AH90" s="191"/>
      <c r="AI90" s="191"/>
      <c r="AJ90" s="191"/>
      <c r="AN90" s="199"/>
      <c r="AP90" s="190"/>
    </row>
    <row r="91" spans="3:42">
      <c r="C91" s="202">
        <f t="shared" si="36"/>
        <v>0</v>
      </c>
      <c r="D91" s="202">
        <f t="shared" si="37"/>
        <v>0</v>
      </c>
      <c r="F91" s="198"/>
      <c r="G91" s="198"/>
      <c r="H91" s="198"/>
      <c r="I91" s="198"/>
      <c r="J91" s="198"/>
      <c r="K91" s="198"/>
      <c r="L91" s="198"/>
      <c r="M91" s="198"/>
      <c r="N91" s="198"/>
      <c r="O91" s="198"/>
      <c r="P91" s="198"/>
      <c r="Q91" s="195">
        <f t="shared" si="42"/>
        <v>0</v>
      </c>
      <c r="R91" s="195">
        <f t="shared" si="43"/>
        <v>0</v>
      </c>
      <c r="T91" s="194">
        <f t="shared" si="50"/>
        <v>0</v>
      </c>
      <c r="U91" s="193">
        <f t="shared" si="44"/>
        <v>46173</v>
      </c>
      <c r="V91" s="192">
        <f t="shared" si="45"/>
        <v>0</v>
      </c>
      <c r="W91" s="192">
        <f t="shared" si="46"/>
        <v>0</v>
      </c>
      <c r="X91" s="192">
        <f t="shared" si="51"/>
        <v>0</v>
      </c>
      <c r="Y91" s="192">
        <f t="shared" si="47"/>
        <v>0</v>
      </c>
      <c r="Z91" s="192">
        <f t="shared" si="52"/>
        <v>0</v>
      </c>
      <c r="AC91" s="191"/>
      <c r="AD91" s="191"/>
      <c r="AE91" s="191"/>
      <c r="AF91" s="191"/>
      <c r="AG91" s="191"/>
      <c r="AH91" s="191"/>
      <c r="AI91" s="191"/>
      <c r="AJ91" s="191"/>
      <c r="AN91" s="199"/>
      <c r="AP91" s="190"/>
    </row>
    <row r="92" spans="3:42">
      <c r="C92" s="202">
        <f t="shared" si="36"/>
        <v>0</v>
      </c>
      <c r="D92" s="202">
        <f t="shared" si="37"/>
        <v>0</v>
      </c>
      <c r="F92" s="198"/>
      <c r="G92" s="198"/>
      <c r="H92" s="198"/>
      <c r="I92" s="198"/>
      <c r="J92" s="198"/>
      <c r="K92" s="198"/>
      <c r="L92" s="198"/>
      <c r="M92" s="198"/>
      <c r="N92" s="198"/>
      <c r="O92" s="198"/>
      <c r="P92" s="198"/>
      <c r="Q92" s="195">
        <f t="shared" si="42"/>
        <v>0</v>
      </c>
      <c r="R92" s="195">
        <f t="shared" si="43"/>
        <v>0</v>
      </c>
      <c r="T92" s="194">
        <f t="shared" si="50"/>
        <v>0</v>
      </c>
      <c r="U92" s="193">
        <f t="shared" si="44"/>
        <v>46203</v>
      </c>
      <c r="V92" s="192">
        <f t="shared" si="45"/>
        <v>0</v>
      </c>
      <c r="W92" s="192">
        <f t="shared" si="46"/>
        <v>0</v>
      </c>
      <c r="X92" s="192">
        <f t="shared" si="51"/>
        <v>0</v>
      </c>
      <c r="Y92" s="192">
        <f t="shared" si="47"/>
        <v>0</v>
      </c>
      <c r="Z92" s="192">
        <f t="shared" si="52"/>
        <v>0</v>
      </c>
      <c r="AC92" s="191"/>
      <c r="AD92" s="191"/>
      <c r="AE92" s="191"/>
      <c r="AF92" s="191"/>
      <c r="AG92" s="191"/>
      <c r="AH92" s="191"/>
      <c r="AI92" s="191"/>
      <c r="AJ92" s="191"/>
      <c r="AN92" s="199"/>
      <c r="AP92" s="190"/>
    </row>
    <row r="93" spans="3:42">
      <c r="C93" s="202">
        <f t="shared" si="36"/>
        <v>0</v>
      </c>
      <c r="D93" s="202">
        <f t="shared" si="37"/>
        <v>0</v>
      </c>
      <c r="F93" s="198"/>
      <c r="G93" s="198"/>
      <c r="H93" s="198"/>
      <c r="I93" s="198"/>
      <c r="J93" s="198"/>
      <c r="K93" s="198"/>
      <c r="L93" s="198"/>
      <c r="M93" s="198"/>
      <c r="N93" s="198"/>
      <c r="O93" s="198"/>
      <c r="P93" s="198"/>
      <c r="Q93" s="195">
        <f t="shared" si="42"/>
        <v>0</v>
      </c>
      <c r="R93" s="195">
        <f t="shared" si="43"/>
        <v>0</v>
      </c>
      <c r="T93" s="194">
        <f t="shared" si="50"/>
        <v>0</v>
      </c>
      <c r="U93" s="193">
        <f t="shared" si="44"/>
        <v>46234</v>
      </c>
      <c r="V93" s="192">
        <f t="shared" si="45"/>
        <v>0</v>
      </c>
      <c r="W93" s="192">
        <f t="shared" si="46"/>
        <v>0</v>
      </c>
      <c r="X93" s="192">
        <f t="shared" si="51"/>
        <v>0</v>
      </c>
      <c r="Y93" s="192">
        <f t="shared" si="47"/>
        <v>0</v>
      </c>
      <c r="Z93" s="192">
        <f t="shared" si="52"/>
        <v>0</v>
      </c>
      <c r="AC93" s="191"/>
      <c r="AD93" s="191"/>
      <c r="AE93" s="191"/>
      <c r="AF93" s="191"/>
      <c r="AG93" s="191"/>
      <c r="AH93" s="191"/>
      <c r="AI93" s="191"/>
      <c r="AJ93" s="191"/>
      <c r="AN93" s="199"/>
      <c r="AP93" s="190"/>
    </row>
    <row r="94" spans="3:42">
      <c r="C94" s="202">
        <f t="shared" si="36"/>
        <v>0</v>
      </c>
      <c r="D94" s="202">
        <f t="shared" si="37"/>
        <v>0</v>
      </c>
      <c r="F94" s="198"/>
      <c r="G94" s="198"/>
      <c r="H94" s="198"/>
      <c r="I94" s="198"/>
      <c r="J94" s="198"/>
      <c r="K94" s="198"/>
      <c r="L94" s="198"/>
      <c r="M94" s="198"/>
      <c r="N94" s="198"/>
      <c r="O94" s="198"/>
      <c r="P94" s="198"/>
      <c r="Q94" s="195">
        <f t="shared" si="42"/>
        <v>0</v>
      </c>
      <c r="R94" s="195">
        <f t="shared" si="43"/>
        <v>0</v>
      </c>
      <c r="T94" s="194">
        <f t="shared" si="50"/>
        <v>0</v>
      </c>
      <c r="U94" s="193">
        <f t="shared" si="44"/>
        <v>46265</v>
      </c>
      <c r="V94" s="192">
        <f t="shared" si="45"/>
        <v>0</v>
      </c>
      <c r="W94" s="192">
        <f t="shared" si="46"/>
        <v>0</v>
      </c>
      <c r="X94" s="192">
        <f t="shared" si="51"/>
        <v>0</v>
      </c>
      <c r="Y94" s="192">
        <f t="shared" si="47"/>
        <v>0</v>
      </c>
      <c r="Z94" s="192">
        <f t="shared" si="52"/>
        <v>0</v>
      </c>
      <c r="AC94" s="191"/>
      <c r="AD94" s="191"/>
      <c r="AE94" s="191"/>
      <c r="AF94" s="191"/>
      <c r="AG94" s="191"/>
      <c r="AH94" s="191"/>
      <c r="AI94" s="191"/>
      <c r="AJ94" s="191"/>
      <c r="AN94" s="199"/>
      <c r="AP94" s="190"/>
    </row>
    <row r="95" spans="3:42">
      <c r="C95" s="202">
        <f t="shared" si="36"/>
        <v>0</v>
      </c>
      <c r="D95" s="202">
        <f t="shared" si="37"/>
        <v>0</v>
      </c>
      <c r="F95" s="198"/>
      <c r="G95" s="198"/>
      <c r="H95" s="198"/>
      <c r="I95" s="198"/>
      <c r="J95" s="198"/>
      <c r="K95" s="198"/>
      <c r="L95" s="198"/>
      <c r="M95" s="198"/>
      <c r="N95" s="198"/>
      <c r="O95" s="198"/>
      <c r="P95" s="198"/>
      <c r="Q95" s="195">
        <f t="shared" si="42"/>
        <v>0</v>
      </c>
      <c r="R95" s="195">
        <f t="shared" si="43"/>
        <v>0</v>
      </c>
      <c r="T95" s="194">
        <f t="shared" si="50"/>
        <v>0</v>
      </c>
      <c r="U95" s="193">
        <f t="shared" si="44"/>
        <v>46295</v>
      </c>
      <c r="V95" s="192">
        <f t="shared" si="45"/>
        <v>0</v>
      </c>
      <c r="W95" s="192">
        <f t="shared" si="46"/>
        <v>0</v>
      </c>
      <c r="X95" s="192">
        <f t="shared" si="51"/>
        <v>0</v>
      </c>
      <c r="Y95" s="192">
        <f t="shared" si="47"/>
        <v>0</v>
      </c>
      <c r="Z95" s="192">
        <f t="shared" si="52"/>
        <v>0</v>
      </c>
      <c r="AC95" s="191"/>
      <c r="AD95" s="191"/>
      <c r="AE95" s="191"/>
      <c r="AF95" s="191"/>
      <c r="AG95" s="191"/>
      <c r="AH95" s="191"/>
      <c r="AI95" s="191"/>
      <c r="AJ95" s="191"/>
      <c r="AN95" s="199"/>
      <c r="AP95" s="190"/>
    </row>
    <row r="96" spans="3:42">
      <c r="C96" s="202">
        <f t="shared" si="36"/>
        <v>0</v>
      </c>
      <c r="D96" s="202">
        <f t="shared" si="37"/>
        <v>0</v>
      </c>
      <c r="F96" s="198"/>
      <c r="G96" s="198"/>
      <c r="H96" s="198"/>
      <c r="I96" s="198"/>
      <c r="J96" s="198"/>
      <c r="K96" s="198"/>
      <c r="L96" s="198"/>
      <c r="M96" s="198"/>
      <c r="N96" s="198"/>
      <c r="O96" s="198"/>
      <c r="P96" s="198"/>
      <c r="Q96" s="195">
        <f t="shared" si="42"/>
        <v>0</v>
      </c>
      <c r="R96" s="195">
        <f t="shared" si="43"/>
        <v>0</v>
      </c>
      <c r="T96" s="194">
        <f t="shared" si="50"/>
        <v>0</v>
      </c>
      <c r="U96" s="193">
        <f t="shared" si="44"/>
        <v>46326</v>
      </c>
      <c r="V96" s="192">
        <f t="shared" si="45"/>
        <v>0</v>
      </c>
      <c r="W96" s="192">
        <f t="shared" si="46"/>
        <v>0</v>
      </c>
      <c r="X96" s="192">
        <f t="shared" si="51"/>
        <v>0</v>
      </c>
      <c r="Y96" s="192">
        <f t="shared" si="47"/>
        <v>0</v>
      </c>
      <c r="Z96" s="192">
        <f t="shared" si="52"/>
        <v>0</v>
      </c>
      <c r="AC96" s="191"/>
      <c r="AD96" s="191"/>
      <c r="AE96" s="191"/>
      <c r="AF96" s="191"/>
      <c r="AG96" s="191"/>
      <c r="AH96" s="191"/>
      <c r="AI96" s="191"/>
      <c r="AJ96" s="191"/>
      <c r="AN96" s="199"/>
      <c r="AP96" s="190"/>
    </row>
    <row r="97" spans="3:62">
      <c r="C97" s="202">
        <f t="shared" si="36"/>
        <v>0</v>
      </c>
      <c r="D97" s="202">
        <f t="shared" si="37"/>
        <v>0</v>
      </c>
      <c r="F97" s="198"/>
      <c r="G97" s="198"/>
      <c r="H97" s="198"/>
      <c r="I97" s="198"/>
      <c r="J97" s="198"/>
      <c r="K97" s="198"/>
      <c r="L97" s="198"/>
      <c r="M97" s="198"/>
      <c r="N97" s="198"/>
      <c r="O97" s="198"/>
      <c r="P97" s="198"/>
      <c r="Q97" s="195">
        <f t="shared" si="42"/>
        <v>0</v>
      </c>
      <c r="R97" s="195">
        <f t="shared" si="43"/>
        <v>0</v>
      </c>
      <c r="T97" s="194">
        <f t="shared" si="50"/>
        <v>0</v>
      </c>
      <c r="U97" s="193">
        <f t="shared" si="44"/>
        <v>46356</v>
      </c>
      <c r="V97" s="192">
        <f t="shared" si="45"/>
        <v>0</v>
      </c>
      <c r="W97" s="192">
        <f t="shared" si="46"/>
        <v>0</v>
      </c>
      <c r="X97" s="192">
        <f t="shared" si="51"/>
        <v>0</v>
      </c>
      <c r="Y97" s="192">
        <f t="shared" si="47"/>
        <v>0</v>
      </c>
      <c r="Z97" s="192">
        <f t="shared" si="52"/>
        <v>0</v>
      </c>
      <c r="AC97" s="191"/>
      <c r="AD97" s="191"/>
      <c r="AE97" s="191"/>
      <c r="AF97" s="191"/>
      <c r="AG97" s="191"/>
      <c r="AH97" s="191"/>
      <c r="AI97" s="191"/>
      <c r="AJ97" s="191"/>
      <c r="AN97" s="199"/>
    </row>
    <row r="98" spans="3:62">
      <c r="C98" s="202">
        <f t="shared" si="36"/>
        <v>0</v>
      </c>
      <c r="D98" s="202">
        <f t="shared" si="37"/>
        <v>0</v>
      </c>
      <c r="F98" s="198"/>
      <c r="G98" s="198"/>
      <c r="H98" s="198"/>
      <c r="I98" s="198"/>
      <c r="J98" s="198"/>
      <c r="K98" s="198"/>
      <c r="L98" s="198"/>
      <c r="M98" s="198"/>
      <c r="N98" s="198"/>
      <c r="O98" s="198"/>
      <c r="P98" s="198"/>
      <c r="Q98" s="195">
        <f t="shared" si="42"/>
        <v>0</v>
      </c>
      <c r="R98" s="195">
        <f t="shared" si="43"/>
        <v>0</v>
      </c>
      <c r="T98" s="194">
        <f t="shared" si="50"/>
        <v>0</v>
      </c>
      <c r="U98" s="193">
        <f t="shared" si="44"/>
        <v>46387</v>
      </c>
      <c r="V98" s="192">
        <f t="shared" si="45"/>
        <v>0</v>
      </c>
      <c r="W98" s="192">
        <f t="shared" si="46"/>
        <v>0</v>
      </c>
      <c r="X98" s="192">
        <f t="shared" si="51"/>
        <v>0</v>
      </c>
      <c r="Y98" s="192">
        <f t="shared" si="47"/>
        <v>0</v>
      </c>
      <c r="Z98" s="192">
        <f t="shared" si="52"/>
        <v>0</v>
      </c>
      <c r="AC98" s="191"/>
      <c r="AD98" s="191"/>
      <c r="AE98" s="191"/>
      <c r="AF98" s="191"/>
      <c r="AG98" s="191"/>
      <c r="AH98" s="191"/>
      <c r="AI98" s="191"/>
      <c r="AJ98" s="191"/>
      <c r="AN98" s="199"/>
    </row>
    <row r="99" spans="3:62">
      <c r="C99" s="202">
        <f t="shared" si="36"/>
        <v>0</v>
      </c>
      <c r="D99" s="202">
        <f t="shared" si="37"/>
        <v>0</v>
      </c>
      <c r="F99" s="198"/>
      <c r="G99" s="198"/>
      <c r="H99" s="198"/>
      <c r="I99" s="198"/>
      <c r="J99" s="198"/>
      <c r="K99" s="198"/>
      <c r="L99" s="198"/>
      <c r="M99" s="198"/>
      <c r="N99" s="198"/>
      <c r="O99" s="198"/>
      <c r="P99" s="198"/>
      <c r="Q99" s="195">
        <f t="shared" si="42"/>
        <v>0</v>
      </c>
      <c r="R99" s="195">
        <f t="shared" si="43"/>
        <v>0</v>
      </c>
      <c r="T99" s="194">
        <f t="shared" si="50"/>
        <v>0</v>
      </c>
      <c r="U99" s="193">
        <f t="shared" si="44"/>
        <v>46418</v>
      </c>
      <c r="V99" s="192">
        <f t="shared" si="45"/>
        <v>0</v>
      </c>
      <c r="W99" s="192">
        <f t="shared" si="46"/>
        <v>0</v>
      </c>
      <c r="X99" s="192">
        <f t="shared" si="51"/>
        <v>0</v>
      </c>
      <c r="Y99" s="192">
        <f t="shared" si="47"/>
        <v>0</v>
      </c>
      <c r="Z99" s="192">
        <f t="shared" si="52"/>
        <v>0</v>
      </c>
      <c r="AC99" s="191"/>
      <c r="AD99" s="191"/>
      <c r="AE99" s="191"/>
      <c r="AF99" s="191"/>
      <c r="AG99" s="191"/>
      <c r="AH99" s="191"/>
      <c r="AI99" s="191"/>
      <c r="AJ99" s="191"/>
      <c r="AN99" s="199"/>
    </row>
    <row r="100" spans="3:62">
      <c r="C100" s="202">
        <f t="shared" si="36"/>
        <v>0</v>
      </c>
      <c r="D100" s="202">
        <f t="shared" si="37"/>
        <v>0</v>
      </c>
      <c r="F100" s="198"/>
      <c r="G100" s="198"/>
      <c r="H100" s="198"/>
      <c r="I100" s="198"/>
      <c r="J100" s="198"/>
      <c r="K100" s="198"/>
      <c r="L100" s="198"/>
      <c r="M100" s="198"/>
      <c r="N100" s="198"/>
      <c r="O100" s="198"/>
      <c r="P100" s="198"/>
      <c r="Q100" s="195">
        <f t="shared" si="42"/>
        <v>0</v>
      </c>
      <c r="R100" s="195">
        <f t="shared" si="43"/>
        <v>0</v>
      </c>
      <c r="T100" s="194">
        <f t="shared" si="50"/>
        <v>0</v>
      </c>
      <c r="U100" s="193">
        <f t="shared" si="44"/>
        <v>46446</v>
      </c>
      <c r="V100" s="192">
        <f t="shared" si="45"/>
        <v>0</v>
      </c>
      <c r="W100" s="192">
        <f t="shared" si="46"/>
        <v>0</v>
      </c>
      <c r="X100" s="192">
        <f t="shared" si="51"/>
        <v>0</v>
      </c>
      <c r="Y100" s="192">
        <f t="shared" si="47"/>
        <v>0</v>
      </c>
      <c r="Z100" s="192">
        <f t="shared" si="52"/>
        <v>0</v>
      </c>
      <c r="AC100" s="191"/>
      <c r="AD100" s="191"/>
      <c r="AE100" s="191"/>
      <c r="AF100" s="191"/>
      <c r="AG100" s="191"/>
      <c r="AH100" s="191"/>
      <c r="AI100" s="191"/>
      <c r="AJ100" s="191"/>
      <c r="AN100" s="199"/>
    </row>
    <row r="101" spans="3:62">
      <c r="C101" s="202">
        <f t="shared" si="36"/>
        <v>0</v>
      </c>
      <c r="D101" s="202">
        <f t="shared" si="37"/>
        <v>0</v>
      </c>
      <c r="F101" s="198"/>
      <c r="G101" s="198"/>
      <c r="H101" s="198"/>
      <c r="I101" s="198"/>
      <c r="J101" s="198"/>
      <c r="K101" s="198"/>
      <c r="L101" s="198"/>
      <c r="M101" s="198"/>
      <c r="N101" s="198"/>
      <c r="O101" s="198"/>
      <c r="P101" s="198"/>
      <c r="Q101" s="195">
        <f t="shared" si="42"/>
        <v>0</v>
      </c>
      <c r="R101" s="195">
        <f t="shared" si="43"/>
        <v>0</v>
      </c>
      <c r="T101" s="194">
        <f t="shared" si="50"/>
        <v>0</v>
      </c>
      <c r="U101" s="193">
        <f t="shared" si="44"/>
        <v>46477</v>
      </c>
      <c r="V101" s="192">
        <f t="shared" si="45"/>
        <v>0</v>
      </c>
      <c r="W101" s="192">
        <f t="shared" si="46"/>
        <v>0</v>
      </c>
      <c r="X101" s="192">
        <f t="shared" si="51"/>
        <v>0</v>
      </c>
      <c r="Y101" s="192">
        <f t="shared" si="47"/>
        <v>0</v>
      </c>
      <c r="Z101" s="192">
        <f t="shared" si="52"/>
        <v>0</v>
      </c>
      <c r="AC101" s="191"/>
      <c r="AD101" s="191"/>
      <c r="AE101" s="191"/>
      <c r="AF101" s="191"/>
      <c r="AG101" s="191"/>
      <c r="AH101" s="191"/>
      <c r="AI101" s="191"/>
      <c r="AJ101" s="191"/>
      <c r="AN101" s="199"/>
    </row>
    <row r="102" spans="3:62">
      <c r="C102" s="202">
        <f t="shared" si="36"/>
        <v>0</v>
      </c>
      <c r="D102" s="202">
        <f t="shared" si="37"/>
        <v>0</v>
      </c>
      <c r="F102" s="198"/>
      <c r="G102" s="198"/>
      <c r="H102" s="198"/>
      <c r="I102" s="198"/>
      <c r="J102" s="198"/>
      <c r="K102" s="198"/>
      <c r="L102" s="198"/>
      <c r="M102" s="198"/>
      <c r="N102" s="198"/>
      <c r="O102" s="198"/>
      <c r="P102" s="198"/>
      <c r="Q102" s="195">
        <f t="shared" si="42"/>
        <v>0</v>
      </c>
      <c r="R102" s="195">
        <f t="shared" si="43"/>
        <v>0</v>
      </c>
      <c r="T102" s="194">
        <f t="shared" si="50"/>
        <v>0</v>
      </c>
      <c r="U102" s="193">
        <f t="shared" si="44"/>
        <v>46507</v>
      </c>
      <c r="V102" s="192">
        <f t="shared" si="45"/>
        <v>0</v>
      </c>
      <c r="W102" s="192">
        <f t="shared" si="46"/>
        <v>0</v>
      </c>
      <c r="X102" s="192">
        <f t="shared" si="51"/>
        <v>0</v>
      </c>
      <c r="Y102" s="192">
        <f t="shared" si="47"/>
        <v>0</v>
      </c>
      <c r="Z102" s="192">
        <f t="shared" si="52"/>
        <v>0</v>
      </c>
      <c r="AC102" s="191"/>
      <c r="AD102" s="191"/>
      <c r="AE102" s="191"/>
      <c r="AF102" s="191"/>
      <c r="AG102" s="191"/>
      <c r="AH102" s="191"/>
      <c r="AI102" s="191"/>
      <c r="AJ102" s="191"/>
      <c r="AN102" s="199"/>
    </row>
    <row r="103" spans="3:62">
      <c r="C103" s="202">
        <f t="shared" si="36"/>
        <v>0</v>
      </c>
      <c r="D103" s="202">
        <f t="shared" si="37"/>
        <v>0</v>
      </c>
      <c r="F103" s="198"/>
      <c r="G103" s="198"/>
      <c r="H103" s="198"/>
      <c r="I103" s="198"/>
      <c r="J103" s="198"/>
      <c r="K103" s="198"/>
      <c r="L103" s="198"/>
      <c r="M103" s="198"/>
      <c r="N103" s="198"/>
      <c r="O103" s="198"/>
      <c r="P103" s="198"/>
      <c r="Q103" s="195">
        <f t="shared" si="42"/>
        <v>0</v>
      </c>
      <c r="R103" s="195">
        <f t="shared" si="43"/>
        <v>0</v>
      </c>
      <c r="T103" s="194">
        <f t="shared" si="50"/>
        <v>0</v>
      </c>
      <c r="U103" s="193">
        <f t="shared" si="44"/>
        <v>46538</v>
      </c>
      <c r="V103" s="192">
        <f t="shared" si="45"/>
        <v>0</v>
      </c>
      <c r="W103" s="192">
        <f t="shared" si="46"/>
        <v>0</v>
      </c>
      <c r="X103" s="192">
        <f t="shared" si="51"/>
        <v>0</v>
      </c>
      <c r="Y103" s="192">
        <f t="shared" si="47"/>
        <v>0</v>
      </c>
      <c r="Z103" s="192">
        <f t="shared" si="52"/>
        <v>0</v>
      </c>
      <c r="AC103" s="191"/>
      <c r="AD103" s="191"/>
      <c r="AE103" s="191"/>
      <c r="AF103" s="191"/>
      <c r="AG103" s="191"/>
      <c r="AH103" s="191"/>
      <c r="AI103" s="191"/>
      <c r="AJ103" s="191"/>
      <c r="AN103" s="199"/>
    </row>
    <row r="104" spans="3:62">
      <c r="C104" s="202">
        <f t="shared" si="36"/>
        <v>0</v>
      </c>
      <c r="D104" s="202">
        <f t="shared" si="37"/>
        <v>0</v>
      </c>
      <c r="F104" s="198"/>
      <c r="G104" s="198"/>
      <c r="H104" s="198"/>
      <c r="I104" s="198"/>
      <c r="J104" s="198"/>
      <c r="K104" s="198"/>
      <c r="L104" s="198"/>
      <c r="M104" s="198"/>
      <c r="N104" s="198"/>
      <c r="O104" s="198"/>
      <c r="P104" s="198"/>
      <c r="Q104" s="195">
        <f t="shared" si="42"/>
        <v>0</v>
      </c>
      <c r="R104" s="195">
        <f t="shared" si="43"/>
        <v>0</v>
      </c>
      <c r="T104" s="194">
        <f t="shared" si="50"/>
        <v>0</v>
      </c>
      <c r="U104" s="193">
        <f t="shared" si="44"/>
        <v>46568</v>
      </c>
      <c r="V104" s="192">
        <f t="shared" si="45"/>
        <v>0</v>
      </c>
      <c r="W104" s="192">
        <f t="shared" si="46"/>
        <v>0</v>
      </c>
      <c r="X104" s="192">
        <f t="shared" si="51"/>
        <v>0</v>
      </c>
      <c r="Y104" s="192">
        <f t="shared" si="47"/>
        <v>0</v>
      </c>
      <c r="Z104" s="192">
        <f t="shared" si="52"/>
        <v>0</v>
      </c>
      <c r="AC104" s="191"/>
      <c r="AD104" s="191"/>
      <c r="AE104" s="191"/>
      <c r="AF104" s="191"/>
      <c r="AG104" s="191"/>
      <c r="AH104" s="191"/>
      <c r="AI104" s="191"/>
      <c r="AJ104" s="191"/>
      <c r="AN104" s="199"/>
    </row>
    <row r="105" spans="3:62">
      <c r="C105" s="202">
        <f t="shared" si="36"/>
        <v>0</v>
      </c>
      <c r="D105" s="202">
        <f t="shared" si="37"/>
        <v>0</v>
      </c>
      <c r="F105" s="198"/>
      <c r="G105" s="198"/>
      <c r="H105" s="198"/>
      <c r="I105" s="198"/>
      <c r="J105" s="198"/>
      <c r="K105" s="198"/>
      <c r="L105" s="198"/>
      <c r="M105" s="198"/>
      <c r="N105" s="198"/>
      <c r="O105" s="198"/>
      <c r="P105" s="198"/>
      <c r="Q105" s="195">
        <f t="shared" si="42"/>
        <v>0</v>
      </c>
      <c r="R105" s="195">
        <f t="shared" si="43"/>
        <v>0</v>
      </c>
      <c r="T105" s="194">
        <f t="shared" si="50"/>
        <v>0</v>
      </c>
      <c r="U105" s="193">
        <f t="shared" si="44"/>
        <v>46599</v>
      </c>
      <c r="V105" s="192">
        <f t="shared" si="45"/>
        <v>0</v>
      </c>
      <c r="W105" s="192">
        <f t="shared" si="46"/>
        <v>0</v>
      </c>
      <c r="X105" s="192">
        <f t="shared" si="51"/>
        <v>0</v>
      </c>
      <c r="Y105" s="192">
        <f t="shared" si="47"/>
        <v>0</v>
      </c>
      <c r="Z105" s="192">
        <f t="shared" si="52"/>
        <v>0</v>
      </c>
      <c r="AC105" s="191"/>
      <c r="AD105" s="191"/>
      <c r="AE105" s="191"/>
      <c r="AF105" s="191"/>
      <c r="AG105" s="191"/>
      <c r="AH105" s="191"/>
      <c r="AI105" s="191"/>
      <c r="AJ105" s="191"/>
      <c r="AN105" s="199"/>
    </row>
    <row r="106" spans="3:62">
      <c r="C106" s="202">
        <f t="shared" si="36"/>
        <v>0</v>
      </c>
      <c r="D106" s="202">
        <f t="shared" si="37"/>
        <v>0</v>
      </c>
      <c r="F106" s="198"/>
      <c r="G106" s="198"/>
      <c r="H106" s="198"/>
      <c r="I106" s="198"/>
      <c r="J106" s="198"/>
      <c r="K106" s="198"/>
      <c r="L106" s="198"/>
      <c r="M106" s="198"/>
      <c r="N106" s="198"/>
      <c r="O106" s="198"/>
      <c r="P106" s="198"/>
      <c r="Q106" s="195">
        <f t="shared" si="42"/>
        <v>0</v>
      </c>
      <c r="R106" s="195">
        <f t="shared" si="43"/>
        <v>0</v>
      </c>
      <c r="T106" s="194">
        <f t="shared" si="50"/>
        <v>0</v>
      </c>
      <c r="U106" s="193">
        <f t="shared" si="44"/>
        <v>46630</v>
      </c>
      <c r="V106" s="192">
        <f t="shared" si="45"/>
        <v>0</v>
      </c>
      <c r="W106" s="192">
        <f t="shared" si="46"/>
        <v>0</v>
      </c>
      <c r="X106" s="192">
        <f t="shared" si="51"/>
        <v>0</v>
      </c>
      <c r="Y106" s="192">
        <f t="shared" si="47"/>
        <v>0</v>
      </c>
      <c r="Z106" s="192">
        <f t="shared" si="52"/>
        <v>0</v>
      </c>
      <c r="AC106" s="191"/>
      <c r="AD106" s="191"/>
      <c r="AE106" s="191"/>
      <c r="AF106" s="191"/>
      <c r="AG106" s="191"/>
      <c r="AH106" s="191"/>
      <c r="AI106" s="191"/>
      <c r="AJ106" s="191"/>
      <c r="AN106" s="199"/>
    </row>
    <row r="107" spans="3:62">
      <c r="C107" s="202">
        <f t="shared" si="36"/>
        <v>0</v>
      </c>
      <c r="D107" s="202">
        <f t="shared" si="37"/>
        <v>0</v>
      </c>
      <c r="F107" s="198"/>
      <c r="G107" s="198"/>
      <c r="H107" s="198"/>
      <c r="I107" s="198"/>
      <c r="J107" s="198"/>
      <c r="K107" s="198"/>
      <c r="L107" s="198"/>
      <c r="M107" s="198"/>
      <c r="N107" s="198"/>
      <c r="O107" s="198"/>
      <c r="P107" s="198"/>
      <c r="Q107" s="195">
        <f t="shared" si="42"/>
        <v>0</v>
      </c>
      <c r="R107" s="195">
        <f t="shared" si="43"/>
        <v>0</v>
      </c>
      <c r="T107" s="194">
        <f t="shared" si="50"/>
        <v>0</v>
      </c>
      <c r="U107" s="193">
        <f t="shared" si="44"/>
        <v>46660</v>
      </c>
      <c r="V107" s="192">
        <f t="shared" si="45"/>
        <v>0</v>
      </c>
      <c r="W107" s="192">
        <f t="shared" si="46"/>
        <v>0</v>
      </c>
      <c r="X107" s="192">
        <f t="shared" si="51"/>
        <v>0</v>
      </c>
      <c r="Y107" s="192">
        <f t="shared" si="47"/>
        <v>0</v>
      </c>
      <c r="Z107" s="192">
        <f t="shared" si="52"/>
        <v>0</v>
      </c>
      <c r="AC107" s="191"/>
      <c r="AD107" s="191"/>
      <c r="AE107" s="191"/>
      <c r="AF107" s="191"/>
      <c r="AG107" s="191"/>
      <c r="AH107" s="191"/>
      <c r="AI107" s="191"/>
      <c r="AJ107" s="191"/>
      <c r="AN107" s="199"/>
    </row>
    <row r="108" spans="3:62">
      <c r="C108" s="202">
        <f t="shared" si="36"/>
        <v>0</v>
      </c>
      <c r="D108" s="202">
        <f t="shared" si="37"/>
        <v>0</v>
      </c>
      <c r="F108" s="198"/>
      <c r="G108" s="198"/>
      <c r="H108" s="198"/>
      <c r="I108" s="198"/>
      <c r="J108" s="198"/>
      <c r="K108" s="198"/>
      <c r="L108" s="198"/>
      <c r="M108" s="198"/>
      <c r="N108" s="198"/>
      <c r="O108" s="198"/>
      <c r="P108" s="198"/>
      <c r="Q108" s="195">
        <f t="shared" si="42"/>
        <v>0</v>
      </c>
      <c r="R108" s="195">
        <f t="shared" si="43"/>
        <v>0</v>
      </c>
      <c r="T108" s="194">
        <f t="shared" si="50"/>
        <v>0</v>
      </c>
      <c r="U108" s="193">
        <f t="shared" si="44"/>
        <v>46691</v>
      </c>
      <c r="V108" s="192">
        <f t="shared" si="45"/>
        <v>0</v>
      </c>
      <c r="W108" s="192">
        <f t="shared" si="46"/>
        <v>0</v>
      </c>
      <c r="X108" s="192">
        <f t="shared" si="51"/>
        <v>0</v>
      </c>
      <c r="Y108" s="192">
        <f t="shared" si="47"/>
        <v>0</v>
      </c>
      <c r="Z108" s="192">
        <f t="shared" si="52"/>
        <v>0</v>
      </c>
      <c r="AC108" s="191"/>
      <c r="AD108" s="191"/>
      <c r="AE108" s="191"/>
      <c r="AF108" s="191"/>
      <c r="AG108" s="191"/>
      <c r="AH108" s="191"/>
      <c r="AI108" s="191"/>
      <c r="AJ108" s="191"/>
      <c r="AN108" s="199"/>
    </row>
    <row r="109" spans="3:62">
      <c r="C109" s="202">
        <f t="shared" si="36"/>
        <v>0</v>
      </c>
      <c r="D109" s="202">
        <f t="shared" si="37"/>
        <v>0</v>
      </c>
      <c r="F109" s="198"/>
      <c r="G109" s="198"/>
      <c r="H109" s="198"/>
      <c r="I109" s="198"/>
      <c r="J109" s="198"/>
      <c r="K109" s="198"/>
      <c r="L109" s="198"/>
      <c r="M109" s="198"/>
      <c r="N109" s="198"/>
      <c r="O109" s="198"/>
      <c r="P109" s="198"/>
      <c r="Q109" s="195">
        <f t="shared" si="42"/>
        <v>0</v>
      </c>
      <c r="R109" s="195">
        <f t="shared" si="43"/>
        <v>0</v>
      </c>
      <c r="T109" s="194">
        <f t="shared" si="50"/>
        <v>0</v>
      </c>
      <c r="U109" s="193">
        <f t="shared" si="44"/>
        <v>46721</v>
      </c>
      <c r="V109" s="192">
        <f t="shared" si="45"/>
        <v>0</v>
      </c>
      <c r="W109" s="192">
        <f t="shared" si="46"/>
        <v>0</v>
      </c>
      <c r="X109" s="192">
        <f t="shared" si="51"/>
        <v>0</v>
      </c>
      <c r="Y109" s="192">
        <f t="shared" si="47"/>
        <v>0</v>
      </c>
      <c r="Z109" s="192">
        <f t="shared" si="52"/>
        <v>0</v>
      </c>
      <c r="AC109" s="191"/>
      <c r="AD109" s="191"/>
      <c r="AE109" s="191"/>
      <c r="AF109" s="191"/>
      <c r="AG109" s="191"/>
      <c r="AH109" s="191"/>
      <c r="AI109" s="191"/>
      <c r="AJ109" s="191"/>
      <c r="AN109" s="189"/>
      <c r="AO109" s="189"/>
    </row>
    <row r="110" spans="3:62" s="199" customFormat="1">
      <c r="E110" s="158"/>
      <c r="F110" s="201"/>
      <c r="G110" s="201"/>
      <c r="H110" s="201"/>
      <c r="I110" s="201"/>
      <c r="J110" s="201"/>
      <c r="K110" s="201"/>
      <c r="L110" s="201"/>
      <c r="M110" s="201"/>
      <c r="N110" s="201"/>
      <c r="O110" s="201"/>
      <c r="P110" s="201"/>
      <c r="Q110" s="195">
        <f t="shared" si="42"/>
        <v>0</v>
      </c>
      <c r="R110" s="195">
        <f t="shared" si="43"/>
        <v>0</v>
      </c>
      <c r="S110" s="156"/>
      <c r="T110" s="194">
        <f t="shared" si="50"/>
        <v>0</v>
      </c>
      <c r="U110" s="193">
        <f t="shared" si="44"/>
        <v>46752</v>
      </c>
      <c r="V110" s="192">
        <f t="shared" si="45"/>
        <v>0</v>
      </c>
      <c r="W110" s="192">
        <f t="shared" si="46"/>
        <v>0</v>
      </c>
      <c r="X110" s="192">
        <f t="shared" si="51"/>
        <v>0</v>
      </c>
      <c r="Y110" s="192">
        <f t="shared" si="47"/>
        <v>0</v>
      </c>
      <c r="Z110" s="192">
        <f t="shared" si="52"/>
        <v>0</v>
      </c>
      <c r="AC110" s="200"/>
      <c r="AD110" s="200"/>
      <c r="AE110" s="200"/>
      <c r="AF110" s="200"/>
      <c r="AG110" s="200"/>
      <c r="AH110" s="200"/>
      <c r="AI110" s="200"/>
      <c r="AJ110" s="200"/>
      <c r="AN110" s="199">
        <v>12</v>
      </c>
      <c r="BE110" s="157"/>
      <c r="BJ110" s="157"/>
    </row>
    <row r="111" spans="3:62">
      <c r="F111" s="198"/>
      <c r="G111" s="198"/>
      <c r="H111" s="198"/>
      <c r="I111" s="198"/>
      <c r="J111" s="198"/>
      <c r="K111" s="198"/>
      <c r="L111" s="198"/>
      <c r="Q111" s="195">
        <f t="shared" si="42"/>
        <v>0</v>
      </c>
      <c r="R111" s="195">
        <f t="shared" si="43"/>
        <v>0</v>
      </c>
      <c r="T111" s="194">
        <f t="shared" si="50"/>
        <v>0</v>
      </c>
      <c r="U111" s="193">
        <f t="shared" si="44"/>
        <v>46783</v>
      </c>
      <c r="V111" s="192">
        <f t="shared" si="45"/>
        <v>0</v>
      </c>
      <c r="W111" s="192">
        <f t="shared" si="46"/>
        <v>0</v>
      </c>
      <c r="X111" s="192">
        <f t="shared" si="51"/>
        <v>0</v>
      </c>
      <c r="Y111" s="192">
        <f t="shared" si="47"/>
        <v>0</v>
      </c>
      <c r="Z111" s="192">
        <f t="shared" si="52"/>
        <v>0</v>
      </c>
      <c r="AC111" s="191"/>
      <c r="AD111" s="191"/>
      <c r="AE111" s="191"/>
      <c r="AF111" s="191"/>
      <c r="AG111" s="191"/>
      <c r="AH111" s="191"/>
      <c r="AI111" s="191"/>
      <c r="AJ111" s="191"/>
      <c r="AN111" s="189"/>
      <c r="AO111" s="189"/>
    </row>
    <row r="112" spans="3:62">
      <c r="Q112" s="195">
        <f t="shared" si="42"/>
        <v>0</v>
      </c>
      <c r="R112" s="195">
        <f t="shared" si="43"/>
        <v>0</v>
      </c>
      <c r="T112" s="194">
        <f t="shared" si="50"/>
        <v>0</v>
      </c>
      <c r="U112" s="193">
        <f t="shared" si="44"/>
        <v>46812</v>
      </c>
      <c r="V112" s="192">
        <f t="shared" si="45"/>
        <v>0</v>
      </c>
      <c r="W112" s="192">
        <f t="shared" si="46"/>
        <v>0</v>
      </c>
      <c r="X112" s="192">
        <f t="shared" si="51"/>
        <v>0</v>
      </c>
      <c r="Y112" s="192">
        <f t="shared" si="47"/>
        <v>0</v>
      </c>
      <c r="Z112" s="192">
        <f t="shared" si="52"/>
        <v>0</v>
      </c>
      <c r="AC112" s="191"/>
      <c r="AD112" s="191"/>
      <c r="AE112" s="191"/>
      <c r="AF112" s="191"/>
      <c r="AG112" s="191"/>
      <c r="AH112" s="191"/>
      <c r="AI112" s="191"/>
      <c r="AJ112" s="191"/>
      <c r="AN112" s="189"/>
      <c r="AO112" s="189"/>
    </row>
    <row r="113" spans="17:41">
      <c r="Q113" s="195">
        <f t="shared" si="42"/>
        <v>0</v>
      </c>
      <c r="R113" s="195">
        <f t="shared" si="43"/>
        <v>0</v>
      </c>
      <c r="T113" s="194">
        <f t="shared" si="50"/>
        <v>0</v>
      </c>
      <c r="U113" s="193">
        <f t="shared" si="44"/>
        <v>46843</v>
      </c>
      <c r="V113" s="192">
        <f t="shared" si="45"/>
        <v>0</v>
      </c>
      <c r="W113" s="192">
        <f t="shared" si="46"/>
        <v>0</v>
      </c>
      <c r="X113" s="192">
        <f t="shared" si="51"/>
        <v>0</v>
      </c>
      <c r="Y113" s="192">
        <f t="shared" si="47"/>
        <v>0</v>
      </c>
      <c r="Z113" s="192">
        <f t="shared" si="52"/>
        <v>0</v>
      </c>
      <c r="AC113" s="191"/>
      <c r="AD113" s="191"/>
      <c r="AE113" s="191"/>
      <c r="AF113" s="191"/>
      <c r="AG113" s="191"/>
      <c r="AH113" s="191"/>
      <c r="AI113" s="191"/>
      <c r="AJ113" s="191"/>
      <c r="AN113" s="189"/>
      <c r="AO113" s="189"/>
    </row>
    <row r="114" spans="17:41">
      <c r="Q114" s="195">
        <f t="shared" si="42"/>
        <v>0</v>
      </c>
      <c r="R114" s="195">
        <f t="shared" si="43"/>
        <v>0</v>
      </c>
      <c r="T114" s="194">
        <f t="shared" si="50"/>
        <v>0</v>
      </c>
      <c r="U114" s="193">
        <f t="shared" si="44"/>
        <v>46873</v>
      </c>
      <c r="V114" s="192">
        <f t="shared" si="45"/>
        <v>0</v>
      </c>
      <c r="W114" s="192">
        <f t="shared" si="46"/>
        <v>0</v>
      </c>
      <c r="X114" s="192">
        <f t="shared" si="51"/>
        <v>0</v>
      </c>
      <c r="Y114" s="192">
        <f t="shared" si="47"/>
        <v>0</v>
      </c>
      <c r="Z114" s="192">
        <f t="shared" si="52"/>
        <v>0</v>
      </c>
      <c r="AC114" s="191"/>
      <c r="AD114" s="191"/>
      <c r="AE114" s="191"/>
      <c r="AF114" s="191"/>
      <c r="AG114" s="191"/>
      <c r="AH114" s="191"/>
      <c r="AI114" s="191"/>
      <c r="AJ114" s="191"/>
      <c r="AN114" s="196"/>
      <c r="AO114" s="189"/>
    </row>
    <row r="115" spans="17:41">
      <c r="Q115" s="195">
        <f t="shared" si="42"/>
        <v>0</v>
      </c>
      <c r="R115" s="195">
        <f t="shared" si="43"/>
        <v>0</v>
      </c>
      <c r="T115" s="194">
        <f t="shared" si="50"/>
        <v>0</v>
      </c>
      <c r="U115" s="193">
        <f t="shared" si="44"/>
        <v>46904</v>
      </c>
      <c r="V115" s="192">
        <f t="shared" si="45"/>
        <v>0</v>
      </c>
      <c r="W115" s="192">
        <f t="shared" si="46"/>
        <v>0</v>
      </c>
      <c r="X115" s="192">
        <f t="shared" si="51"/>
        <v>0</v>
      </c>
      <c r="Y115" s="192">
        <f t="shared" si="47"/>
        <v>0</v>
      </c>
      <c r="Z115" s="192">
        <f t="shared" si="52"/>
        <v>0</v>
      </c>
      <c r="AC115" s="191"/>
      <c r="AD115" s="191"/>
      <c r="AE115" s="191"/>
      <c r="AF115" s="191"/>
      <c r="AG115" s="191"/>
      <c r="AH115" s="191"/>
      <c r="AI115" s="191"/>
      <c r="AJ115" s="191"/>
      <c r="AN115" s="197"/>
      <c r="AO115" s="189"/>
    </row>
    <row r="116" spans="17:41">
      <c r="Q116" s="195">
        <f t="shared" si="42"/>
        <v>0</v>
      </c>
      <c r="R116" s="195">
        <f t="shared" si="43"/>
        <v>0</v>
      </c>
      <c r="T116" s="194">
        <f t="shared" si="50"/>
        <v>0</v>
      </c>
      <c r="U116" s="193">
        <f t="shared" si="44"/>
        <v>46934</v>
      </c>
      <c r="V116" s="192">
        <f t="shared" si="45"/>
        <v>0</v>
      </c>
      <c r="W116" s="192">
        <f t="shared" si="46"/>
        <v>0</v>
      </c>
      <c r="X116" s="192">
        <f t="shared" si="51"/>
        <v>0</v>
      </c>
      <c r="Y116" s="192">
        <f t="shared" si="47"/>
        <v>0</v>
      </c>
      <c r="Z116" s="192">
        <f t="shared" si="52"/>
        <v>0</v>
      </c>
      <c r="AC116" s="191"/>
      <c r="AD116" s="191"/>
      <c r="AE116" s="191"/>
      <c r="AF116" s="191"/>
      <c r="AG116" s="191"/>
      <c r="AH116" s="191"/>
      <c r="AI116" s="191"/>
      <c r="AJ116" s="191"/>
      <c r="AN116" s="196"/>
      <c r="AO116" s="189"/>
    </row>
    <row r="117" spans="17:41">
      <c r="Q117" s="195">
        <f t="shared" si="42"/>
        <v>0</v>
      </c>
      <c r="R117" s="195">
        <f t="shared" si="43"/>
        <v>0</v>
      </c>
      <c r="T117" s="194">
        <f t="shared" si="50"/>
        <v>0</v>
      </c>
      <c r="U117" s="193">
        <f t="shared" si="44"/>
        <v>46965</v>
      </c>
      <c r="V117" s="192">
        <f t="shared" si="45"/>
        <v>0</v>
      </c>
      <c r="W117" s="192">
        <f t="shared" si="46"/>
        <v>0</v>
      </c>
      <c r="X117" s="192">
        <f t="shared" si="51"/>
        <v>0</v>
      </c>
      <c r="Y117" s="192">
        <f t="shared" si="47"/>
        <v>0</v>
      </c>
      <c r="Z117" s="192">
        <f t="shared" si="52"/>
        <v>0</v>
      </c>
      <c r="AC117" s="191"/>
      <c r="AD117" s="191"/>
      <c r="AE117" s="191"/>
      <c r="AF117" s="191"/>
      <c r="AG117" s="191"/>
      <c r="AH117" s="191"/>
      <c r="AI117" s="191"/>
      <c r="AJ117" s="191"/>
      <c r="AN117" s="197"/>
      <c r="AO117" s="189"/>
    </row>
    <row r="118" spans="17:41">
      <c r="Q118" s="195">
        <f t="shared" si="42"/>
        <v>0</v>
      </c>
      <c r="R118" s="195">
        <f t="shared" si="43"/>
        <v>0</v>
      </c>
      <c r="T118" s="194">
        <f t="shared" si="50"/>
        <v>0</v>
      </c>
      <c r="U118" s="193">
        <f t="shared" si="44"/>
        <v>46996</v>
      </c>
      <c r="V118" s="192">
        <f t="shared" si="45"/>
        <v>0</v>
      </c>
      <c r="W118" s="192">
        <f t="shared" si="46"/>
        <v>0</v>
      </c>
      <c r="X118" s="192">
        <f t="shared" si="51"/>
        <v>0</v>
      </c>
      <c r="Y118" s="192">
        <f t="shared" si="47"/>
        <v>0</v>
      </c>
      <c r="Z118" s="192">
        <f t="shared" si="52"/>
        <v>0</v>
      </c>
      <c r="AC118" s="191"/>
      <c r="AD118" s="191"/>
      <c r="AE118" s="191"/>
      <c r="AF118" s="191"/>
      <c r="AG118" s="191"/>
      <c r="AH118" s="191"/>
      <c r="AI118" s="191"/>
      <c r="AJ118" s="191"/>
      <c r="AN118" s="196"/>
      <c r="AO118" s="189"/>
    </row>
    <row r="119" spans="17:41">
      <c r="Q119" s="195">
        <f t="shared" si="42"/>
        <v>0</v>
      </c>
      <c r="R119" s="195">
        <f t="shared" si="43"/>
        <v>0</v>
      </c>
      <c r="T119" s="194">
        <f t="shared" si="50"/>
        <v>0</v>
      </c>
      <c r="U119" s="193">
        <f t="shared" si="44"/>
        <v>47026</v>
      </c>
      <c r="V119" s="192">
        <f t="shared" si="45"/>
        <v>0</v>
      </c>
      <c r="W119" s="192">
        <f t="shared" si="46"/>
        <v>0</v>
      </c>
      <c r="X119" s="192">
        <f t="shared" si="51"/>
        <v>0</v>
      </c>
      <c r="Y119" s="192">
        <f t="shared" si="47"/>
        <v>0</v>
      </c>
      <c r="Z119" s="192">
        <f t="shared" si="52"/>
        <v>0</v>
      </c>
      <c r="AC119" s="191"/>
      <c r="AD119" s="191"/>
      <c r="AE119" s="191"/>
      <c r="AF119" s="191"/>
      <c r="AG119" s="191"/>
      <c r="AH119" s="191"/>
      <c r="AI119" s="191"/>
      <c r="AJ119" s="191"/>
      <c r="AN119" s="197"/>
      <c r="AO119" s="189"/>
    </row>
    <row r="120" spans="17:41">
      <c r="Q120" s="195">
        <f t="shared" si="42"/>
        <v>0</v>
      </c>
      <c r="R120" s="195">
        <f t="shared" si="43"/>
        <v>0</v>
      </c>
      <c r="T120" s="194">
        <f t="shared" si="50"/>
        <v>0</v>
      </c>
      <c r="U120" s="193">
        <f t="shared" si="44"/>
        <v>47057</v>
      </c>
      <c r="V120" s="192">
        <f t="shared" si="45"/>
        <v>0</v>
      </c>
      <c r="W120" s="192">
        <f t="shared" si="46"/>
        <v>0</v>
      </c>
      <c r="X120" s="192">
        <f t="shared" si="51"/>
        <v>0</v>
      </c>
      <c r="Y120" s="192">
        <f t="shared" si="47"/>
        <v>0</v>
      </c>
      <c r="Z120" s="192">
        <f t="shared" si="52"/>
        <v>0</v>
      </c>
      <c r="AC120" s="191"/>
      <c r="AD120" s="191"/>
      <c r="AE120" s="191"/>
      <c r="AF120" s="191"/>
      <c r="AG120" s="191"/>
      <c r="AH120" s="191"/>
      <c r="AI120" s="191"/>
      <c r="AJ120" s="191"/>
      <c r="AN120" s="196"/>
      <c r="AO120" s="189"/>
    </row>
    <row r="121" spans="17:41">
      <c r="Q121" s="195">
        <f t="shared" si="42"/>
        <v>0</v>
      </c>
      <c r="R121" s="195">
        <f t="shared" si="43"/>
        <v>0</v>
      </c>
      <c r="T121" s="194">
        <f t="shared" si="50"/>
        <v>0</v>
      </c>
      <c r="U121" s="193">
        <f t="shared" si="44"/>
        <v>47087</v>
      </c>
      <c r="V121" s="192">
        <f t="shared" si="45"/>
        <v>0</v>
      </c>
      <c r="W121" s="192">
        <f t="shared" si="46"/>
        <v>0</v>
      </c>
      <c r="X121" s="192">
        <f t="shared" si="51"/>
        <v>0</v>
      </c>
      <c r="Y121" s="192">
        <f t="shared" si="47"/>
        <v>0</v>
      </c>
      <c r="Z121" s="192">
        <f t="shared" si="52"/>
        <v>0</v>
      </c>
      <c r="AC121" s="191"/>
      <c r="AD121" s="191"/>
      <c r="AE121" s="191"/>
      <c r="AF121" s="191"/>
      <c r="AG121" s="191"/>
      <c r="AH121" s="191"/>
      <c r="AI121" s="191"/>
      <c r="AJ121" s="191"/>
      <c r="AN121" s="197"/>
      <c r="AO121" s="189"/>
    </row>
    <row r="122" spans="17:41">
      <c r="Q122" s="195">
        <f t="shared" si="42"/>
        <v>0</v>
      </c>
      <c r="R122" s="195">
        <f t="shared" si="43"/>
        <v>0</v>
      </c>
      <c r="T122" s="194">
        <f t="shared" si="50"/>
        <v>0</v>
      </c>
      <c r="U122" s="193">
        <f t="shared" si="44"/>
        <v>47118</v>
      </c>
      <c r="V122" s="192">
        <f t="shared" si="45"/>
        <v>0</v>
      </c>
      <c r="W122" s="192">
        <f t="shared" si="46"/>
        <v>0</v>
      </c>
      <c r="X122" s="192">
        <f t="shared" si="51"/>
        <v>0</v>
      </c>
      <c r="Y122" s="192">
        <f t="shared" si="47"/>
        <v>0</v>
      </c>
      <c r="Z122" s="192">
        <f t="shared" si="52"/>
        <v>0</v>
      </c>
      <c r="AC122" s="191"/>
      <c r="AD122" s="191"/>
      <c r="AE122" s="191"/>
      <c r="AF122" s="191"/>
      <c r="AG122" s="191"/>
      <c r="AH122" s="191"/>
      <c r="AI122" s="191"/>
      <c r="AJ122" s="191"/>
      <c r="AN122" s="196"/>
      <c r="AO122" s="189"/>
    </row>
    <row r="123" spans="17:41">
      <c r="Q123" s="195">
        <f t="shared" si="42"/>
        <v>0</v>
      </c>
      <c r="R123" s="195">
        <f t="shared" si="43"/>
        <v>0</v>
      </c>
      <c r="T123" s="194">
        <f t="shared" si="50"/>
        <v>0</v>
      </c>
      <c r="U123" s="193">
        <f t="shared" si="44"/>
        <v>47149</v>
      </c>
      <c r="V123" s="192">
        <f t="shared" si="45"/>
        <v>0</v>
      </c>
      <c r="W123" s="192">
        <f t="shared" si="46"/>
        <v>0</v>
      </c>
      <c r="X123" s="192">
        <f t="shared" si="51"/>
        <v>0</v>
      </c>
      <c r="Y123" s="192">
        <f t="shared" si="47"/>
        <v>0</v>
      </c>
      <c r="Z123" s="192">
        <f t="shared" si="52"/>
        <v>0</v>
      </c>
      <c r="AC123" s="191"/>
      <c r="AD123" s="191"/>
      <c r="AE123" s="191"/>
      <c r="AF123" s="191"/>
      <c r="AG123" s="191"/>
      <c r="AH123" s="191"/>
      <c r="AI123" s="191"/>
      <c r="AJ123" s="191"/>
      <c r="AN123" s="197"/>
      <c r="AO123" s="189"/>
    </row>
    <row r="124" spans="17:41">
      <c r="Q124" s="195">
        <f t="shared" si="42"/>
        <v>0</v>
      </c>
      <c r="R124" s="195">
        <f t="shared" si="43"/>
        <v>0</v>
      </c>
      <c r="T124" s="194">
        <f t="shared" si="50"/>
        <v>0</v>
      </c>
      <c r="U124" s="193">
        <f t="shared" si="44"/>
        <v>47177</v>
      </c>
      <c r="V124" s="192">
        <f t="shared" si="45"/>
        <v>0</v>
      </c>
      <c r="W124" s="192">
        <f t="shared" si="46"/>
        <v>0</v>
      </c>
      <c r="X124" s="192">
        <f t="shared" si="51"/>
        <v>0</v>
      </c>
      <c r="Y124" s="192">
        <f t="shared" si="47"/>
        <v>0</v>
      </c>
      <c r="Z124" s="192">
        <f t="shared" si="52"/>
        <v>0</v>
      </c>
      <c r="AC124" s="191"/>
      <c r="AD124" s="191"/>
      <c r="AE124" s="191"/>
      <c r="AF124" s="191"/>
      <c r="AG124" s="191"/>
      <c r="AH124" s="191"/>
      <c r="AI124" s="191"/>
      <c r="AJ124" s="191"/>
      <c r="AN124" s="196"/>
      <c r="AO124" s="189"/>
    </row>
    <row r="125" spans="17:41">
      <c r="Q125" s="195">
        <f t="shared" si="42"/>
        <v>0</v>
      </c>
      <c r="R125" s="195">
        <f t="shared" si="43"/>
        <v>0</v>
      </c>
      <c r="T125" s="194">
        <f t="shared" si="50"/>
        <v>0</v>
      </c>
      <c r="U125" s="193">
        <f t="shared" si="44"/>
        <v>47208</v>
      </c>
      <c r="V125" s="192">
        <f t="shared" si="45"/>
        <v>0</v>
      </c>
      <c r="W125" s="192">
        <f t="shared" si="46"/>
        <v>0</v>
      </c>
      <c r="X125" s="192">
        <f t="shared" si="51"/>
        <v>0</v>
      </c>
      <c r="Y125" s="192">
        <f t="shared" si="47"/>
        <v>0</v>
      </c>
      <c r="Z125" s="192">
        <f t="shared" si="52"/>
        <v>0</v>
      </c>
      <c r="AC125" s="191"/>
      <c r="AD125" s="191"/>
      <c r="AE125" s="191"/>
      <c r="AF125" s="191"/>
      <c r="AG125" s="191"/>
      <c r="AH125" s="191"/>
      <c r="AI125" s="191"/>
      <c r="AJ125" s="191"/>
      <c r="AN125" s="197"/>
      <c r="AO125" s="189"/>
    </row>
    <row r="126" spans="17:41">
      <c r="Q126" s="195">
        <f t="shared" si="42"/>
        <v>0</v>
      </c>
      <c r="R126" s="195">
        <f t="shared" si="43"/>
        <v>0</v>
      </c>
      <c r="T126" s="194">
        <f t="shared" si="50"/>
        <v>0</v>
      </c>
      <c r="U126" s="193">
        <f t="shared" si="44"/>
        <v>47238</v>
      </c>
      <c r="V126" s="192">
        <f t="shared" si="45"/>
        <v>0</v>
      </c>
      <c r="W126" s="192">
        <f t="shared" si="46"/>
        <v>0</v>
      </c>
      <c r="X126" s="192">
        <f t="shared" si="51"/>
        <v>0</v>
      </c>
      <c r="Y126" s="192">
        <f t="shared" si="47"/>
        <v>0</v>
      </c>
      <c r="Z126" s="192">
        <f t="shared" si="52"/>
        <v>0</v>
      </c>
      <c r="AC126" s="191"/>
      <c r="AD126" s="191"/>
      <c r="AE126" s="191"/>
      <c r="AF126" s="191"/>
      <c r="AG126" s="191"/>
      <c r="AH126" s="191"/>
      <c r="AI126" s="191"/>
      <c r="AJ126" s="191"/>
      <c r="AN126" s="196"/>
      <c r="AO126" s="189"/>
    </row>
    <row r="127" spans="17:41">
      <c r="Q127" s="195">
        <f t="shared" si="42"/>
        <v>0</v>
      </c>
      <c r="R127" s="195">
        <f t="shared" si="43"/>
        <v>0</v>
      </c>
      <c r="T127" s="194">
        <f t="shared" si="50"/>
        <v>0</v>
      </c>
      <c r="U127" s="193">
        <f t="shared" si="44"/>
        <v>47269</v>
      </c>
      <c r="V127" s="192">
        <f t="shared" si="45"/>
        <v>0</v>
      </c>
      <c r="W127" s="192">
        <f t="shared" si="46"/>
        <v>0</v>
      </c>
      <c r="X127" s="192">
        <f t="shared" si="51"/>
        <v>0</v>
      </c>
      <c r="Y127" s="192">
        <f t="shared" si="47"/>
        <v>0</v>
      </c>
      <c r="Z127" s="192">
        <f t="shared" si="52"/>
        <v>0</v>
      </c>
      <c r="AC127" s="191"/>
      <c r="AD127" s="191"/>
      <c r="AE127" s="191"/>
      <c r="AF127" s="191"/>
      <c r="AG127" s="191"/>
      <c r="AH127" s="191"/>
      <c r="AI127" s="191"/>
      <c r="AJ127" s="191"/>
      <c r="AN127" s="197"/>
      <c r="AO127" s="189"/>
    </row>
    <row r="128" spans="17:41">
      <c r="Q128" s="195">
        <f t="shared" si="42"/>
        <v>0</v>
      </c>
      <c r="R128" s="195">
        <f t="shared" si="43"/>
        <v>0</v>
      </c>
      <c r="T128" s="194">
        <f t="shared" si="50"/>
        <v>0</v>
      </c>
      <c r="U128" s="193">
        <f t="shared" si="44"/>
        <v>47299</v>
      </c>
      <c r="V128" s="192">
        <f t="shared" si="45"/>
        <v>0</v>
      </c>
      <c r="W128" s="192">
        <f t="shared" si="46"/>
        <v>0</v>
      </c>
      <c r="X128" s="192">
        <f t="shared" si="51"/>
        <v>0</v>
      </c>
      <c r="Y128" s="192">
        <f t="shared" si="47"/>
        <v>0</v>
      </c>
      <c r="Z128" s="192">
        <f t="shared" si="52"/>
        <v>0</v>
      </c>
      <c r="AC128" s="191"/>
      <c r="AD128" s="191"/>
      <c r="AE128" s="191"/>
      <c r="AF128" s="191"/>
      <c r="AG128" s="191"/>
      <c r="AH128" s="191"/>
      <c r="AI128" s="191"/>
      <c r="AJ128" s="191"/>
      <c r="AN128" s="196"/>
      <c r="AO128" s="189"/>
    </row>
    <row r="129" spans="17:41">
      <c r="Q129" s="195">
        <f t="shared" si="42"/>
        <v>0</v>
      </c>
      <c r="R129" s="195">
        <f t="shared" si="43"/>
        <v>0</v>
      </c>
      <c r="T129" s="194">
        <f t="shared" si="50"/>
        <v>0</v>
      </c>
      <c r="U129" s="193">
        <f t="shared" si="44"/>
        <v>47330</v>
      </c>
      <c r="V129" s="192">
        <f t="shared" si="45"/>
        <v>0</v>
      </c>
      <c r="W129" s="192">
        <f t="shared" si="46"/>
        <v>0</v>
      </c>
      <c r="X129" s="192">
        <f t="shared" si="51"/>
        <v>0</v>
      </c>
      <c r="Y129" s="192">
        <f t="shared" si="47"/>
        <v>0</v>
      </c>
      <c r="Z129" s="192">
        <f t="shared" si="52"/>
        <v>0</v>
      </c>
      <c r="AC129" s="191"/>
      <c r="AD129" s="191"/>
      <c r="AE129" s="191"/>
      <c r="AF129" s="191"/>
      <c r="AG129" s="191"/>
      <c r="AH129" s="191"/>
      <c r="AI129" s="191"/>
      <c r="AJ129" s="191"/>
      <c r="AN129" s="197"/>
      <c r="AO129" s="189"/>
    </row>
    <row r="130" spans="17:41">
      <c r="Q130" s="195">
        <f t="shared" si="42"/>
        <v>0</v>
      </c>
      <c r="R130" s="195">
        <f t="shared" si="43"/>
        <v>0</v>
      </c>
      <c r="T130" s="194">
        <f t="shared" si="50"/>
        <v>0</v>
      </c>
      <c r="U130" s="193">
        <f t="shared" si="44"/>
        <v>47361</v>
      </c>
      <c r="V130" s="192">
        <f t="shared" si="45"/>
        <v>0</v>
      </c>
      <c r="W130" s="192">
        <f t="shared" si="46"/>
        <v>0</v>
      </c>
      <c r="X130" s="192">
        <f t="shared" si="51"/>
        <v>0</v>
      </c>
      <c r="Y130" s="192">
        <f t="shared" si="47"/>
        <v>0</v>
      </c>
      <c r="Z130" s="192">
        <f t="shared" si="52"/>
        <v>0</v>
      </c>
      <c r="AC130" s="191"/>
      <c r="AD130" s="191"/>
      <c r="AE130" s="191"/>
      <c r="AF130" s="191"/>
      <c r="AG130" s="191"/>
      <c r="AH130" s="191"/>
      <c r="AI130" s="191"/>
      <c r="AJ130" s="191"/>
      <c r="AN130" s="196"/>
      <c r="AO130" s="189"/>
    </row>
    <row r="131" spans="17:41">
      <c r="Q131" s="195">
        <f t="shared" si="42"/>
        <v>0</v>
      </c>
      <c r="R131" s="195">
        <f t="shared" si="43"/>
        <v>0</v>
      </c>
      <c r="T131" s="194">
        <f t="shared" si="50"/>
        <v>0</v>
      </c>
      <c r="U131" s="193">
        <f t="shared" si="44"/>
        <v>47391</v>
      </c>
      <c r="V131" s="192">
        <f t="shared" si="45"/>
        <v>0</v>
      </c>
      <c r="W131" s="192">
        <f t="shared" si="46"/>
        <v>0</v>
      </c>
      <c r="X131" s="192">
        <f t="shared" si="51"/>
        <v>0</v>
      </c>
      <c r="Y131" s="192">
        <f t="shared" si="47"/>
        <v>0</v>
      </c>
      <c r="Z131" s="192">
        <f t="shared" si="52"/>
        <v>0</v>
      </c>
      <c r="AC131" s="191"/>
      <c r="AD131" s="191"/>
      <c r="AE131" s="191"/>
      <c r="AF131" s="191"/>
      <c r="AG131" s="191"/>
      <c r="AH131" s="191"/>
      <c r="AI131" s="191"/>
      <c r="AJ131" s="191"/>
      <c r="AN131" s="197"/>
      <c r="AO131" s="189"/>
    </row>
    <row r="132" spans="17:41">
      <c r="Q132" s="195">
        <f t="shared" si="42"/>
        <v>0</v>
      </c>
      <c r="R132" s="195">
        <f t="shared" si="43"/>
        <v>0</v>
      </c>
      <c r="T132" s="194">
        <f t="shared" si="50"/>
        <v>0</v>
      </c>
      <c r="U132" s="193">
        <f t="shared" si="44"/>
        <v>47422</v>
      </c>
      <c r="V132" s="192">
        <f t="shared" si="45"/>
        <v>0</v>
      </c>
      <c r="W132" s="192">
        <f t="shared" si="46"/>
        <v>0</v>
      </c>
      <c r="X132" s="192">
        <f t="shared" si="51"/>
        <v>0</v>
      </c>
      <c r="Y132" s="192">
        <f t="shared" si="47"/>
        <v>0</v>
      </c>
      <c r="Z132" s="192">
        <f t="shared" si="52"/>
        <v>0</v>
      </c>
      <c r="AC132" s="191"/>
      <c r="AD132" s="191"/>
      <c r="AE132" s="191"/>
      <c r="AF132" s="191"/>
      <c r="AG132" s="191"/>
      <c r="AH132" s="191"/>
      <c r="AI132" s="191"/>
      <c r="AJ132" s="191"/>
      <c r="AN132" s="196"/>
      <c r="AO132" s="189"/>
    </row>
    <row r="133" spans="17:41">
      <c r="Q133" s="195">
        <f t="shared" si="42"/>
        <v>0</v>
      </c>
      <c r="R133" s="195">
        <f t="shared" si="43"/>
        <v>0</v>
      </c>
      <c r="T133" s="194">
        <f t="shared" si="50"/>
        <v>0</v>
      </c>
      <c r="U133" s="193">
        <f t="shared" si="44"/>
        <v>47452</v>
      </c>
      <c r="V133" s="192">
        <f t="shared" si="45"/>
        <v>0</v>
      </c>
      <c r="W133" s="192">
        <f t="shared" si="46"/>
        <v>0</v>
      </c>
      <c r="X133" s="192">
        <f t="shared" si="51"/>
        <v>0</v>
      </c>
      <c r="Y133" s="192">
        <f t="shared" si="47"/>
        <v>0</v>
      </c>
      <c r="Z133" s="192">
        <f t="shared" si="52"/>
        <v>0</v>
      </c>
      <c r="AC133" s="191"/>
      <c r="AD133" s="191"/>
      <c r="AE133" s="191"/>
      <c r="AF133" s="191"/>
      <c r="AG133" s="191"/>
      <c r="AH133" s="191"/>
      <c r="AI133" s="191"/>
      <c r="AJ133" s="191"/>
      <c r="AN133" s="197"/>
      <c r="AO133" s="189"/>
    </row>
    <row r="134" spans="17:41">
      <c r="Q134" s="195">
        <f t="shared" ref="Q134:Q140" si="53">IF(Q133-1&gt;=0,Q133-1,0)</f>
        <v>0</v>
      </c>
      <c r="R134" s="195">
        <f t="shared" ref="R134:R140" si="54">IF(Q134&gt;0,R133+1,0)</f>
        <v>0</v>
      </c>
      <c r="T134" s="194">
        <f t="shared" si="50"/>
        <v>0</v>
      </c>
      <c r="U134" s="193">
        <f t="shared" ref="U134:U140" si="55">EOMONTH(U133,$P$206)</f>
        <v>47483</v>
      </c>
      <c r="V134" s="192">
        <f t="shared" ref="V134:V140" si="56">IF(T134&gt;0,V133-W134,0)</f>
        <v>0</v>
      </c>
      <c r="W134" s="192">
        <f t="shared" ref="W134:W140" si="57">IF(T134&gt;$O$10,$V$5/($O$9-$O$10),0)</f>
        <v>0</v>
      </c>
      <c r="X134" s="192">
        <f t="shared" si="51"/>
        <v>0</v>
      </c>
      <c r="Y134" s="192">
        <f t="shared" ref="Y134:Y140" si="58">V133*$O$8</f>
        <v>0</v>
      </c>
      <c r="Z134" s="192">
        <f t="shared" si="52"/>
        <v>0</v>
      </c>
      <c r="AC134" s="191"/>
      <c r="AD134" s="191"/>
      <c r="AE134" s="191"/>
      <c r="AF134" s="191"/>
      <c r="AG134" s="191"/>
      <c r="AH134" s="191"/>
      <c r="AI134" s="191"/>
      <c r="AJ134" s="191"/>
      <c r="AN134" s="196"/>
      <c r="AO134" s="189"/>
    </row>
    <row r="135" spans="17:41">
      <c r="Q135" s="195">
        <f t="shared" si="53"/>
        <v>0</v>
      </c>
      <c r="R135" s="195">
        <f t="shared" si="54"/>
        <v>0</v>
      </c>
      <c r="T135" s="194">
        <f t="shared" ref="T135:T140" si="59">IF(R134&gt;0,T134+1,0)</f>
        <v>0</v>
      </c>
      <c r="U135" s="193">
        <f t="shared" si="55"/>
        <v>47514</v>
      </c>
      <c r="V135" s="192">
        <f t="shared" si="56"/>
        <v>0</v>
      </c>
      <c r="W135" s="192">
        <f t="shared" si="57"/>
        <v>0</v>
      </c>
      <c r="X135" s="192">
        <f t="shared" ref="X135:X140" si="60">W135+X134</f>
        <v>0</v>
      </c>
      <c r="Y135" s="192">
        <f t="shared" si="58"/>
        <v>0</v>
      </c>
      <c r="Z135" s="192">
        <f t="shared" ref="Z135:Z140" si="61">Z134+Y135</f>
        <v>0</v>
      </c>
      <c r="AC135" s="191"/>
      <c r="AD135" s="191"/>
      <c r="AE135" s="191"/>
      <c r="AF135" s="191"/>
      <c r="AG135" s="191"/>
      <c r="AH135" s="191"/>
      <c r="AI135" s="191"/>
      <c r="AJ135" s="191"/>
      <c r="AN135" s="197"/>
      <c r="AO135" s="189"/>
    </row>
    <row r="136" spans="17:41">
      <c r="Q136" s="195">
        <f t="shared" si="53"/>
        <v>0</v>
      </c>
      <c r="R136" s="195">
        <f t="shared" si="54"/>
        <v>0</v>
      </c>
      <c r="T136" s="194">
        <f t="shared" si="59"/>
        <v>0</v>
      </c>
      <c r="U136" s="193">
        <f t="shared" si="55"/>
        <v>47542</v>
      </c>
      <c r="V136" s="192">
        <f t="shared" si="56"/>
        <v>0</v>
      </c>
      <c r="W136" s="192">
        <f t="shared" si="57"/>
        <v>0</v>
      </c>
      <c r="X136" s="192">
        <f t="shared" si="60"/>
        <v>0</v>
      </c>
      <c r="Y136" s="192">
        <f t="shared" si="58"/>
        <v>0</v>
      </c>
      <c r="Z136" s="192">
        <f t="shared" si="61"/>
        <v>0</v>
      </c>
      <c r="AC136" s="191"/>
      <c r="AD136" s="191"/>
      <c r="AE136" s="191"/>
      <c r="AF136" s="191"/>
      <c r="AG136" s="191"/>
      <c r="AH136" s="191"/>
      <c r="AI136" s="191"/>
      <c r="AJ136" s="191"/>
      <c r="AN136" s="196"/>
      <c r="AO136" s="189"/>
    </row>
    <row r="137" spans="17:41">
      <c r="Q137" s="195">
        <f t="shared" si="53"/>
        <v>0</v>
      </c>
      <c r="R137" s="195">
        <f t="shared" si="54"/>
        <v>0</v>
      </c>
      <c r="T137" s="194">
        <f t="shared" si="59"/>
        <v>0</v>
      </c>
      <c r="U137" s="193">
        <f t="shared" si="55"/>
        <v>47573</v>
      </c>
      <c r="V137" s="192">
        <f t="shared" si="56"/>
        <v>0</v>
      </c>
      <c r="W137" s="192">
        <f t="shared" si="57"/>
        <v>0</v>
      </c>
      <c r="X137" s="192">
        <f t="shared" si="60"/>
        <v>0</v>
      </c>
      <c r="Y137" s="192">
        <f t="shared" si="58"/>
        <v>0</v>
      </c>
      <c r="Z137" s="192">
        <f t="shared" si="61"/>
        <v>0</v>
      </c>
      <c r="AC137" s="191"/>
      <c r="AD137" s="191"/>
      <c r="AE137" s="191"/>
      <c r="AF137" s="191"/>
      <c r="AG137" s="191"/>
      <c r="AH137" s="191"/>
      <c r="AI137" s="191"/>
      <c r="AJ137" s="191"/>
      <c r="AN137" s="189"/>
      <c r="AO137" s="189"/>
    </row>
    <row r="138" spans="17:41">
      <c r="Q138" s="195">
        <f t="shared" si="53"/>
        <v>0</v>
      </c>
      <c r="R138" s="195">
        <f t="shared" si="54"/>
        <v>0</v>
      </c>
      <c r="T138" s="194">
        <f t="shared" si="59"/>
        <v>0</v>
      </c>
      <c r="U138" s="193">
        <f t="shared" si="55"/>
        <v>47603</v>
      </c>
      <c r="V138" s="192">
        <f t="shared" si="56"/>
        <v>0</v>
      </c>
      <c r="W138" s="192">
        <f t="shared" si="57"/>
        <v>0</v>
      </c>
      <c r="X138" s="192">
        <f t="shared" si="60"/>
        <v>0</v>
      </c>
      <c r="Y138" s="192">
        <f t="shared" si="58"/>
        <v>0</v>
      </c>
      <c r="Z138" s="192">
        <f t="shared" si="61"/>
        <v>0</v>
      </c>
      <c r="AC138" s="191"/>
      <c r="AD138" s="191"/>
      <c r="AE138" s="191"/>
      <c r="AF138" s="191"/>
      <c r="AG138" s="191"/>
      <c r="AH138" s="191"/>
      <c r="AI138" s="191"/>
      <c r="AJ138" s="191"/>
      <c r="AN138" s="189"/>
      <c r="AO138" s="189"/>
    </row>
    <row r="139" spans="17:41">
      <c r="Q139" s="195">
        <f t="shared" si="53"/>
        <v>0</v>
      </c>
      <c r="R139" s="195">
        <f t="shared" si="54"/>
        <v>0</v>
      </c>
      <c r="T139" s="194">
        <f t="shared" si="59"/>
        <v>0</v>
      </c>
      <c r="U139" s="193">
        <f t="shared" si="55"/>
        <v>47634</v>
      </c>
      <c r="V139" s="192">
        <f t="shared" si="56"/>
        <v>0</v>
      </c>
      <c r="W139" s="192">
        <f t="shared" si="57"/>
        <v>0</v>
      </c>
      <c r="X139" s="192">
        <f t="shared" si="60"/>
        <v>0</v>
      </c>
      <c r="Y139" s="192">
        <f t="shared" si="58"/>
        <v>0</v>
      </c>
      <c r="Z139" s="192">
        <f t="shared" si="61"/>
        <v>0</v>
      </c>
      <c r="AC139" s="191"/>
      <c r="AD139" s="191"/>
      <c r="AE139" s="191"/>
      <c r="AF139" s="191"/>
      <c r="AG139" s="191"/>
      <c r="AH139" s="191"/>
      <c r="AI139" s="191"/>
      <c r="AJ139" s="191"/>
      <c r="AN139" s="189"/>
      <c r="AO139" s="189"/>
    </row>
    <row r="140" spans="17:41">
      <c r="Q140" s="195">
        <f t="shared" si="53"/>
        <v>0</v>
      </c>
      <c r="R140" s="195">
        <f t="shared" si="54"/>
        <v>0</v>
      </c>
      <c r="T140" s="194">
        <f t="shared" si="59"/>
        <v>0</v>
      </c>
      <c r="U140" s="193">
        <f t="shared" si="55"/>
        <v>47664</v>
      </c>
      <c r="V140" s="192">
        <f t="shared" si="56"/>
        <v>0</v>
      </c>
      <c r="W140" s="192">
        <f t="shared" si="57"/>
        <v>0</v>
      </c>
      <c r="X140" s="192">
        <f t="shared" si="60"/>
        <v>0</v>
      </c>
      <c r="Y140" s="192">
        <f t="shared" si="58"/>
        <v>0</v>
      </c>
      <c r="Z140" s="192">
        <f t="shared" si="61"/>
        <v>0</v>
      </c>
      <c r="AC140" s="191"/>
      <c r="AD140" s="191"/>
      <c r="AE140" s="191"/>
      <c r="AF140" s="191"/>
      <c r="AG140" s="191"/>
      <c r="AH140" s="191"/>
      <c r="AI140" s="191"/>
      <c r="AJ140" s="191"/>
      <c r="AN140" s="189"/>
      <c r="AO140" s="189"/>
    </row>
    <row r="141" spans="17:41">
      <c r="AC141" s="191"/>
      <c r="AD141" s="191"/>
      <c r="AE141" s="191"/>
      <c r="AF141" s="191"/>
      <c r="AG141" s="191"/>
      <c r="AH141" s="191"/>
      <c r="AI141" s="191"/>
      <c r="AJ141" s="191"/>
      <c r="AN141" s="189"/>
      <c r="AO141" s="189"/>
    </row>
    <row r="142" spans="17:41">
      <c r="AN142" s="189"/>
      <c r="AO142" s="189"/>
    </row>
    <row r="143" spans="17:41">
      <c r="AN143" s="189"/>
      <c r="AO143" s="189"/>
    </row>
    <row r="144" spans="17:41">
      <c r="AN144" s="189"/>
      <c r="AO144" s="189"/>
    </row>
    <row r="145" spans="40:42">
      <c r="AN145" s="189"/>
      <c r="AO145" s="189"/>
    </row>
    <row r="146" spans="40:42">
      <c r="AN146" s="189"/>
      <c r="AO146" s="189"/>
    </row>
    <row r="147" spans="40:42">
      <c r="AN147" s="189"/>
      <c r="AO147" s="189"/>
    </row>
    <row r="148" spans="40:42">
      <c r="AN148" s="189"/>
      <c r="AO148" s="189"/>
    </row>
    <row r="149" spans="40:42">
      <c r="AN149" s="189"/>
      <c r="AO149" s="189"/>
    </row>
    <row r="150" spans="40:42">
      <c r="AN150" s="189"/>
      <c r="AO150" s="189"/>
    </row>
    <row r="151" spans="40:42">
      <c r="AN151" s="189"/>
      <c r="AO151" s="189"/>
    </row>
    <row r="152" spans="40:42">
      <c r="AN152" s="189"/>
      <c r="AO152" s="189"/>
    </row>
    <row r="153" spans="40:42">
      <c r="AN153" s="189"/>
      <c r="AO153" s="189"/>
    </row>
    <row r="154" spans="40:42">
      <c r="AN154" s="189"/>
      <c r="AO154" s="189"/>
    </row>
    <row r="155" spans="40:42">
      <c r="AN155" s="189"/>
      <c r="AO155" s="189"/>
    </row>
    <row r="156" spans="40:42">
      <c r="AN156" s="189"/>
      <c r="AO156" s="189"/>
    </row>
    <row r="157" spans="40:42">
      <c r="AN157" s="189"/>
      <c r="AO157" s="189"/>
    </row>
    <row r="158" spans="40:42">
      <c r="AN158" s="189"/>
      <c r="AO158" s="189"/>
    </row>
    <row r="159" spans="40:42">
      <c r="AN159" s="189"/>
      <c r="AO159" s="189"/>
      <c r="AP159" s="190"/>
    </row>
    <row r="160" spans="40:42">
      <c r="AN160" s="189"/>
      <c r="AO160" s="189"/>
    </row>
    <row r="161" spans="40:41">
      <c r="AN161" s="189"/>
      <c r="AO161" s="189"/>
    </row>
    <row r="201" spans="14:16" ht="17.399999999999999">
      <c r="N201" s="620" t="s">
        <v>317</v>
      </c>
      <c r="O201" s="620"/>
      <c r="P201" s="620"/>
    </row>
    <row r="202" spans="14:16" ht="27.6">
      <c r="N202" s="188" t="s">
        <v>316</v>
      </c>
      <c r="O202" s="188" t="s">
        <v>315</v>
      </c>
      <c r="P202" s="187" t="s">
        <v>314</v>
      </c>
    </row>
    <row r="203" spans="14:16" ht="15">
      <c r="N203" s="186">
        <f>IF(O208=1,O4/12,0)</f>
        <v>4.1666666666666666E-3</v>
      </c>
      <c r="O203" s="185">
        <f>IF($O208=1,$O$5,0)</f>
        <v>60</v>
      </c>
      <c r="P203" s="184"/>
    </row>
    <row r="204" spans="14:16" ht="15">
      <c r="N204" s="182">
        <f>IF(O209=1,O4/4,0)</f>
        <v>0</v>
      </c>
      <c r="O204" s="181">
        <f>IF($O209=1,$O$5/4,0)</f>
        <v>0</v>
      </c>
      <c r="P204" s="183"/>
    </row>
    <row r="205" spans="14:16" ht="15">
      <c r="N205" s="182">
        <f>IF(O210=1,O4,0)</f>
        <v>0</v>
      </c>
      <c r="O205" s="181">
        <f>IF($O210=1,$O$5/12,0)</f>
        <v>0</v>
      </c>
      <c r="P205" s="180"/>
    </row>
    <row r="206" spans="14:16" ht="15.6">
      <c r="N206" s="179"/>
      <c r="O206" s="178"/>
      <c r="P206" s="177">
        <f>IF(O208=1,1,IF(O209=1,3,IF(O210=1,12,0)))</f>
        <v>1</v>
      </c>
    </row>
    <row r="207" spans="14:16" ht="60">
      <c r="N207" s="176" t="s">
        <v>313</v>
      </c>
      <c r="O207" s="175" t="s">
        <v>312</v>
      </c>
    </row>
    <row r="208" spans="14:16" ht="15">
      <c r="N208" s="173" t="s">
        <v>311</v>
      </c>
      <c r="O208" s="174">
        <v>1</v>
      </c>
    </row>
    <row r="209" spans="14:22" ht="15">
      <c r="N209" s="173" t="s">
        <v>310</v>
      </c>
      <c r="O209" s="174"/>
    </row>
    <row r="210" spans="14:22" ht="15">
      <c r="N210" s="173" t="s">
        <v>309</v>
      </c>
      <c r="O210" s="172"/>
    </row>
    <row r="214" spans="14:22">
      <c r="O214" s="159"/>
      <c r="P214" s="159"/>
      <c r="Q214" s="171"/>
      <c r="R214" s="170"/>
      <c r="S214" s="168" t="s">
        <v>308</v>
      </c>
      <c r="T214" s="159"/>
      <c r="U214" s="159"/>
      <c r="V214" s="159"/>
    </row>
    <row r="215" spans="14:22">
      <c r="O215" s="168" t="s">
        <v>307</v>
      </c>
      <c r="P215" s="165">
        <v>41639</v>
      </c>
      <c r="Q215" s="166">
        <v>0</v>
      </c>
      <c r="R215" s="163">
        <v>0</v>
      </c>
      <c r="S215" s="161">
        <f t="shared" ref="S215:S228" si="62">$V$5</f>
        <v>0</v>
      </c>
      <c r="T215" s="168" t="s">
        <v>306</v>
      </c>
      <c r="U215" s="159">
        <f t="shared" ref="U215:U228" si="63">VLOOKUP($AC$5,Q215:S228,2)</f>
        <v>0</v>
      </c>
      <c r="V215" s="159"/>
    </row>
    <row r="216" spans="14:22">
      <c r="O216" s="168" t="s">
        <v>305</v>
      </c>
      <c r="P216" s="165">
        <v>41670</v>
      </c>
      <c r="Q216" s="164">
        <v>1</v>
      </c>
      <c r="R216" s="163">
        <v>1</v>
      </c>
      <c r="S216" s="161">
        <f t="shared" si="62"/>
        <v>0</v>
      </c>
      <c r="T216" s="159"/>
      <c r="U216" s="159" t="e">
        <f t="shared" si="63"/>
        <v>#N/A</v>
      </c>
      <c r="V216" s="159"/>
    </row>
    <row r="217" spans="14:22">
      <c r="O217" s="168" t="s">
        <v>304</v>
      </c>
      <c r="P217" s="169">
        <v>41698</v>
      </c>
      <c r="Q217" s="164">
        <v>2</v>
      </c>
      <c r="R217" s="163">
        <v>2</v>
      </c>
      <c r="S217" s="161">
        <f t="shared" si="62"/>
        <v>0</v>
      </c>
      <c r="T217" s="159"/>
      <c r="U217" s="159" t="e">
        <f t="shared" si="63"/>
        <v>#N/A</v>
      </c>
      <c r="V217" s="159"/>
    </row>
    <row r="218" spans="14:22">
      <c r="O218" s="168" t="s">
        <v>303</v>
      </c>
      <c r="P218" s="165">
        <v>41729</v>
      </c>
      <c r="Q218" s="164">
        <v>3</v>
      </c>
      <c r="R218" s="163">
        <v>3</v>
      </c>
      <c r="S218" s="161">
        <f t="shared" si="62"/>
        <v>0</v>
      </c>
      <c r="T218" s="159"/>
      <c r="U218" s="159" t="e">
        <f t="shared" si="63"/>
        <v>#N/A</v>
      </c>
      <c r="V218" s="159"/>
    </row>
    <row r="219" spans="14:22">
      <c r="O219" s="168" t="s">
        <v>302</v>
      </c>
      <c r="P219" s="165">
        <v>41759</v>
      </c>
      <c r="Q219" s="164">
        <v>4</v>
      </c>
      <c r="R219" s="163">
        <v>4</v>
      </c>
      <c r="S219" s="161">
        <f t="shared" si="62"/>
        <v>0</v>
      </c>
      <c r="T219" s="159"/>
      <c r="U219" s="159" t="e">
        <f t="shared" si="63"/>
        <v>#N/A</v>
      </c>
      <c r="V219" s="159"/>
    </row>
    <row r="220" spans="14:22">
      <c r="O220" s="159"/>
      <c r="P220" s="165">
        <v>41790</v>
      </c>
      <c r="Q220" s="164">
        <v>5</v>
      </c>
      <c r="R220" s="163">
        <v>5</v>
      </c>
      <c r="S220" s="161">
        <f t="shared" si="62"/>
        <v>0</v>
      </c>
      <c r="T220" s="159"/>
      <c r="U220" s="159" t="e">
        <f t="shared" si="63"/>
        <v>#N/A</v>
      </c>
      <c r="V220" s="159"/>
    </row>
    <row r="221" spans="14:22">
      <c r="O221" s="159"/>
      <c r="P221" s="165">
        <v>41820</v>
      </c>
      <c r="Q221" s="164">
        <v>6</v>
      </c>
      <c r="R221" s="163">
        <v>6</v>
      </c>
      <c r="S221" s="161">
        <f t="shared" si="62"/>
        <v>0</v>
      </c>
      <c r="T221" s="159"/>
      <c r="U221" s="159" t="e">
        <f t="shared" si="63"/>
        <v>#N/A</v>
      </c>
      <c r="V221" s="159"/>
    </row>
    <row r="222" spans="14:22">
      <c r="O222" s="159"/>
      <c r="P222" s="165">
        <v>41851</v>
      </c>
      <c r="Q222" s="164">
        <v>7</v>
      </c>
      <c r="R222" s="163">
        <v>7</v>
      </c>
      <c r="S222" s="161">
        <f t="shared" si="62"/>
        <v>0</v>
      </c>
      <c r="T222" s="168"/>
      <c r="U222" s="159" t="e">
        <f t="shared" si="63"/>
        <v>#N/A</v>
      </c>
      <c r="V222" s="159"/>
    </row>
    <row r="223" spans="14:22">
      <c r="O223" s="159"/>
      <c r="P223" s="165">
        <v>41882</v>
      </c>
      <c r="Q223" s="164">
        <v>8</v>
      </c>
      <c r="R223" s="163">
        <v>8</v>
      </c>
      <c r="S223" s="161">
        <f t="shared" si="62"/>
        <v>0</v>
      </c>
      <c r="T223" s="159"/>
      <c r="U223" s="159" t="e">
        <f t="shared" si="63"/>
        <v>#N/A</v>
      </c>
      <c r="V223" s="159"/>
    </row>
    <row r="224" spans="14:22">
      <c r="O224" s="159"/>
      <c r="P224" s="165">
        <v>41912</v>
      </c>
      <c r="Q224" s="164">
        <v>9</v>
      </c>
      <c r="R224" s="167">
        <v>9</v>
      </c>
      <c r="S224" s="161">
        <f t="shared" si="62"/>
        <v>0</v>
      </c>
      <c r="T224" s="159"/>
      <c r="U224" s="159" t="e">
        <f t="shared" si="63"/>
        <v>#N/A</v>
      </c>
      <c r="V224" s="159"/>
    </row>
    <row r="225" spans="15:22">
      <c r="O225" s="159"/>
      <c r="P225" s="165">
        <v>41943</v>
      </c>
      <c r="Q225" s="166">
        <v>10</v>
      </c>
      <c r="R225" s="163">
        <v>10</v>
      </c>
      <c r="S225" s="161">
        <f t="shared" si="62"/>
        <v>0</v>
      </c>
      <c r="T225" s="159"/>
      <c r="U225" s="159" t="e">
        <f t="shared" si="63"/>
        <v>#N/A</v>
      </c>
      <c r="V225" s="159"/>
    </row>
    <row r="226" spans="15:22">
      <c r="O226" s="159"/>
      <c r="P226" s="165">
        <v>41973</v>
      </c>
      <c r="Q226" s="164">
        <v>11</v>
      </c>
      <c r="R226" s="163">
        <v>11</v>
      </c>
      <c r="S226" s="161">
        <f t="shared" si="62"/>
        <v>0</v>
      </c>
      <c r="T226" s="159"/>
      <c r="U226" s="159" t="e">
        <f t="shared" si="63"/>
        <v>#N/A</v>
      </c>
      <c r="V226" s="159"/>
    </row>
    <row r="227" spans="15:22">
      <c r="O227" s="159"/>
      <c r="P227" s="165">
        <v>42004</v>
      </c>
      <c r="Q227" s="164">
        <v>12</v>
      </c>
      <c r="R227" s="163">
        <v>12</v>
      </c>
      <c r="S227" s="161">
        <f t="shared" si="62"/>
        <v>0</v>
      </c>
      <c r="T227" s="159"/>
      <c r="U227" s="159" t="e">
        <f t="shared" si="63"/>
        <v>#N/A</v>
      </c>
      <c r="V227" s="159"/>
    </row>
    <row r="228" spans="15:22">
      <c r="O228" s="159"/>
      <c r="P228" s="160">
        <f t="shared" ref="P228:P240" si="64">EOMONTH(P227,1)</f>
        <v>42035</v>
      </c>
      <c r="Q228" s="162">
        <v>13</v>
      </c>
      <c r="R228" s="159"/>
      <c r="S228" s="161">
        <f t="shared" si="62"/>
        <v>0</v>
      </c>
      <c r="T228" s="159">
        <v>2017</v>
      </c>
      <c r="U228" s="159" t="e">
        <f t="shared" si="63"/>
        <v>#N/A</v>
      </c>
      <c r="V228" s="159"/>
    </row>
    <row r="229" spans="15:22">
      <c r="O229" s="159"/>
      <c r="P229" s="160">
        <f t="shared" si="64"/>
        <v>42063</v>
      </c>
      <c r="Q229" s="159">
        <f t="shared" ref="Q229:Q275" si="65">Q228+1</f>
        <v>14</v>
      </c>
      <c r="R229" s="159"/>
      <c r="S229" s="159"/>
      <c r="T229" s="159"/>
      <c r="U229" s="159"/>
      <c r="V229" s="159"/>
    </row>
    <row r="230" spans="15:22">
      <c r="O230" s="159"/>
      <c r="P230" s="160">
        <f t="shared" si="64"/>
        <v>42094</v>
      </c>
      <c r="Q230" s="159">
        <f t="shared" si="65"/>
        <v>15</v>
      </c>
      <c r="R230" s="159"/>
      <c r="S230" s="159"/>
      <c r="T230" s="159"/>
      <c r="U230" s="159"/>
      <c r="V230" s="159"/>
    </row>
    <row r="231" spans="15:22">
      <c r="O231" s="159"/>
      <c r="P231" s="160">
        <f t="shared" si="64"/>
        <v>42124</v>
      </c>
      <c r="Q231" s="159">
        <f t="shared" si="65"/>
        <v>16</v>
      </c>
      <c r="R231" s="159"/>
      <c r="S231" s="159"/>
      <c r="T231" s="159"/>
      <c r="U231" s="159"/>
      <c r="V231" s="159"/>
    </row>
    <row r="232" spans="15:22">
      <c r="O232" s="159"/>
      <c r="P232" s="160">
        <f t="shared" si="64"/>
        <v>42155</v>
      </c>
      <c r="Q232" s="159">
        <f t="shared" si="65"/>
        <v>17</v>
      </c>
      <c r="R232" s="159"/>
      <c r="S232" s="159"/>
      <c r="T232" s="159"/>
      <c r="U232" s="159"/>
      <c r="V232" s="159"/>
    </row>
    <row r="233" spans="15:22">
      <c r="O233" s="159"/>
      <c r="P233" s="160">
        <f t="shared" si="64"/>
        <v>42185</v>
      </c>
      <c r="Q233" s="159">
        <f t="shared" si="65"/>
        <v>18</v>
      </c>
      <c r="R233" s="159"/>
      <c r="S233" s="159"/>
      <c r="T233" s="159"/>
      <c r="U233" s="159"/>
      <c r="V233" s="159"/>
    </row>
    <row r="234" spans="15:22">
      <c r="O234" s="159"/>
      <c r="P234" s="160">
        <f t="shared" si="64"/>
        <v>42216</v>
      </c>
      <c r="Q234" s="159">
        <f t="shared" si="65"/>
        <v>19</v>
      </c>
      <c r="R234" s="159"/>
      <c r="S234" s="159"/>
      <c r="T234" s="159"/>
      <c r="U234" s="159"/>
      <c r="V234" s="159"/>
    </row>
    <row r="235" spans="15:22">
      <c r="O235" s="159"/>
      <c r="P235" s="160">
        <f t="shared" si="64"/>
        <v>42247</v>
      </c>
      <c r="Q235" s="159">
        <f t="shared" si="65"/>
        <v>20</v>
      </c>
      <c r="R235" s="159"/>
      <c r="S235" s="159"/>
      <c r="T235" s="159"/>
      <c r="U235" s="159"/>
      <c r="V235" s="159"/>
    </row>
    <row r="236" spans="15:22">
      <c r="O236" s="159"/>
      <c r="P236" s="160">
        <f t="shared" si="64"/>
        <v>42277</v>
      </c>
      <c r="Q236" s="159">
        <f t="shared" si="65"/>
        <v>21</v>
      </c>
      <c r="R236" s="159"/>
      <c r="S236" s="159"/>
      <c r="T236" s="159"/>
      <c r="U236" s="159"/>
      <c r="V236" s="159"/>
    </row>
    <row r="237" spans="15:22">
      <c r="O237" s="159"/>
      <c r="P237" s="160">
        <f t="shared" si="64"/>
        <v>42308</v>
      </c>
      <c r="Q237" s="159">
        <f t="shared" si="65"/>
        <v>22</v>
      </c>
      <c r="R237" s="159"/>
      <c r="S237" s="159"/>
      <c r="T237" s="159"/>
      <c r="U237" s="159"/>
      <c r="V237" s="159"/>
    </row>
    <row r="238" spans="15:22">
      <c r="O238" s="159"/>
      <c r="P238" s="160">
        <f t="shared" si="64"/>
        <v>42338</v>
      </c>
      <c r="Q238" s="159">
        <f t="shared" si="65"/>
        <v>23</v>
      </c>
      <c r="R238" s="159"/>
      <c r="S238" s="159"/>
      <c r="T238" s="159"/>
      <c r="U238" s="159"/>
      <c r="V238" s="159"/>
    </row>
    <row r="239" spans="15:22">
      <c r="O239" s="159"/>
      <c r="P239" s="160">
        <f t="shared" si="64"/>
        <v>42369</v>
      </c>
      <c r="Q239" s="159">
        <f t="shared" si="65"/>
        <v>24</v>
      </c>
      <c r="R239" s="159"/>
      <c r="S239" s="159"/>
      <c r="T239" s="159"/>
      <c r="U239" s="159"/>
      <c r="V239" s="159"/>
    </row>
    <row r="240" spans="15:22">
      <c r="O240" s="159"/>
      <c r="P240" s="160">
        <f t="shared" si="64"/>
        <v>42400</v>
      </c>
      <c r="Q240" s="159">
        <f t="shared" si="65"/>
        <v>25</v>
      </c>
      <c r="R240" s="159"/>
      <c r="S240" s="159"/>
      <c r="T240" s="159"/>
      <c r="U240" s="159"/>
      <c r="V240" s="159"/>
    </row>
    <row r="241" spans="15:22">
      <c r="O241" s="159"/>
      <c r="P241" s="160">
        <v>42428</v>
      </c>
      <c r="Q241" s="159">
        <f t="shared" si="65"/>
        <v>26</v>
      </c>
      <c r="R241" s="159"/>
      <c r="S241" s="159"/>
      <c r="T241" s="159"/>
      <c r="U241" s="159"/>
      <c r="V241" s="159"/>
    </row>
    <row r="242" spans="15:22">
      <c r="O242" s="159"/>
      <c r="P242" s="160">
        <f t="shared" ref="P242:P275" si="66">EOMONTH(P241,1)</f>
        <v>42460</v>
      </c>
      <c r="Q242" s="159">
        <f t="shared" si="65"/>
        <v>27</v>
      </c>
      <c r="R242" s="159"/>
      <c r="S242" s="159"/>
      <c r="T242" s="159"/>
      <c r="U242" s="159"/>
      <c r="V242" s="159"/>
    </row>
    <row r="243" spans="15:22">
      <c r="O243" s="159"/>
      <c r="P243" s="160">
        <f t="shared" si="66"/>
        <v>42490</v>
      </c>
      <c r="Q243" s="159">
        <f t="shared" si="65"/>
        <v>28</v>
      </c>
      <c r="R243" s="159"/>
      <c r="S243" s="159"/>
      <c r="T243" s="159"/>
      <c r="U243" s="159"/>
      <c r="V243" s="159"/>
    </row>
    <row r="244" spans="15:22">
      <c r="O244" s="159"/>
      <c r="P244" s="160">
        <f t="shared" si="66"/>
        <v>42521</v>
      </c>
      <c r="Q244" s="159">
        <f t="shared" si="65"/>
        <v>29</v>
      </c>
      <c r="R244" s="159"/>
      <c r="S244" s="159"/>
      <c r="T244" s="159"/>
      <c r="U244" s="159"/>
      <c r="V244" s="159"/>
    </row>
    <row r="245" spans="15:22">
      <c r="O245" s="159"/>
      <c r="P245" s="160">
        <f t="shared" si="66"/>
        <v>42551</v>
      </c>
      <c r="Q245" s="159">
        <f t="shared" si="65"/>
        <v>30</v>
      </c>
      <c r="R245" s="159"/>
      <c r="S245" s="159"/>
      <c r="T245" s="159"/>
      <c r="U245" s="159"/>
      <c r="V245" s="159"/>
    </row>
    <row r="246" spans="15:22">
      <c r="O246" s="159"/>
      <c r="P246" s="160">
        <f t="shared" si="66"/>
        <v>42582</v>
      </c>
      <c r="Q246" s="159">
        <f t="shared" si="65"/>
        <v>31</v>
      </c>
      <c r="R246" s="159"/>
      <c r="S246" s="159"/>
      <c r="T246" s="159"/>
      <c r="U246" s="159"/>
      <c r="V246" s="159"/>
    </row>
    <row r="247" spans="15:22">
      <c r="O247" s="159"/>
      <c r="P247" s="160">
        <f t="shared" si="66"/>
        <v>42613</v>
      </c>
      <c r="Q247" s="159">
        <f t="shared" si="65"/>
        <v>32</v>
      </c>
      <c r="R247" s="159"/>
      <c r="S247" s="159"/>
      <c r="T247" s="159"/>
      <c r="U247" s="159"/>
      <c r="V247" s="159"/>
    </row>
    <row r="248" spans="15:22">
      <c r="O248" s="159"/>
      <c r="P248" s="160">
        <f t="shared" si="66"/>
        <v>42643</v>
      </c>
      <c r="Q248" s="159">
        <f t="shared" si="65"/>
        <v>33</v>
      </c>
      <c r="R248" s="159"/>
      <c r="S248" s="159"/>
      <c r="T248" s="159"/>
      <c r="U248" s="159"/>
      <c r="V248" s="159"/>
    </row>
    <row r="249" spans="15:22">
      <c r="O249" s="159"/>
      <c r="P249" s="160">
        <f t="shared" si="66"/>
        <v>42674</v>
      </c>
      <c r="Q249" s="159">
        <f t="shared" si="65"/>
        <v>34</v>
      </c>
      <c r="R249" s="159"/>
      <c r="S249" s="159"/>
      <c r="T249" s="159"/>
      <c r="U249" s="159"/>
      <c r="V249" s="159"/>
    </row>
    <row r="250" spans="15:22">
      <c r="O250" s="159"/>
      <c r="P250" s="160">
        <f t="shared" si="66"/>
        <v>42704</v>
      </c>
      <c r="Q250" s="159">
        <f t="shared" si="65"/>
        <v>35</v>
      </c>
      <c r="R250" s="159"/>
      <c r="S250" s="159"/>
      <c r="T250" s="159"/>
      <c r="U250" s="159"/>
      <c r="V250" s="159"/>
    </row>
    <row r="251" spans="15:22">
      <c r="O251" s="159"/>
      <c r="P251" s="160">
        <f t="shared" si="66"/>
        <v>42735</v>
      </c>
      <c r="Q251" s="159">
        <f t="shared" si="65"/>
        <v>36</v>
      </c>
      <c r="R251" s="159"/>
      <c r="S251" s="159"/>
      <c r="T251" s="159"/>
      <c r="U251" s="159"/>
      <c r="V251" s="159"/>
    </row>
    <row r="252" spans="15:22">
      <c r="O252" s="159"/>
      <c r="P252" s="160">
        <f t="shared" si="66"/>
        <v>42766</v>
      </c>
      <c r="Q252" s="159">
        <f t="shared" si="65"/>
        <v>37</v>
      </c>
      <c r="R252" s="159"/>
      <c r="S252" s="159"/>
      <c r="T252" s="159"/>
      <c r="U252" s="159"/>
      <c r="V252" s="159"/>
    </row>
    <row r="253" spans="15:22">
      <c r="O253" s="159"/>
      <c r="P253" s="160">
        <f t="shared" si="66"/>
        <v>42794</v>
      </c>
      <c r="Q253" s="159">
        <f t="shared" si="65"/>
        <v>38</v>
      </c>
      <c r="R253" s="159"/>
      <c r="S253" s="159"/>
      <c r="T253" s="159"/>
      <c r="U253" s="159"/>
      <c r="V253" s="159"/>
    </row>
    <row r="254" spans="15:22">
      <c r="O254" s="159"/>
      <c r="P254" s="160">
        <f t="shared" si="66"/>
        <v>42825</v>
      </c>
      <c r="Q254" s="159">
        <f t="shared" si="65"/>
        <v>39</v>
      </c>
      <c r="R254" s="159"/>
      <c r="S254" s="159"/>
      <c r="T254" s="159"/>
      <c r="U254" s="159"/>
      <c r="V254" s="159"/>
    </row>
    <row r="255" spans="15:22">
      <c r="O255" s="159"/>
      <c r="P255" s="160">
        <f t="shared" si="66"/>
        <v>42855</v>
      </c>
      <c r="Q255" s="159">
        <f t="shared" si="65"/>
        <v>40</v>
      </c>
      <c r="R255" s="159"/>
      <c r="S255" s="159"/>
      <c r="T255" s="159"/>
      <c r="U255" s="159"/>
      <c r="V255" s="159"/>
    </row>
    <row r="256" spans="15:22">
      <c r="O256" s="159"/>
      <c r="P256" s="160">
        <f t="shared" si="66"/>
        <v>42886</v>
      </c>
      <c r="Q256" s="159">
        <f t="shared" si="65"/>
        <v>41</v>
      </c>
      <c r="R256" s="159"/>
      <c r="S256" s="159"/>
      <c r="T256" s="159"/>
      <c r="U256" s="159"/>
      <c r="V256" s="159"/>
    </row>
    <row r="257" spans="15:22">
      <c r="O257" s="159"/>
      <c r="P257" s="160">
        <f t="shared" si="66"/>
        <v>42916</v>
      </c>
      <c r="Q257" s="159">
        <f t="shared" si="65"/>
        <v>42</v>
      </c>
      <c r="R257" s="159"/>
      <c r="S257" s="159"/>
      <c r="T257" s="159"/>
      <c r="U257" s="159"/>
      <c r="V257" s="159"/>
    </row>
    <row r="258" spans="15:22">
      <c r="O258" s="159"/>
      <c r="P258" s="160">
        <f t="shared" si="66"/>
        <v>42947</v>
      </c>
      <c r="Q258" s="159">
        <f t="shared" si="65"/>
        <v>43</v>
      </c>
      <c r="R258" s="159"/>
      <c r="S258" s="159"/>
      <c r="T258" s="159"/>
      <c r="U258" s="159"/>
      <c r="V258" s="159"/>
    </row>
    <row r="259" spans="15:22">
      <c r="O259" s="159"/>
      <c r="P259" s="160">
        <f t="shared" si="66"/>
        <v>42978</v>
      </c>
      <c r="Q259" s="159">
        <f t="shared" si="65"/>
        <v>44</v>
      </c>
      <c r="R259" s="159"/>
      <c r="S259" s="159"/>
      <c r="T259" s="159"/>
      <c r="U259" s="159"/>
      <c r="V259" s="159"/>
    </row>
    <row r="260" spans="15:22">
      <c r="O260" s="159"/>
      <c r="P260" s="160">
        <f t="shared" si="66"/>
        <v>43008</v>
      </c>
      <c r="Q260" s="159">
        <f t="shared" si="65"/>
        <v>45</v>
      </c>
      <c r="R260" s="159"/>
      <c r="S260" s="159"/>
      <c r="T260" s="159"/>
      <c r="U260" s="159"/>
      <c r="V260" s="159"/>
    </row>
    <row r="261" spans="15:22">
      <c r="O261" s="159"/>
      <c r="P261" s="160">
        <f t="shared" si="66"/>
        <v>43039</v>
      </c>
      <c r="Q261" s="159">
        <f t="shared" si="65"/>
        <v>46</v>
      </c>
      <c r="R261" s="159"/>
      <c r="S261" s="159"/>
      <c r="T261" s="159"/>
      <c r="U261" s="159"/>
      <c r="V261" s="159"/>
    </row>
    <row r="262" spans="15:22">
      <c r="O262" s="159"/>
      <c r="P262" s="160">
        <f t="shared" si="66"/>
        <v>43069</v>
      </c>
      <c r="Q262" s="159">
        <f t="shared" si="65"/>
        <v>47</v>
      </c>
      <c r="R262" s="159"/>
      <c r="S262" s="159"/>
      <c r="T262" s="159"/>
      <c r="U262" s="159"/>
      <c r="V262" s="159"/>
    </row>
    <row r="263" spans="15:22">
      <c r="O263" s="159"/>
      <c r="P263" s="160">
        <f t="shared" si="66"/>
        <v>43100</v>
      </c>
      <c r="Q263" s="159">
        <f t="shared" si="65"/>
        <v>48</v>
      </c>
      <c r="R263" s="159"/>
      <c r="S263" s="159"/>
      <c r="T263" s="159"/>
      <c r="U263" s="159"/>
      <c r="V263" s="159"/>
    </row>
    <row r="264" spans="15:22">
      <c r="O264" s="159"/>
      <c r="P264" s="160">
        <f t="shared" si="66"/>
        <v>43131</v>
      </c>
      <c r="Q264" s="159">
        <f t="shared" si="65"/>
        <v>49</v>
      </c>
      <c r="R264" s="159"/>
      <c r="S264" s="159"/>
      <c r="T264" s="159"/>
      <c r="U264" s="159"/>
      <c r="V264" s="159"/>
    </row>
    <row r="265" spans="15:22">
      <c r="O265" s="159"/>
      <c r="P265" s="160">
        <f t="shared" si="66"/>
        <v>43159</v>
      </c>
      <c r="Q265" s="159">
        <f t="shared" si="65"/>
        <v>50</v>
      </c>
      <c r="R265" s="159"/>
      <c r="S265" s="159"/>
      <c r="T265" s="159"/>
      <c r="U265" s="159"/>
      <c r="V265" s="159"/>
    </row>
    <row r="266" spans="15:22">
      <c r="O266" s="159"/>
      <c r="P266" s="160">
        <f t="shared" si="66"/>
        <v>43190</v>
      </c>
      <c r="Q266" s="159">
        <f t="shared" si="65"/>
        <v>51</v>
      </c>
      <c r="R266" s="159"/>
      <c r="S266" s="159"/>
      <c r="T266" s="159"/>
      <c r="U266" s="159"/>
      <c r="V266" s="159"/>
    </row>
    <row r="267" spans="15:22">
      <c r="O267" s="159"/>
      <c r="P267" s="160">
        <f t="shared" si="66"/>
        <v>43220</v>
      </c>
      <c r="Q267" s="159">
        <f t="shared" si="65"/>
        <v>52</v>
      </c>
      <c r="R267" s="159"/>
      <c r="S267" s="159"/>
      <c r="T267" s="159"/>
      <c r="U267" s="159"/>
      <c r="V267" s="159"/>
    </row>
    <row r="268" spans="15:22">
      <c r="O268" s="159"/>
      <c r="P268" s="160">
        <f t="shared" si="66"/>
        <v>43251</v>
      </c>
      <c r="Q268" s="159">
        <f t="shared" si="65"/>
        <v>53</v>
      </c>
      <c r="R268" s="159"/>
      <c r="S268" s="159"/>
      <c r="T268" s="159"/>
      <c r="U268" s="159"/>
      <c r="V268" s="159"/>
    </row>
    <row r="269" spans="15:22">
      <c r="O269" s="159"/>
      <c r="P269" s="160">
        <f t="shared" si="66"/>
        <v>43281</v>
      </c>
      <c r="Q269" s="159">
        <f t="shared" si="65"/>
        <v>54</v>
      </c>
      <c r="R269" s="159"/>
      <c r="S269" s="159"/>
      <c r="T269" s="159"/>
      <c r="U269" s="159"/>
      <c r="V269" s="159"/>
    </row>
    <row r="270" spans="15:22">
      <c r="O270" s="159"/>
      <c r="P270" s="160">
        <f t="shared" si="66"/>
        <v>43312</v>
      </c>
      <c r="Q270" s="159">
        <f t="shared" si="65"/>
        <v>55</v>
      </c>
      <c r="R270" s="159"/>
      <c r="S270" s="159"/>
      <c r="T270" s="159"/>
      <c r="U270" s="159"/>
      <c r="V270" s="159"/>
    </row>
    <row r="271" spans="15:22">
      <c r="O271" s="159"/>
      <c r="P271" s="160">
        <f t="shared" si="66"/>
        <v>43343</v>
      </c>
      <c r="Q271" s="159">
        <f t="shared" si="65"/>
        <v>56</v>
      </c>
      <c r="R271" s="159"/>
      <c r="S271" s="159"/>
      <c r="T271" s="159"/>
      <c r="U271" s="159"/>
      <c r="V271" s="159"/>
    </row>
    <row r="272" spans="15:22">
      <c r="O272" s="159"/>
      <c r="P272" s="160">
        <f t="shared" si="66"/>
        <v>43373</v>
      </c>
      <c r="Q272" s="159">
        <f t="shared" si="65"/>
        <v>57</v>
      </c>
      <c r="R272" s="159"/>
      <c r="S272" s="159"/>
      <c r="T272" s="159"/>
      <c r="U272" s="159"/>
      <c r="V272" s="159"/>
    </row>
    <row r="273" spans="15:22">
      <c r="O273" s="159"/>
      <c r="P273" s="160">
        <f t="shared" si="66"/>
        <v>43404</v>
      </c>
      <c r="Q273" s="159">
        <f t="shared" si="65"/>
        <v>58</v>
      </c>
      <c r="R273" s="159"/>
      <c r="S273" s="159"/>
      <c r="T273" s="159"/>
      <c r="U273" s="159"/>
      <c r="V273" s="159"/>
    </row>
    <row r="274" spans="15:22">
      <c r="O274" s="159"/>
      <c r="P274" s="160">
        <f t="shared" si="66"/>
        <v>43434</v>
      </c>
      <c r="Q274" s="159">
        <f t="shared" si="65"/>
        <v>59</v>
      </c>
      <c r="R274" s="159"/>
      <c r="S274" s="159"/>
      <c r="T274" s="159"/>
      <c r="U274" s="159"/>
      <c r="V274" s="159"/>
    </row>
    <row r="275" spans="15:22">
      <c r="O275" s="159"/>
      <c r="P275" s="160">
        <f t="shared" si="66"/>
        <v>43465</v>
      </c>
      <c r="Q275" s="159">
        <f t="shared" si="65"/>
        <v>60</v>
      </c>
      <c r="R275" s="159"/>
      <c r="S275" s="159"/>
      <c r="T275" s="159"/>
      <c r="U275" s="159"/>
      <c r="V275" s="159"/>
    </row>
  </sheetData>
  <sheetProtection formatCells="0" formatColumns="0" formatRows="0" insertColumns="0" insertRows="0" deleteColumns="0" deleteRows="0"/>
  <mergeCells count="4">
    <mergeCell ref="N3:O3"/>
    <mergeCell ref="C4:D4"/>
    <mergeCell ref="Q4:R4"/>
    <mergeCell ref="N201:P201"/>
  </mergeCells>
  <dataValidations count="1">
    <dataValidation type="list" allowBlank="1" showInputMessage="1" showErrorMessage="1" sqref="G4:L65536 A119:B65536 C4:E65536 F1:F1048576">
      <formula1>$P$216:$P$227</formula1>
    </dataValidation>
  </dataValidations>
  <pageMargins left="0.7" right="0.7" top="0.75" bottom="0.75" header="0.3" footer="0.3"/>
  <pageSetup paperSize="9" fitToWidth="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75"/>
  <sheetViews>
    <sheetView topLeftCell="M1" zoomScale="77" zoomScaleNormal="77" workbookViewId="0">
      <selection activeCell="AY21" sqref="AY21"/>
    </sheetView>
  </sheetViews>
  <sheetFormatPr defaultColWidth="9.109375" defaultRowHeight="13.8"/>
  <cols>
    <col min="1" max="1" width="6.33203125" style="156" hidden="1" customWidth="1"/>
    <col min="2" max="2" width="7" style="156" hidden="1" customWidth="1"/>
    <col min="3" max="3" width="5.44140625" style="156" hidden="1" customWidth="1"/>
    <col min="4" max="4" width="3.5546875" style="156" hidden="1" customWidth="1"/>
    <col min="5" max="5" width="4.109375" style="158" customWidth="1"/>
    <col min="6" max="6" width="9.33203125" style="156" hidden="1" customWidth="1"/>
    <col min="7" max="7" width="11.6640625" style="156" hidden="1" customWidth="1"/>
    <col min="8" max="8" width="14.88671875" style="156" hidden="1" customWidth="1"/>
    <col min="9" max="9" width="8.88671875" style="156" hidden="1" customWidth="1"/>
    <col min="10" max="10" width="13.33203125" style="156" hidden="1" customWidth="1"/>
    <col min="11" max="11" width="13.88671875" style="156" hidden="1" customWidth="1"/>
    <col min="12" max="12" width="16.44140625" style="156" hidden="1" customWidth="1"/>
    <col min="13" max="13" width="6.109375" style="156" customWidth="1"/>
    <col min="14" max="14" width="24" style="156" customWidth="1"/>
    <col min="15" max="15" width="13.44140625" style="156" customWidth="1"/>
    <col min="16" max="16" width="3.33203125" style="156" customWidth="1"/>
    <col min="17" max="17" width="6" style="156" customWidth="1"/>
    <col min="18" max="18" width="7.33203125" style="156" customWidth="1"/>
    <col min="19" max="19" width="2.6640625" style="156" customWidth="1"/>
    <col min="20" max="20" width="7.109375" style="156" customWidth="1"/>
    <col min="21" max="21" width="12.44140625" style="156" customWidth="1"/>
    <col min="22" max="22" width="14.6640625" style="156" customWidth="1"/>
    <col min="23" max="24" width="13.44140625" style="156" customWidth="1"/>
    <col min="25" max="25" width="13.5546875" style="156" customWidth="1"/>
    <col min="26" max="26" width="14" style="156" customWidth="1"/>
    <col min="27" max="27" width="15.109375" style="156" hidden="1" customWidth="1"/>
    <col min="28" max="28" width="8.5546875" style="156" hidden="1" customWidth="1"/>
    <col min="29" max="29" width="13.109375" style="156" hidden="1" customWidth="1"/>
    <col min="30" max="30" width="8.6640625" style="156" hidden="1" customWidth="1"/>
    <col min="31" max="31" width="14.109375" style="156" hidden="1" customWidth="1"/>
    <col min="32" max="32" width="12.5546875" style="156" hidden="1" customWidth="1"/>
    <col min="33" max="33" width="14" style="156" hidden="1" customWidth="1"/>
    <col min="34" max="34" width="12" style="156" hidden="1" customWidth="1"/>
    <col min="35" max="35" width="11.5546875" style="156" hidden="1" customWidth="1"/>
    <col min="36" max="36" width="12.88671875" style="156" hidden="1" customWidth="1"/>
    <col min="37" max="37" width="12.5546875" style="156" hidden="1" customWidth="1"/>
    <col min="38" max="38" width="13.88671875" style="156" hidden="1" customWidth="1"/>
    <col min="39" max="39" width="13.33203125" style="156" hidden="1" customWidth="1"/>
    <col min="40" max="40" width="4.44140625" style="156" hidden="1" customWidth="1"/>
    <col min="41" max="41" width="9.33203125" style="156" hidden="1" customWidth="1"/>
    <col min="42" max="42" width="13.44140625" style="156" hidden="1" customWidth="1"/>
    <col min="43" max="43" width="11.44140625" style="156" hidden="1" customWidth="1"/>
    <col min="44" max="44" width="12.33203125" style="156" hidden="1" customWidth="1"/>
    <col min="45" max="45" width="13.6640625" style="156" hidden="1" customWidth="1"/>
    <col min="46" max="46" width="14.5546875" style="156" hidden="1" customWidth="1"/>
    <col min="47" max="47" width="11.5546875" style="156" hidden="1" customWidth="1"/>
    <col min="48" max="50" width="11.6640625" style="156" hidden="1" customWidth="1"/>
    <col min="51" max="52" width="11.6640625" style="156" customWidth="1"/>
    <col min="53" max="53" width="14.33203125" style="156" customWidth="1"/>
    <col min="54" max="54" width="11.6640625" style="156" bestFit="1" customWidth="1"/>
    <col min="55" max="55" width="13.5546875" style="156" customWidth="1"/>
    <col min="56" max="56" width="11.88671875" style="156" bestFit="1" customWidth="1"/>
    <col min="57" max="57" width="11.6640625" style="157" hidden="1" customWidth="1"/>
    <col min="58" max="58" width="13" style="156" hidden="1" customWidth="1"/>
    <col min="59" max="59" width="12.44140625" style="156" hidden="1" customWidth="1"/>
    <col min="60" max="60" width="11.88671875" style="156" hidden="1" customWidth="1"/>
    <col min="61" max="61" width="12.88671875" style="156" hidden="1" customWidth="1"/>
    <col min="62" max="62" width="9.109375" style="157"/>
    <col min="63" max="16384" width="9.109375" style="156"/>
  </cols>
  <sheetData>
    <row r="1" spans="3:61" ht="20.25" customHeight="1">
      <c r="F1" s="274" t="s">
        <v>348</v>
      </c>
      <c r="G1" s="274"/>
      <c r="I1" s="274"/>
      <c r="J1" s="274"/>
      <c r="L1" s="273"/>
      <c r="T1" s="156" t="s">
        <v>347</v>
      </c>
      <c r="AC1" s="221"/>
      <c r="AD1" s="221"/>
      <c r="AE1" s="276">
        <v>0</v>
      </c>
      <c r="AF1" s="228">
        <f t="shared" ref="AF1:AM1" si="0">AF14</f>
        <v>0</v>
      </c>
      <c r="AG1" s="228">
        <f t="shared" si="0"/>
        <v>0</v>
      </c>
      <c r="AH1" s="228">
        <f t="shared" si="0"/>
        <v>0</v>
      </c>
      <c r="AI1" s="228">
        <f t="shared" si="0"/>
        <v>0</v>
      </c>
      <c r="AJ1" s="228">
        <f t="shared" si="0"/>
        <v>0</v>
      </c>
      <c r="AK1" s="228">
        <f t="shared" si="0"/>
        <v>0</v>
      </c>
      <c r="AL1" s="228">
        <f t="shared" si="0"/>
        <v>0</v>
      </c>
      <c r="AM1" s="228">
        <f t="shared" si="0"/>
        <v>0</v>
      </c>
      <c r="BF1" s="275"/>
    </row>
    <row r="2" spans="3:61" ht="27.75" hidden="1" customHeight="1">
      <c r="F2" s="274"/>
      <c r="G2" s="274"/>
      <c r="I2" s="274"/>
      <c r="J2" s="274"/>
      <c r="L2" s="273"/>
      <c r="AC2" s="226" t="s">
        <v>346</v>
      </c>
      <c r="AD2" s="256"/>
      <c r="AE2" s="272">
        <v>2015</v>
      </c>
      <c r="AF2" s="271" t="s">
        <v>345</v>
      </c>
      <c r="AG2" s="271" t="s">
        <v>344</v>
      </c>
      <c r="AH2" s="271" t="s">
        <v>343</v>
      </c>
      <c r="AI2" s="271" t="s">
        <v>342</v>
      </c>
      <c r="AJ2" s="271">
        <v>2017</v>
      </c>
      <c r="AK2" s="271">
        <v>2018</v>
      </c>
      <c r="AL2" s="271">
        <v>2019</v>
      </c>
      <c r="AM2" s="271">
        <v>2020</v>
      </c>
      <c r="AO2" s="156">
        <v>1</v>
      </c>
      <c r="AP2" s="156">
        <v>2</v>
      </c>
      <c r="AQ2" s="156">
        <v>3</v>
      </c>
      <c r="AR2" s="156">
        <v>4</v>
      </c>
      <c r="AS2" s="156">
        <v>5</v>
      </c>
      <c r="AT2" s="156">
        <v>6</v>
      </c>
      <c r="AU2" s="156">
        <v>7</v>
      </c>
      <c r="AV2" s="156">
        <v>8</v>
      </c>
      <c r="AW2" s="156">
        <v>9</v>
      </c>
      <c r="AX2" s="156">
        <v>10</v>
      </c>
      <c r="BE2" s="157">
        <v>1</v>
      </c>
      <c r="BF2" s="256">
        <v>1</v>
      </c>
      <c r="BG2" s="256">
        <v>2</v>
      </c>
      <c r="BH2" s="256">
        <v>3</v>
      </c>
      <c r="BI2" s="256">
        <v>4</v>
      </c>
    </row>
    <row r="3" spans="3:61" ht="27" customHeight="1">
      <c r="N3" s="617" t="s">
        <v>341</v>
      </c>
      <c r="O3" s="617"/>
      <c r="T3" s="270">
        <v>1</v>
      </c>
      <c r="U3" s="270">
        <v>2</v>
      </c>
      <c r="V3" s="270">
        <v>3</v>
      </c>
      <c r="W3" s="270">
        <v>4</v>
      </c>
      <c r="X3" s="270">
        <v>5</v>
      </c>
      <c r="Y3" s="270">
        <v>6</v>
      </c>
      <c r="Z3" s="270">
        <v>7</v>
      </c>
      <c r="AC3" s="235">
        <f>O7</f>
        <v>43555</v>
      </c>
      <c r="AD3" s="215"/>
      <c r="AE3" s="252">
        <v>0</v>
      </c>
      <c r="AF3" s="269">
        <v>2016</v>
      </c>
      <c r="AG3" s="269">
        <v>2016</v>
      </c>
      <c r="AH3" s="269">
        <v>2016</v>
      </c>
      <c r="AI3" s="269">
        <v>2016</v>
      </c>
      <c r="AJ3" s="269">
        <v>0</v>
      </c>
      <c r="AK3" s="269">
        <v>0</v>
      </c>
      <c r="AL3" s="269">
        <v>0</v>
      </c>
      <c r="AM3" s="269">
        <v>0</v>
      </c>
      <c r="AO3" s="226">
        <v>1</v>
      </c>
      <c r="AP3" s="166">
        <v>9</v>
      </c>
      <c r="AQ3" s="166">
        <v>12</v>
      </c>
      <c r="AR3" s="166">
        <v>12</v>
      </c>
      <c r="AS3" s="166">
        <v>12</v>
      </c>
      <c r="AT3" s="264">
        <v>12</v>
      </c>
      <c r="AU3" s="166">
        <v>12</v>
      </c>
      <c r="AV3" s="166">
        <v>12</v>
      </c>
      <c r="AW3" s="166">
        <v>12</v>
      </c>
      <c r="AX3" s="166">
        <v>12</v>
      </c>
      <c r="AY3" s="167"/>
      <c r="AZ3" s="167"/>
      <c r="BE3" s="157">
        <v>2</v>
      </c>
      <c r="BF3" s="215">
        <v>41759</v>
      </c>
      <c r="BG3" s="215">
        <v>41851</v>
      </c>
      <c r="BH3" s="215">
        <v>41943</v>
      </c>
      <c r="BI3" s="215">
        <v>42035</v>
      </c>
    </row>
    <row r="4" spans="3:61" ht="81" customHeight="1">
      <c r="C4" s="618" t="s">
        <v>317</v>
      </c>
      <c r="D4" s="619"/>
      <c r="F4" s="267" t="s">
        <v>334</v>
      </c>
      <c r="G4" s="267" t="s">
        <v>333</v>
      </c>
      <c r="H4" s="267" t="s">
        <v>340</v>
      </c>
      <c r="I4" s="266" t="s">
        <v>339</v>
      </c>
      <c r="J4" s="266" t="s">
        <v>338</v>
      </c>
      <c r="K4" s="266" t="s">
        <v>337</v>
      </c>
      <c r="L4" s="266" t="s">
        <v>336</v>
      </c>
      <c r="N4" s="254" t="s">
        <v>335</v>
      </c>
      <c r="O4" s="268">
        <f>'1_Wniosek_klient'!I67</f>
        <v>0</v>
      </c>
      <c r="Q4" s="618" t="s">
        <v>317</v>
      </c>
      <c r="R4" s="619"/>
      <c r="T4" s="267" t="s">
        <v>334</v>
      </c>
      <c r="U4" s="267" t="s">
        <v>333</v>
      </c>
      <c r="V4" s="267" t="s">
        <v>332</v>
      </c>
      <c r="W4" s="266" t="s">
        <v>331</v>
      </c>
      <c r="X4" s="266" t="s">
        <v>330</v>
      </c>
      <c r="Y4" s="266" t="s">
        <v>329</v>
      </c>
      <c r="Z4" s="266" t="s">
        <v>328</v>
      </c>
      <c r="AA4" s="265"/>
      <c r="AC4" s="252" t="s">
        <v>327</v>
      </c>
      <c r="AD4" s="251">
        <f>AF4+AG4+AH4+AI4+AJ4+AK4+AL4+AM4</f>
        <v>0</v>
      </c>
      <c r="AE4" s="250">
        <f>AE5</f>
        <v>0</v>
      </c>
      <c r="AF4" s="228">
        <f t="shared" ref="AF4:AM4" si="1">IF(AF5-AE5&lt;0,0,AF5-AE5)</f>
        <v>0</v>
      </c>
      <c r="AG4" s="228">
        <f t="shared" si="1"/>
        <v>0</v>
      </c>
      <c r="AH4" s="228">
        <f t="shared" si="1"/>
        <v>0</v>
      </c>
      <c r="AI4" s="228">
        <f t="shared" si="1"/>
        <v>0</v>
      </c>
      <c r="AJ4" s="228">
        <f t="shared" si="1"/>
        <v>0</v>
      </c>
      <c r="AK4" s="228">
        <f t="shared" si="1"/>
        <v>0</v>
      </c>
      <c r="AL4" s="228">
        <f t="shared" si="1"/>
        <v>0</v>
      </c>
      <c r="AM4" s="228">
        <f t="shared" si="1"/>
        <v>0</v>
      </c>
      <c r="AO4" s="226">
        <v>2</v>
      </c>
      <c r="AP4" s="166">
        <v>6</v>
      </c>
      <c r="AQ4" s="166">
        <v>12</v>
      </c>
      <c r="AR4" s="166">
        <v>12</v>
      </c>
      <c r="AS4" s="166">
        <v>12</v>
      </c>
      <c r="AT4" s="264">
        <v>12</v>
      </c>
      <c r="AU4" s="166">
        <v>12</v>
      </c>
      <c r="AV4" s="166">
        <v>12</v>
      </c>
      <c r="AW4" s="166">
        <v>12</v>
      </c>
      <c r="AX4" s="166">
        <v>12</v>
      </c>
      <c r="AY4" s="166"/>
      <c r="AZ4" s="166"/>
      <c r="BA4" s="262" t="s">
        <v>350</v>
      </c>
      <c r="BB4" s="263" t="s">
        <v>326</v>
      </c>
      <c r="BC4" s="263" t="s">
        <v>325</v>
      </c>
      <c r="BD4" s="262" t="s">
        <v>324</v>
      </c>
      <c r="BE4" s="157">
        <v>3</v>
      </c>
      <c r="BF4" s="215">
        <v>41790</v>
      </c>
      <c r="BG4" s="215">
        <v>41882</v>
      </c>
      <c r="BH4" s="215">
        <v>41973</v>
      </c>
      <c r="BI4" s="215">
        <v>42063</v>
      </c>
    </row>
    <row r="5" spans="3:61" ht="15" customHeight="1">
      <c r="C5" s="195">
        <f>O9</f>
        <v>0</v>
      </c>
      <c r="D5" s="195">
        <v>0</v>
      </c>
      <c r="F5" s="258">
        <v>0</v>
      </c>
      <c r="G5" s="193">
        <f>O7</f>
        <v>43555</v>
      </c>
      <c r="H5" s="205" t="e">
        <f t="shared" ref="H5:H68" si="2">PV($O$8,C5,$I$6,0,0)*-1</f>
        <v>#NUM!</v>
      </c>
      <c r="I5" s="205"/>
      <c r="J5" s="205"/>
      <c r="K5" s="205"/>
      <c r="L5" s="261"/>
      <c r="M5" s="198"/>
      <c r="N5" s="260" t="s">
        <v>323</v>
      </c>
      <c r="O5" s="568">
        <f>'1_Wniosek_klient'!F66-O13</f>
        <v>-14</v>
      </c>
      <c r="P5" s="198"/>
      <c r="Q5" s="195">
        <f>O9</f>
        <v>0</v>
      </c>
      <c r="R5" s="195">
        <v>0</v>
      </c>
      <c r="T5" s="258">
        <v>0</v>
      </c>
      <c r="U5" s="193">
        <f>O7</f>
        <v>43555</v>
      </c>
      <c r="V5" s="277">
        <f>O6</f>
        <v>0</v>
      </c>
      <c r="W5" s="257"/>
      <c r="X5" s="257"/>
      <c r="Y5" s="257"/>
      <c r="Z5" s="257"/>
      <c r="AA5" s="191">
        <f>T5</f>
        <v>0</v>
      </c>
      <c r="AB5" s="227">
        <f>U5</f>
        <v>43555</v>
      </c>
      <c r="AC5" s="256"/>
      <c r="AD5" s="256"/>
      <c r="AE5" s="250">
        <v>0</v>
      </c>
      <c r="AF5" s="228">
        <f t="shared" ref="AF5:AM5" si="3">IFERROR(VLOOKUP(AF12,$U$5:$Z$77,4,FALSE),0)</f>
        <v>0</v>
      </c>
      <c r="AG5" s="228">
        <f t="shared" si="3"/>
        <v>0</v>
      </c>
      <c r="AH5" s="228">
        <f t="shared" si="3"/>
        <v>0</v>
      </c>
      <c r="AI5" s="228">
        <f t="shared" si="3"/>
        <v>0</v>
      </c>
      <c r="AJ5" s="228">
        <f t="shared" si="3"/>
        <v>0</v>
      </c>
      <c r="AK5" s="228">
        <f t="shared" si="3"/>
        <v>0</v>
      </c>
      <c r="AL5" s="228">
        <f t="shared" si="3"/>
        <v>0</v>
      </c>
      <c r="AM5" s="228">
        <f t="shared" si="3"/>
        <v>0</v>
      </c>
      <c r="AO5" s="226">
        <v>3</v>
      </c>
      <c r="AP5" s="166">
        <v>3</v>
      </c>
      <c r="AQ5" s="166">
        <v>12</v>
      </c>
      <c r="AR5" s="166">
        <v>12</v>
      </c>
      <c r="AS5" s="166">
        <v>12</v>
      </c>
      <c r="AT5" s="166">
        <v>12</v>
      </c>
      <c r="AU5" s="166">
        <v>12</v>
      </c>
      <c r="AV5" s="166">
        <v>12</v>
      </c>
      <c r="AW5" s="166">
        <v>12</v>
      </c>
      <c r="AX5" s="166">
        <v>12</v>
      </c>
      <c r="AY5" s="167"/>
      <c r="AZ5" s="167" t="s">
        <v>351</v>
      </c>
      <c r="BE5" s="157">
        <v>4</v>
      </c>
      <c r="BF5" s="215">
        <v>41820</v>
      </c>
      <c r="BG5" s="215">
        <v>41912</v>
      </c>
      <c r="BH5" s="215">
        <v>42004</v>
      </c>
      <c r="BI5" s="215">
        <v>42094</v>
      </c>
    </row>
    <row r="6" spans="3:61" ht="18" customHeight="1">
      <c r="C6" s="195">
        <f t="shared" ref="C6:C69" si="4">IF(C5-1&gt;=0,C5-1,0)</f>
        <v>0</v>
      </c>
      <c r="D6" s="195">
        <f t="shared" ref="D6:D69" si="5">IF(C6&gt;0,D5+1,0)</f>
        <v>0</v>
      </c>
      <c r="F6" s="194">
        <v>1</v>
      </c>
      <c r="G6" s="193">
        <f t="shared" ref="G6:G69" si="6">IF(F6&gt;0,EOMONTH(G5,$P$206),0)</f>
        <v>43585</v>
      </c>
      <c r="H6" s="205" t="e">
        <f t="shared" si="2"/>
        <v>#NUM!</v>
      </c>
      <c r="I6" s="255" t="e">
        <f>PMT(O8,O9,-$O$6,,0)</f>
        <v>#NUM!</v>
      </c>
      <c r="J6" s="205" t="e">
        <f t="shared" ref="J6:J69" si="7">PPMT($O$8,F6,$O$9,-$O$6)</f>
        <v>#NUM!</v>
      </c>
      <c r="K6" s="205" t="e">
        <f t="shared" ref="K6:K69" si="8">IPMT($O$8,F6,$O$9,-$O$6)</f>
        <v>#NUM!</v>
      </c>
      <c r="L6" s="204" t="e">
        <f t="shared" ref="L6:L69" si="9">CUMIPMT($O$8,$O$9,$O$6,1,F6,0)*-1</f>
        <v>#NUM!</v>
      </c>
      <c r="M6" s="198"/>
      <c r="N6" s="254" t="s">
        <v>322</v>
      </c>
      <c r="O6" s="253">
        <f>'4_Dane_finans_kl'!J44</f>
        <v>0</v>
      </c>
      <c r="P6" s="198"/>
      <c r="Q6" s="195">
        <f t="shared" ref="Q6:Q69" si="10">IF(Q5-1&gt;=0,Q5-1,0)</f>
        <v>0</v>
      </c>
      <c r="R6" s="195">
        <f t="shared" ref="R6:R69" si="11">IF(Q6&gt;0,R5+1,0)</f>
        <v>0</v>
      </c>
      <c r="T6" s="194">
        <f>R6</f>
        <v>0</v>
      </c>
      <c r="U6" s="193">
        <f t="shared" ref="U6:U69" si="12">EOMONTH(U5,$P$206)</f>
        <v>43585</v>
      </c>
      <c r="V6" s="192">
        <f t="shared" ref="V6:V69" si="13">IF(T6&gt;0,V5-W6,0)</f>
        <v>0</v>
      </c>
      <c r="W6" s="192">
        <f t="shared" ref="W6:W69" si="14">IF(T6&gt;$O$10,$V$5/($O$9-$O$10),0)</f>
        <v>0</v>
      </c>
      <c r="X6" s="192">
        <f>W6</f>
        <v>0</v>
      </c>
      <c r="Y6" s="192">
        <f t="shared" ref="Y6:Y69" si="15">V5*$O$8</f>
        <v>0</v>
      </c>
      <c r="Z6" s="192">
        <f>Y6</f>
        <v>0</v>
      </c>
      <c r="AY6" s="557">
        <v>43555</v>
      </c>
      <c r="AZ6" s="156">
        <v>1</v>
      </c>
      <c r="BB6" s="213">
        <f>VLOOKUP(AY6,U2:Z74,2,FALSE)</f>
        <v>0</v>
      </c>
      <c r="BE6" s="157">
        <v>5</v>
      </c>
      <c r="BF6" s="215">
        <v>41851</v>
      </c>
      <c r="BG6" s="215">
        <v>41943</v>
      </c>
      <c r="BH6" s="215">
        <v>42035</v>
      </c>
      <c r="BI6" s="215">
        <v>42124</v>
      </c>
    </row>
    <row r="7" spans="3:61" ht="23.25" customHeight="1">
      <c r="C7" s="195">
        <f t="shared" si="4"/>
        <v>0</v>
      </c>
      <c r="D7" s="195">
        <f t="shared" si="5"/>
        <v>0</v>
      </c>
      <c r="F7" s="194">
        <f t="shared" ref="F7:F70" si="16">IF(D6&gt;0,F6+1,0)</f>
        <v>0</v>
      </c>
      <c r="G7" s="193">
        <f t="shared" si="6"/>
        <v>0</v>
      </c>
      <c r="H7" s="205" t="e">
        <f t="shared" si="2"/>
        <v>#NUM!</v>
      </c>
      <c r="I7" s="205" t="e">
        <f t="shared" ref="I7:I70" si="17">IF(H6&gt;0,I6,0)</f>
        <v>#NUM!</v>
      </c>
      <c r="J7" s="205" t="e">
        <f t="shared" si="7"/>
        <v>#NUM!</v>
      </c>
      <c r="K7" s="205" t="e">
        <f t="shared" si="8"/>
        <v>#NUM!</v>
      </c>
      <c r="L7" s="204" t="e">
        <f t="shared" si="9"/>
        <v>#NUM!</v>
      </c>
      <c r="M7" s="198"/>
      <c r="N7" s="247" t="s">
        <v>320</v>
      </c>
      <c r="O7" s="556">
        <f>AY6</f>
        <v>43555</v>
      </c>
      <c r="P7" s="198"/>
      <c r="Q7" s="195">
        <f t="shared" si="10"/>
        <v>0</v>
      </c>
      <c r="R7" s="195">
        <f t="shared" si="11"/>
        <v>0</v>
      </c>
      <c r="T7" s="194">
        <f t="shared" ref="T7:T70" si="18">IF(R6&gt;0,T6+1,0)</f>
        <v>0</v>
      </c>
      <c r="U7" s="193">
        <f t="shared" si="12"/>
        <v>43616</v>
      </c>
      <c r="V7" s="192">
        <f t="shared" si="13"/>
        <v>0</v>
      </c>
      <c r="W7" s="192">
        <f t="shared" si="14"/>
        <v>0</v>
      </c>
      <c r="X7" s="192">
        <f t="shared" ref="X7:X70" si="19">W7+X6</f>
        <v>0</v>
      </c>
      <c r="Y7" s="192">
        <f t="shared" si="15"/>
        <v>0</v>
      </c>
      <c r="Z7" s="192">
        <f t="shared" ref="Z7:Z70" si="20">Z6+Y7</f>
        <v>0</v>
      </c>
      <c r="AY7" s="212">
        <v>43646</v>
      </c>
      <c r="AZ7" s="281">
        <v>2</v>
      </c>
      <c r="BA7" s="213">
        <f>IF(AY6&gt;AY7,0,(VLOOKUP(AY7,$U$5:$Z$77,6,FALSE)))</f>
        <v>0</v>
      </c>
      <c r="BB7" s="213">
        <f>IF(AY6&gt;AY7,0,(VLOOKUP(AY7,U3:Z75,2,FALSE)))</f>
        <v>0</v>
      </c>
      <c r="BE7" s="157">
        <v>6</v>
      </c>
      <c r="BF7" s="215">
        <v>41882</v>
      </c>
      <c r="BG7" s="215">
        <v>41973</v>
      </c>
      <c r="BH7" s="215">
        <v>42063</v>
      </c>
      <c r="BI7" s="215">
        <v>42155</v>
      </c>
    </row>
    <row r="8" spans="3:61" ht="18.75" customHeight="1">
      <c r="C8" s="195">
        <f t="shared" si="4"/>
        <v>0</v>
      </c>
      <c r="D8" s="195">
        <f t="shared" si="5"/>
        <v>0</v>
      </c>
      <c r="F8" s="194">
        <f t="shared" si="16"/>
        <v>0</v>
      </c>
      <c r="G8" s="193">
        <f t="shared" si="6"/>
        <v>0</v>
      </c>
      <c r="H8" s="205" t="e">
        <f t="shared" si="2"/>
        <v>#NUM!</v>
      </c>
      <c r="I8" s="205" t="e">
        <f t="shared" si="17"/>
        <v>#NUM!</v>
      </c>
      <c r="J8" s="205" t="e">
        <f t="shared" si="7"/>
        <v>#NUM!</v>
      </c>
      <c r="K8" s="205" t="e">
        <f t="shared" si="8"/>
        <v>#NUM!</v>
      </c>
      <c r="L8" s="204" t="e">
        <f t="shared" si="9"/>
        <v>#NUM!</v>
      </c>
      <c r="M8" s="198"/>
      <c r="N8" s="242" t="s">
        <v>319</v>
      </c>
      <c r="O8" s="241">
        <f>MAX(N203:N205)</f>
        <v>0</v>
      </c>
      <c r="P8" s="198"/>
      <c r="Q8" s="195">
        <f t="shared" si="10"/>
        <v>0</v>
      </c>
      <c r="R8" s="195">
        <f t="shared" si="11"/>
        <v>0</v>
      </c>
      <c r="T8" s="194">
        <f t="shared" si="18"/>
        <v>0</v>
      </c>
      <c r="U8" s="193">
        <f t="shared" si="12"/>
        <v>43646</v>
      </c>
      <c r="V8" s="192">
        <f t="shared" si="13"/>
        <v>0</v>
      </c>
      <c r="W8" s="192">
        <f t="shared" si="14"/>
        <v>0</v>
      </c>
      <c r="X8" s="192">
        <f t="shared" si="19"/>
        <v>0</v>
      </c>
      <c r="Y8" s="192">
        <f t="shared" si="15"/>
        <v>0</v>
      </c>
      <c r="Z8" s="192">
        <f t="shared" si="20"/>
        <v>0</v>
      </c>
      <c r="AY8" s="212">
        <v>43738</v>
      </c>
      <c r="AZ8" s="281">
        <v>3</v>
      </c>
      <c r="BA8" s="213">
        <f>VLOOKUP(AY8,$U$5:$Z$77,6,FALSE)</f>
        <v>0</v>
      </c>
      <c r="BB8" s="213">
        <f>VLOOKUP(AY8,U4:Z76,2,FALSE)</f>
        <v>0</v>
      </c>
      <c r="BE8" s="157">
        <v>7</v>
      </c>
      <c r="BF8" s="215">
        <v>41912</v>
      </c>
      <c r="BG8" s="215">
        <v>42004</v>
      </c>
      <c r="BH8" s="215">
        <v>42094</v>
      </c>
      <c r="BI8" s="215">
        <v>42185</v>
      </c>
    </row>
    <row r="9" spans="3:61" ht="18.75" customHeight="1">
      <c r="C9" s="195">
        <f t="shared" si="4"/>
        <v>0</v>
      </c>
      <c r="D9" s="195">
        <f t="shared" si="5"/>
        <v>0</v>
      </c>
      <c r="F9" s="194">
        <f t="shared" si="16"/>
        <v>0</v>
      </c>
      <c r="G9" s="193">
        <f t="shared" si="6"/>
        <v>0</v>
      </c>
      <c r="H9" s="205" t="e">
        <f t="shared" si="2"/>
        <v>#NUM!</v>
      </c>
      <c r="I9" s="205" t="e">
        <f t="shared" si="17"/>
        <v>#NUM!</v>
      </c>
      <c r="J9" s="205" t="e">
        <f t="shared" si="7"/>
        <v>#NUM!</v>
      </c>
      <c r="K9" s="205" t="e">
        <f t="shared" si="8"/>
        <v>#NUM!</v>
      </c>
      <c r="L9" s="204" t="e">
        <f t="shared" si="9"/>
        <v>#NUM!</v>
      </c>
      <c r="M9" s="198"/>
      <c r="N9" s="238" t="s">
        <v>315</v>
      </c>
      <c r="O9" s="237">
        <f>MAX(O203:O205)</f>
        <v>0</v>
      </c>
      <c r="P9" s="198"/>
      <c r="Q9" s="195">
        <f t="shared" si="10"/>
        <v>0</v>
      </c>
      <c r="R9" s="195">
        <f t="shared" si="11"/>
        <v>0</v>
      </c>
      <c r="T9" s="194">
        <f t="shared" si="18"/>
        <v>0</v>
      </c>
      <c r="U9" s="193">
        <f t="shared" si="12"/>
        <v>43677</v>
      </c>
      <c r="V9" s="192">
        <f t="shared" si="13"/>
        <v>0</v>
      </c>
      <c r="W9" s="192">
        <f t="shared" si="14"/>
        <v>0</v>
      </c>
      <c r="X9" s="192">
        <f t="shared" si="19"/>
        <v>0</v>
      </c>
      <c r="Y9" s="192">
        <f t="shared" si="15"/>
        <v>0</v>
      </c>
      <c r="Z9" s="192">
        <f t="shared" si="20"/>
        <v>0</v>
      </c>
      <c r="AB9" s="203"/>
      <c r="AC9" s="252" t="s">
        <v>321</v>
      </c>
      <c r="AD9" s="251">
        <f>AF9+AG9+AH9+AI9+AJ9+AK9+AL9+AM9</f>
        <v>0</v>
      </c>
      <c r="AE9" s="250">
        <f>AE10</f>
        <v>0</v>
      </c>
      <c r="AF9" s="228">
        <f t="shared" ref="AF9:AM9" si="21">IF(AF10-AE10&lt;0,0,AF10-AE10)</f>
        <v>0</v>
      </c>
      <c r="AG9" s="228">
        <f t="shared" si="21"/>
        <v>0</v>
      </c>
      <c r="AH9" s="228">
        <f t="shared" si="21"/>
        <v>0</v>
      </c>
      <c r="AI9" s="228">
        <f t="shared" si="21"/>
        <v>0</v>
      </c>
      <c r="AJ9" s="228">
        <f t="shared" si="21"/>
        <v>0</v>
      </c>
      <c r="AK9" s="228">
        <f t="shared" si="21"/>
        <v>0</v>
      </c>
      <c r="AL9" s="228">
        <f t="shared" si="21"/>
        <v>0</v>
      </c>
      <c r="AM9" s="228">
        <f t="shared" si="21"/>
        <v>0</v>
      </c>
      <c r="AO9" s="226">
        <v>4</v>
      </c>
      <c r="AP9" s="166">
        <v>11</v>
      </c>
      <c r="AQ9" s="166">
        <f t="shared" ref="AQ9:AX9" si="22">AP9+12</f>
        <v>23</v>
      </c>
      <c r="AR9" s="166">
        <f t="shared" si="22"/>
        <v>35</v>
      </c>
      <c r="AS9" s="166">
        <f t="shared" si="22"/>
        <v>47</v>
      </c>
      <c r="AT9" s="166">
        <f t="shared" si="22"/>
        <v>59</v>
      </c>
      <c r="AU9" s="166">
        <f t="shared" si="22"/>
        <v>71</v>
      </c>
      <c r="AV9" s="166">
        <f t="shared" si="22"/>
        <v>83</v>
      </c>
      <c r="AW9" s="166">
        <f t="shared" si="22"/>
        <v>95</v>
      </c>
      <c r="AX9" s="249">
        <f t="shared" si="22"/>
        <v>107</v>
      </c>
      <c r="AY9" s="278">
        <v>43830</v>
      </c>
      <c r="AZ9" s="282">
        <v>4</v>
      </c>
      <c r="BA9" s="213">
        <f>VLOOKUP(AY9,$U$5:$Z$77,6,FALSE)</f>
        <v>0</v>
      </c>
      <c r="BB9" s="213">
        <f>VLOOKUP(AY9,U5:Z77,2,FALSE)</f>
        <v>0</v>
      </c>
      <c r="BC9" s="248">
        <f>VLOOKUP(AY10,$U$5:$Z$140,2,FALSE)</f>
        <v>0</v>
      </c>
      <c r="BD9" s="213">
        <f t="shared" ref="BD9:BD18" si="23">BB9-BC9</f>
        <v>0</v>
      </c>
      <c r="BE9" s="157">
        <v>8</v>
      </c>
      <c r="BF9" s="215">
        <v>41943</v>
      </c>
      <c r="BG9" s="215">
        <v>42035</v>
      </c>
      <c r="BH9" s="215">
        <v>42124</v>
      </c>
      <c r="BI9" s="215">
        <v>42216</v>
      </c>
    </row>
    <row r="10" spans="3:61" ht="22.5" customHeight="1">
      <c r="C10" s="195">
        <f t="shared" si="4"/>
        <v>0</v>
      </c>
      <c r="D10" s="195">
        <f t="shared" si="5"/>
        <v>0</v>
      </c>
      <c r="F10" s="194">
        <f t="shared" si="16"/>
        <v>0</v>
      </c>
      <c r="G10" s="193">
        <f t="shared" si="6"/>
        <v>0</v>
      </c>
      <c r="H10" s="205" t="e">
        <f t="shared" si="2"/>
        <v>#NUM!</v>
      </c>
      <c r="I10" s="205" t="e">
        <f t="shared" si="17"/>
        <v>#NUM!</v>
      </c>
      <c r="J10" s="205" t="e">
        <f t="shared" si="7"/>
        <v>#NUM!</v>
      </c>
      <c r="K10" s="205" t="e">
        <f t="shared" si="8"/>
        <v>#NUM!</v>
      </c>
      <c r="L10" s="204" t="e">
        <f t="shared" si="9"/>
        <v>#NUM!</v>
      </c>
      <c r="M10" s="198"/>
      <c r="N10" s="233" t="s">
        <v>318</v>
      </c>
      <c r="O10" s="232">
        <f>'1_Wniosek_klient'!I66</f>
        <v>0</v>
      </c>
      <c r="P10" s="198"/>
      <c r="Q10" s="195">
        <f t="shared" si="10"/>
        <v>0</v>
      </c>
      <c r="R10" s="195">
        <f t="shared" si="11"/>
        <v>0</v>
      </c>
      <c r="T10" s="194">
        <f t="shared" si="18"/>
        <v>0</v>
      </c>
      <c r="U10" s="193">
        <f t="shared" si="12"/>
        <v>43708</v>
      </c>
      <c r="V10" s="192">
        <f t="shared" si="13"/>
        <v>0</v>
      </c>
      <c r="W10" s="192">
        <f t="shared" si="14"/>
        <v>0</v>
      </c>
      <c r="X10" s="192">
        <f t="shared" si="19"/>
        <v>0</v>
      </c>
      <c r="Y10" s="192">
        <f t="shared" si="15"/>
        <v>0</v>
      </c>
      <c r="Z10" s="192">
        <f t="shared" si="20"/>
        <v>0</v>
      </c>
      <c r="AB10" s="203"/>
      <c r="AC10" s="245"/>
      <c r="AD10" s="245"/>
      <c r="AE10" s="244">
        <v>0</v>
      </c>
      <c r="AF10" s="243">
        <f t="shared" ref="AF10:AM10" si="24">AF11</f>
        <v>0</v>
      </c>
      <c r="AG10" s="243">
        <f t="shared" si="24"/>
        <v>0</v>
      </c>
      <c r="AH10" s="243">
        <f t="shared" si="24"/>
        <v>0</v>
      </c>
      <c r="AI10" s="243">
        <f t="shared" si="24"/>
        <v>0</v>
      </c>
      <c r="AJ10" s="243">
        <f t="shared" si="24"/>
        <v>0</v>
      </c>
      <c r="AK10" s="243">
        <f t="shared" si="24"/>
        <v>0</v>
      </c>
      <c r="AL10" s="243">
        <f t="shared" si="24"/>
        <v>0</v>
      </c>
      <c r="AM10" s="243">
        <f t="shared" si="24"/>
        <v>0</v>
      </c>
      <c r="AY10" s="193">
        <v>44196</v>
      </c>
      <c r="AZ10" s="283"/>
      <c r="BA10" s="213">
        <f>VLOOKUP(AY10,U5:Z140,6,FALSE)</f>
        <v>0</v>
      </c>
      <c r="BB10" s="213">
        <f>VLOOKUP(AY10,$U$5:$Z$140,2,FALSE)</f>
        <v>0</v>
      </c>
      <c r="BC10" s="248">
        <f t="shared" ref="BC10:BC18" si="25">VLOOKUP(AY11,$U$5:$Z$140,2,FALSE)</f>
        <v>0</v>
      </c>
      <c r="BD10" s="213">
        <f t="shared" si="23"/>
        <v>0</v>
      </c>
      <c r="BE10" s="157">
        <v>9</v>
      </c>
      <c r="BF10" s="215">
        <v>41973</v>
      </c>
      <c r="BG10" s="215">
        <v>42063</v>
      </c>
      <c r="BH10" s="215">
        <v>42155</v>
      </c>
      <c r="BI10" s="215">
        <v>42247</v>
      </c>
    </row>
    <row r="11" spans="3:61" ht="19.5" customHeight="1">
      <c r="C11" s="195">
        <f t="shared" si="4"/>
        <v>0</v>
      </c>
      <c r="D11" s="195">
        <f t="shared" si="5"/>
        <v>0</v>
      </c>
      <c r="F11" s="194">
        <f t="shared" si="16"/>
        <v>0</v>
      </c>
      <c r="G11" s="193">
        <f t="shared" si="6"/>
        <v>0</v>
      </c>
      <c r="H11" s="205" t="e">
        <f t="shared" si="2"/>
        <v>#NUM!</v>
      </c>
      <c r="I11" s="205" t="e">
        <f t="shared" si="17"/>
        <v>#NUM!</v>
      </c>
      <c r="J11" s="205" t="e">
        <f t="shared" si="7"/>
        <v>#NUM!</v>
      </c>
      <c r="K11" s="205" t="e">
        <f t="shared" si="8"/>
        <v>#NUM!</v>
      </c>
      <c r="L11" s="204" t="e">
        <f t="shared" si="9"/>
        <v>#NUM!</v>
      </c>
      <c r="M11" s="198"/>
      <c r="N11" s="566" t="s">
        <v>437</v>
      </c>
      <c r="O11" s="567">
        <f>'1_Wniosek_klient'!C66</f>
        <v>43131</v>
      </c>
      <c r="P11" s="198"/>
      <c r="Q11" s="195">
        <f t="shared" si="10"/>
        <v>0</v>
      </c>
      <c r="R11" s="195">
        <f t="shared" si="11"/>
        <v>0</v>
      </c>
      <c r="T11" s="194">
        <f t="shared" si="18"/>
        <v>0</v>
      </c>
      <c r="U11" s="193">
        <f t="shared" si="12"/>
        <v>43738</v>
      </c>
      <c r="V11" s="192">
        <f t="shared" si="13"/>
        <v>0</v>
      </c>
      <c r="W11" s="192">
        <f t="shared" si="14"/>
        <v>0</v>
      </c>
      <c r="X11" s="192">
        <f t="shared" si="19"/>
        <v>0</v>
      </c>
      <c r="Y11" s="192">
        <f t="shared" si="15"/>
        <v>0</v>
      </c>
      <c r="Z11" s="192">
        <f t="shared" si="20"/>
        <v>0</v>
      </c>
      <c r="AB11" s="203"/>
      <c r="AC11" s="240">
        <v>0</v>
      </c>
      <c r="AD11" s="239"/>
      <c r="AE11" s="230">
        <v>0</v>
      </c>
      <c r="AF11" s="228">
        <f t="shared" ref="AF11:AM11" si="26">IFERROR(VLOOKUP(AF12,$U$5:$AA$77,6,FALSE),0)</f>
        <v>0</v>
      </c>
      <c r="AG11" s="228">
        <f t="shared" si="26"/>
        <v>0</v>
      </c>
      <c r="AH11" s="228">
        <f t="shared" si="26"/>
        <v>0</v>
      </c>
      <c r="AI11" s="228">
        <f t="shared" si="26"/>
        <v>0</v>
      </c>
      <c r="AJ11" s="228">
        <f t="shared" si="26"/>
        <v>0</v>
      </c>
      <c r="AK11" s="228">
        <f t="shared" si="26"/>
        <v>0</v>
      </c>
      <c r="AL11" s="228">
        <f t="shared" si="26"/>
        <v>0</v>
      </c>
      <c r="AM11" s="228">
        <f t="shared" si="26"/>
        <v>0</v>
      </c>
      <c r="AY11" s="212">
        <v>44561</v>
      </c>
      <c r="AZ11" s="283"/>
      <c r="BA11" s="213">
        <f t="shared" ref="BA11:BA19" si="27">VLOOKUP(AY11,U6:Z141,6,FALSE)</f>
        <v>0</v>
      </c>
      <c r="BB11" s="213">
        <f t="shared" ref="BB11:BB19" si="28">VLOOKUP(AY11,$U$5:$Z$140,2,FALSE)</f>
        <v>0</v>
      </c>
      <c r="BC11" s="248">
        <f t="shared" si="25"/>
        <v>0</v>
      </c>
      <c r="BD11" s="213">
        <f t="shared" si="23"/>
        <v>0</v>
      </c>
      <c r="BE11" s="157">
        <v>10</v>
      </c>
      <c r="BF11" s="215">
        <v>42004</v>
      </c>
      <c r="BG11" s="215">
        <v>42094</v>
      </c>
      <c r="BH11" s="215">
        <v>42185</v>
      </c>
      <c r="BI11" s="215">
        <v>42277</v>
      </c>
    </row>
    <row r="12" spans="3:61" ht="18" customHeight="1">
      <c r="C12" s="195">
        <f t="shared" si="4"/>
        <v>0</v>
      </c>
      <c r="D12" s="195">
        <f t="shared" si="5"/>
        <v>0</v>
      </c>
      <c r="F12" s="194">
        <f t="shared" si="16"/>
        <v>0</v>
      </c>
      <c r="G12" s="193">
        <f t="shared" si="6"/>
        <v>0</v>
      </c>
      <c r="H12" s="205" t="e">
        <f t="shared" si="2"/>
        <v>#NUM!</v>
      </c>
      <c r="I12" s="205" t="e">
        <f t="shared" si="17"/>
        <v>#NUM!</v>
      </c>
      <c r="J12" s="205" t="e">
        <f t="shared" si="7"/>
        <v>#NUM!</v>
      </c>
      <c r="K12" s="205" t="e">
        <f t="shared" si="8"/>
        <v>#NUM!</v>
      </c>
      <c r="L12" s="204" t="e">
        <f t="shared" si="9"/>
        <v>#NUM!</v>
      </c>
      <c r="M12" s="198"/>
      <c r="O12" s="569">
        <f>(O7-O11)/30</f>
        <v>14.133333333333333</v>
      </c>
      <c r="P12" s="198"/>
      <c r="Q12" s="195">
        <f t="shared" si="10"/>
        <v>0</v>
      </c>
      <c r="R12" s="195">
        <f t="shared" si="11"/>
        <v>0</v>
      </c>
      <c r="T12" s="194">
        <f t="shared" si="18"/>
        <v>0</v>
      </c>
      <c r="U12" s="193">
        <f t="shared" si="12"/>
        <v>43769</v>
      </c>
      <c r="V12" s="192">
        <f t="shared" si="13"/>
        <v>0</v>
      </c>
      <c r="W12" s="192">
        <f t="shared" si="14"/>
        <v>0</v>
      </c>
      <c r="X12" s="192">
        <f t="shared" si="19"/>
        <v>0</v>
      </c>
      <c r="Y12" s="192">
        <f t="shared" si="15"/>
        <v>0</v>
      </c>
      <c r="Z12" s="192">
        <f t="shared" si="20"/>
        <v>0</v>
      </c>
      <c r="AB12" s="203"/>
      <c r="AC12" s="236">
        <v>5</v>
      </c>
      <c r="AD12" s="235"/>
      <c r="AE12" s="234">
        <f>VLOOKUP(AE11,$T$5:$Z$77,7,FALSE)</f>
        <v>0</v>
      </c>
      <c r="AF12" s="220">
        <f t="shared" ref="AF12:AM12" si="29">VLOOKUP($AC$12,$AO$12:$AX$16,AP2,FALSE)</f>
        <v>42460</v>
      </c>
      <c r="AG12" s="220">
        <f t="shared" si="29"/>
        <v>42551</v>
      </c>
      <c r="AH12" s="220">
        <f t="shared" si="29"/>
        <v>42643</v>
      </c>
      <c r="AI12" s="220">
        <f t="shared" si="29"/>
        <v>42735</v>
      </c>
      <c r="AJ12" s="220">
        <f t="shared" si="29"/>
        <v>43100</v>
      </c>
      <c r="AK12" s="220">
        <f t="shared" si="29"/>
        <v>43465</v>
      </c>
      <c r="AL12" s="220">
        <f t="shared" si="29"/>
        <v>43830</v>
      </c>
      <c r="AM12" s="220">
        <f t="shared" si="29"/>
        <v>44196</v>
      </c>
      <c r="AO12" s="226">
        <v>1</v>
      </c>
      <c r="AP12" s="165">
        <f>EOMONTH(AP17,5)</f>
        <v>42185</v>
      </c>
      <c r="AQ12" s="165">
        <f>EOMONTH(AP12,3)</f>
        <v>42277</v>
      </c>
      <c r="AR12" s="165">
        <f>EOMONTH(AQ12,3)</f>
        <v>42369</v>
      </c>
      <c r="AS12" s="165">
        <f t="shared" ref="AS12:AX12" si="30">EOMONTH(AR12,12)</f>
        <v>42735</v>
      </c>
      <c r="AT12" s="165">
        <f t="shared" si="30"/>
        <v>43100</v>
      </c>
      <c r="AU12" s="165">
        <f t="shared" si="30"/>
        <v>43465</v>
      </c>
      <c r="AV12" s="165">
        <f t="shared" si="30"/>
        <v>43830</v>
      </c>
      <c r="AW12" s="165">
        <f t="shared" si="30"/>
        <v>44196</v>
      </c>
      <c r="AX12" s="224">
        <f t="shared" si="30"/>
        <v>44561</v>
      </c>
      <c r="AY12" s="212">
        <v>44926</v>
      </c>
      <c r="AZ12" s="283"/>
      <c r="BA12" s="213">
        <f t="shared" si="27"/>
        <v>0</v>
      </c>
      <c r="BB12" s="213">
        <f t="shared" si="28"/>
        <v>0</v>
      </c>
      <c r="BC12" s="248">
        <f t="shared" si="25"/>
        <v>0</v>
      </c>
      <c r="BD12" s="213">
        <f t="shared" si="23"/>
        <v>0</v>
      </c>
      <c r="BE12" s="157">
        <v>11</v>
      </c>
      <c r="BF12" s="215">
        <v>42035</v>
      </c>
      <c r="BG12" s="215">
        <v>42124</v>
      </c>
      <c r="BH12" s="215"/>
      <c r="BI12" s="215">
        <v>42308</v>
      </c>
    </row>
    <row r="13" spans="3:61" ht="15" customHeight="1">
      <c r="C13" s="195">
        <f t="shared" si="4"/>
        <v>0</v>
      </c>
      <c r="D13" s="195">
        <f t="shared" si="5"/>
        <v>0</v>
      </c>
      <c r="F13" s="194">
        <f t="shared" si="16"/>
        <v>0</v>
      </c>
      <c r="G13" s="193">
        <f t="shared" si="6"/>
        <v>0</v>
      </c>
      <c r="H13" s="205" t="e">
        <f t="shared" si="2"/>
        <v>#NUM!</v>
      </c>
      <c r="I13" s="205" t="e">
        <f t="shared" si="17"/>
        <v>#NUM!</v>
      </c>
      <c r="J13" s="205" t="e">
        <f t="shared" si="7"/>
        <v>#NUM!</v>
      </c>
      <c r="K13" s="205" t="e">
        <f t="shared" si="8"/>
        <v>#NUM!</v>
      </c>
      <c r="L13" s="204" t="e">
        <f t="shared" si="9"/>
        <v>#NUM!</v>
      </c>
      <c r="M13" s="198"/>
      <c r="O13" s="569">
        <f>INT(O12)</f>
        <v>14</v>
      </c>
      <c r="P13" s="198"/>
      <c r="Q13" s="195">
        <f t="shared" si="10"/>
        <v>0</v>
      </c>
      <c r="R13" s="195">
        <f t="shared" si="11"/>
        <v>0</v>
      </c>
      <c r="T13" s="194">
        <f t="shared" si="18"/>
        <v>0</v>
      </c>
      <c r="U13" s="193">
        <f t="shared" si="12"/>
        <v>43799</v>
      </c>
      <c r="V13" s="192">
        <f t="shared" si="13"/>
        <v>0</v>
      </c>
      <c r="W13" s="192">
        <f t="shared" si="14"/>
        <v>0</v>
      </c>
      <c r="X13" s="192">
        <f t="shared" si="19"/>
        <v>0</v>
      </c>
      <c r="Y13" s="192">
        <f t="shared" si="15"/>
        <v>0</v>
      </c>
      <c r="Z13" s="192">
        <f t="shared" si="20"/>
        <v>0</v>
      </c>
      <c r="AB13" s="203"/>
      <c r="AD13" s="231"/>
      <c r="AE13" s="230"/>
      <c r="AF13" s="228">
        <f t="shared" ref="AF13:AM13" si="31">AF12</f>
        <v>42460</v>
      </c>
      <c r="AG13" s="228">
        <f t="shared" si="31"/>
        <v>42551</v>
      </c>
      <c r="AH13" s="228">
        <f t="shared" si="31"/>
        <v>42643</v>
      </c>
      <c r="AI13" s="228">
        <f t="shared" si="31"/>
        <v>42735</v>
      </c>
      <c r="AJ13" s="228">
        <f t="shared" si="31"/>
        <v>43100</v>
      </c>
      <c r="AK13" s="229">
        <f t="shared" si="31"/>
        <v>43465</v>
      </c>
      <c r="AL13" s="229">
        <f t="shared" si="31"/>
        <v>43830</v>
      </c>
      <c r="AM13" s="229">
        <f t="shared" si="31"/>
        <v>44196</v>
      </c>
      <c r="AO13" s="226">
        <v>2</v>
      </c>
      <c r="AP13" s="165">
        <f>EOMONTH(AP12,3)</f>
        <v>42277</v>
      </c>
      <c r="AQ13" s="165">
        <f>EOMONTH(AQ12,3)</f>
        <v>42369</v>
      </c>
      <c r="AR13" s="165">
        <f t="shared" ref="AR13:AX13" si="32">EOMONTH(AR12,12)</f>
        <v>42735</v>
      </c>
      <c r="AS13" s="165">
        <f t="shared" si="32"/>
        <v>43100</v>
      </c>
      <c r="AT13" s="165">
        <f t="shared" si="32"/>
        <v>43465</v>
      </c>
      <c r="AU13" s="165">
        <f t="shared" si="32"/>
        <v>43830</v>
      </c>
      <c r="AV13" s="165">
        <f t="shared" si="32"/>
        <v>44196</v>
      </c>
      <c r="AW13" s="165">
        <f t="shared" si="32"/>
        <v>44561</v>
      </c>
      <c r="AX13" s="224">
        <f t="shared" si="32"/>
        <v>44926</v>
      </c>
      <c r="AY13" s="212">
        <v>45291</v>
      </c>
      <c r="AZ13" s="212"/>
      <c r="BA13" s="213">
        <f t="shared" si="27"/>
        <v>0</v>
      </c>
      <c r="BB13" s="213">
        <f t="shared" si="28"/>
        <v>0</v>
      </c>
      <c r="BC13" s="248">
        <f t="shared" si="25"/>
        <v>0</v>
      </c>
      <c r="BD13" s="213">
        <f t="shared" si="23"/>
        <v>0</v>
      </c>
      <c r="BE13" s="157">
        <v>12</v>
      </c>
      <c r="BF13" s="215">
        <v>42063</v>
      </c>
      <c r="BG13" s="215">
        <v>42155</v>
      </c>
      <c r="BH13" s="215"/>
      <c r="BI13" s="215">
        <v>42338</v>
      </c>
    </row>
    <row r="14" spans="3:61" ht="15" customHeight="1">
      <c r="C14" s="195">
        <f t="shared" si="4"/>
        <v>0</v>
      </c>
      <c r="D14" s="195">
        <f t="shared" si="5"/>
        <v>0</v>
      </c>
      <c r="F14" s="194">
        <f t="shared" si="16"/>
        <v>0</v>
      </c>
      <c r="G14" s="193">
        <f t="shared" si="6"/>
        <v>0</v>
      </c>
      <c r="H14" s="205" t="e">
        <f t="shared" si="2"/>
        <v>#NUM!</v>
      </c>
      <c r="I14" s="205" t="e">
        <f t="shared" si="17"/>
        <v>#NUM!</v>
      </c>
      <c r="J14" s="205" t="e">
        <f t="shared" si="7"/>
        <v>#NUM!</v>
      </c>
      <c r="K14" s="205" t="e">
        <f t="shared" si="8"/>
        <v>#NUM!</v>
      </c>
      <c r="L14" s="204" t="e">
        <f t="shared" si="9"/>
        <v>#NUM!</v>
      </c>
      <c r="M14" s="198"/>
      <c r="N14" s="198"/>
      <c r="O14" s="198"/>
      <c r="P14" s="198"/>
      <c r="Q14" s="195">
        <f t="shared" si="10"/>
        <v>0</v>
      </c>
      <c r="R14" s="195">
        <f t="shared" si="11"/>
        <v>0</v>
      </c>
      <c r="T14" s="194">
        <f t="shared" si="18"/>
        <v>0</v>
      </c>
      <c r="U14" s="193">
        <f t="shared" si="12"/>
        <v>43830</v>
      </c>
      <c r="V14" s="192">
        <f t="shared" si="13"/>
        <v>0</v>
      </c>
      <c r="W14" s="192">
        <f t="shared" si="14"/>
        <v>0</v>
      </c>
      <c r="X14" s="192">
        <f t="shared" si="19"/>
        <v>0</v>
      </c>
      <c r="Y14" s="192">
        <f t="shared" si="15"/>
        <v>0</v>
      </c>
      <c r="Z14" s="192">
        <f t="shared" si="20"/>
        <v>0</v>
      </c>
      <c r="AB14" s="203"/>
      <c r="AC14" s="189"/>
      <c r="AD14" s="189"/>
      <c r="AE14" s="189"/>
      <c r="AF14" s="228">
        <f t="shared" ref="AF14:AM14" si="33">IF(AND($AB$5&lt;=AF13,$AB$5&gt;AE13),$V$5,0)</f>
        <v>0</v>
      </c>
      <c r="AG14" s="228">
        <f t="shared" si="33"/>
        <v>0</v>
      </c>
      <c r="AH14" s="228">
        <f t="shared" si="33"/>
        <v>0</v>
      </c>
      <c r="AI14" s="228">
        <f t="shared" si="33"/>
        <v>0</v>
      </c>
      <c r="AJ14" s="228">
        <f t="shared" si="33"/>
        <v>0</v>
      </c>
      <c r="AK14" s="227">
        <f t="shared" si="33"/>
        <v>0</v>
      </c>
      <c r="AL14" s="227">
        <f t="shared" si="33"/>
        <v>0</v>
      </c>
      <c r="AM14" s="227">
        <f t="shared" si="33"/>
        <v>0</v>
      </c>
      <c r="AO14" s="226">
        <v>3</v>
      </c>
      <c r="AP14" s="165">
        <f>EOMONTH(AP13,3)</f>
        <v>42369</v>
      </c>
      <c r="AQ14" s="165">
        <f t="shared" ref="AQ14:AX15" si="34">EOMONTH(AP14,12)</f>
        <v>42735</v>
      </c>
      <c r="AR14" s="165">
        <f t="shared" si="34"/>
        <v>43100</v>
      </c>
      <c r="AS14" s="165">
        <f t="shared" si="34"/>
        <v>43465</v>
      </c>
      <c r="AT14" s="165">
        <f t="shared" si="34"/>
        <v>43830</v>
      </c>
      <c r="AU14" s="165">
        <f t="shared" si="34"/>
        <v>44196</v>
      </c>
      <c r="AV14" s="165">
        <f t="shared" si="34"/>
        <v>44561</v>
      </c>
      <c r="AW14" s="165">
        <f t="shared" si="34"/>
        <v>44926</v>
      </c>
      <c r="AX14" s="224">
        <f t="shared" si="34"/>
        <v>45291</v>
      </c>
      <c r="AY14" s="212">
        <v>45657</v>
      </c>
      <c r="AZ14" s="212"/>
      <c r="BA14" s="213">
        <f t="shared" si="27"/>
        <v>0</v>
      </c>
      <c r="BB14" s="213">
        <f t="shared" si="28"/>
        <v>0</v>
      </c>
      <c r="BC14" s="248">
        <f t="shared" si="25"/>
        <v>0</v>
      </c>
      <c r="BD14" s="213">
        <f t="shared" si="23"/>
        <v>0</v>
      </c>
      <c r="BE14" s="157">
        <v>13</v>
      </c>
      <c r="BF14" s="215">
        <v>42094</v>
      </c>
      <c r="BG14" s="215">
        <v>42185</v>
      </c>
      <c r="BH14" s="215"/>
      <c r="BI14" s="215">
        <v>42369</v>
      </c>
    </row>
    <row r="15" spans="3:61" ht="15" customHeight="1">
      <c r="C15" s="195">
        <f t="shared" si="4"/>
        <v>0</v>
      </c>
      <c r="D15" s="195">
        <f t="shared" si="5"/>
        <v>0</v>
      </c>
      <c r="F15" s="194">
        <f t="shared" si="16"/>
        <v>0</v>
      </c>
      <c r="G15" s="193">
        <f t="shared" si="6"/>
        <v>0</v>
      </c>
      <c r="H15" s="205" t="e">
        <f t="shared" si="2"/>
        <v>#NUM!</v>
      </c>
      <c r="I15" s="205" t="e">
        <f t="shared" si="17"/>
        <v>#NUM!</v>
      </c>
      <c r="J15" s="205" t="e">
        <f t="shared" si="7"/>
        <v>#NUM!</v>
      </c>
      <c r="K15" s="205" t="e">
        <f t="shared" si="8"/>
        <v>#NUM!</v>
      </c>
      <c r="L15" s="204" t="e">
        <f t="shared" si="9"/>
        <v>#NUM!</v>
      </c>
      <c r="M15" s="198"/>
      <c r="Q15" s="195">
        <f t="shared" si="10"/>
        <v>0</v>
      </c>
      <c r="R15" s="195">
        <f t="shared" si="11"/>
        <v>0</v>
      </c>
      <c r="S15" s="214"/>
      <c r="T15" s="194">
        <f t="shared" si="18"/>
        <v>0</v>
      </c>
      <c r="U15" s="193">
        <f t="shared" si="12"/>
        <v>43861</v>
      </c>
      <c r="V15" s="192">
        <f t="shared" si="13"/>
        <v>0</v>
      </c>
      <c r="W15" s="192">
        <f t="shared" si="14"/>
        <v>0</v>
      </c>
      <c r="X15" s="192">
        <f t="shared" si="19"/>
        <v>0</v>
      </c>
      <c r="Y15" s="192">
        <f t="shared" si="15"/>
        <v>0</v>
      </c>
      <c r="Z15" s="192">
        <f t="shared" si="20"/>
        <v>0</v>
      </c>
      <c r="AB15" s="203"/>
      <c r="AC15" s="189"/>
      <c r="AD15" s="189"/>
      <c r="AE15" s="189"/>
      <c r="AF15" s="189"/>
      <c r="AG15" s="189"/>
      <c r="AH15" s="189"/>
      <c r="AI15" s="189"/>
      <c r="AJ15" s="189"/>
      <c r="AK15" s="189"/>
      <c r="AL15" s="189"/>
      <c r="AM15" s="189"/>
      <c r="AO15" s="226">
        <v>4</v>
      </c>
      <c r="AP15" s="225">
        <f>EOMONTH(AP14,12)</f>
        <v>42735</v>
      </c>
      <c r="AQ15" s="165">
        <f t="shared" si="34"/>
        <v>43100</v>
      </c>
      <c r="AR15" s="165">
        <f t="shared" si="34"/>
        <v>43465</v>
      </c>
      <c r="AS15" s="165">
        <f t="shared" si="34"/>
        <v>43830</v>
      </c>
      <c r="AT15" s="165">
        <f t="shared" si="34"/>
        <v>44196</v>
      </c>
      <c r="AU15" s="165">
        <f t="shared" si="34"/>
        <v>44561</v>
      </c>
      <c r="AV15" s="165">
        <f t="shared" si="34"/>
        <v>44926</v>
      </c>
      <c r="AW15" s="165">
        <f t="shared" si="34"/>
        <v>45291</v>
      </c>
      <c r="AX15" s="224">
        <f t="shared" si="34"/>
        <v>45657</v>
      </c>
      <c r="AY15" s="212">
        <v>46022</v>
      </c>
      <c r="AZ15" s="212"/>
      <c r="BA15" s="213">
        <f t="shared" si="27"/>
        <v>0</v>
      </c>
      <c r="BB15" s="213">
        <f t="shared" si="28"/>
        <v>0</v>
      </c>
      <c r="BC15" s="248">
        <f t="shared" si="25"/>
        <v>0</v>
      </c>
      <c r="BD15" s="213">
        <f t="shared" si="23"/>
        <v>0</v>
      </c>
      <c r="BE15" s="157">
        <v>14</v>
      </c>
      <c r="BF15" s="215">
        <v>42124</v>
      </c>
      <c r="BG15" s="215"/>
      <c r="BH15" s="215"/>
      <c r="BI15" s="215"/>
    </row>
    <row r="16" spans="3:61" ht="15" customHeight="1">
      <c r="C16" s="195">
        <f t="shared" si="4"/>
        <v>0</v>
      </c>
      <c r="D16" s="195">
        <f t="shared" si="5"/>
        <v>0</v>
      </c>
      <c r="F16" s="194">
        <f t="shared" si="16"/>
        <v>0</v>
      </c>
      <c r="G16" s="193">
        <f t="shared" si="6"/>
        <v>0</v>
      </c>
      <c r="H16" s="205" t="e">
        <f t="shared" si="2"/>
        <v>#NUM!</v>
      </c>
      <c r="I16" s="205" t="e">
        <f t="shared" si="17"/>
        <v>#NUM!</v>
      </c>
      <c r="J16" s="205" t="e">
        <f t="shared" si="7"/>
        <v>#NUM!</v>
      </c>
      <c r="K16" s="205" t="e">
        <f t="shared" si="8"/>
        <v>#NUM!</v>
      </c>
      <c r="L16" s="204" t="e">
        <f t="shared" si="9"/>
        <v>#NUM!</v>
      </c>
      <c r="M16" s="198"/>
      <c r="Q16" s="195">
        <f t="shared" si="10"/>
        <v>0</v>
      </c>
      <c r="R16" s="195">
        <f t="shared" si="11"/>
        <v>0</v>
      </c>
      <c r="S16" s="214"/>
      <c r="T16" s="194">
        <f t="shared" si="18"/>
        <v>0</v>
      </c>
      <c r="U16" s="193">
        <f t="shared" si="12"/>
        <v>43890</v>
      </c>
      <c r="V16" s="192">
        <f t="shared" si="13"/>
        <v>0</v>
      </c>
      <c r="W16" s="192">
        <f t="shared" si="14"/>
        <v>0</v>
      </c>
      <c r="X16" s="192">
        <f t="shared" si="19"/>
        <v>0</v>
      </c>
      <c r="Y16" s="192">
        <f t="shared" si="15"/>
        <v>0</v>
      </c>
      <c r="Z16" s="192">
        <f t="shared" si="20"/>
        <v>0</v>
      </c>
      <c r="AB16" s="203"/>
      <c r="AC16" s="191"/>
      <c r="AD16" s="206"/>
      <c r="AE16" s="191"/>
      <c r="AF16" s="191"/>
      <c r="AG16" s="191"/>
      <c r="AH16" s="191"/>
      <c r="AI16" s="191"/>
      <c r="AJ16" s="191"/>
      <c r="AK16" s="223"/>
      <c r="AL16" s="223"/>
      <c r="AM16" s="222"/>
      <c r="AO16" s="221">
        <v>5</v>
      </c>
      <c r="AP16" s="220">
        <f>EOMONTH(AP14,3)</f>
        <v>42460</v>
      </c>
      <c r="AQ16" s="220">
        <f>EOMONTH(AP16,3)</f>
        <v>42551</v>
      </c>
      <c r="AR16" s="220">
        <f>EOMONTH(AQ16,3)</f>
        <v>42643</v>
      </c>
      <c r="AS16" s="220">
        <f>EOMONTH(AR16,3)</f>
        <v>42735</v>
      </c>
      <c r="AT16" s="220">
        <f>EOMONTH(AS16,12)</f>
        <v>43100</v>
      </c>
      <c r="AU16" s="220">
        <f>EOMONTH(AT16,12)</f>
        <v>43465</v>
      </c>
      <c r="AV16" s="220">
        <f>EOMONTH(AU16,12)</f>
        <v>43830</v>
      </c>
      <c r="AW16" s="220">
        <f>EOMONTH(AV16,12)</f>
        <v>44196</v>
      </c>
      <c r="AX16" s="219">
        <f>EOMONTH(AW16,12)</f>
        <v>44561</v>
      </c>
      <c r="AY16" s="212">
        <v>46387</v>
      </c>
      <c r="AZ16" s="212"/>
      <c r="BA16" s="213">
        <f t="shared" si="27"/>
        <v>0</v>
      </c>
      <c r="BB16" s="213">
        <f t="shared" si="28"/>
        <v>0</v>
      </c>
      <c r="BC16" s="248">
        <f t="shared" si="25"/>
        <v>0</v>
      </c>
      <c r="BD16" s="213">
        <f t="shared" si="23"/>
        <v>0</v>
      </c>
      <c r="BE16" s="157">
        <v>15</v>
      </c>
      <c r="BF16" s="215">
        <v>42155</v>
      </c>
      <c r="BG16" s="215"/>
      <c r="BH16" s="215"/>
      <c r="BI16" s="215"/>
    </row>
    <row r="17" spans="3:61" ht="15" customHeight="1">
      <c r="C17" s="195">
        <f t="shared" si="4"/>
        <v>0</v>
      </c>
      <c r="D17" s="195">
        <f t="shared" si="5"/>
        <v>0</v>
      </c>
      <c r="F17" s="194">
        <f t="shared" si="16"/>
        <v>0</v>
      </c>
      <c r="G17" s="193">
        <f t="shared" si="6"/>
        <v>0</v>
      </c>
      <c r="H17" s="205" t="e">
        <f t="shared" si="2"/>
        <v>#NUM!</v>
      </c>
      <c r="I17" s="205" t="e">
        <f t="shared" si="17"/>
        <v>#NUM!</v>
      </c>
      <c r="J17" s="205" t="e">
        <f t="shared" si="7"/>
        <v>#NUM!</v>
      </c>
      <c r="K17" s="205" t="e">
        <f t="shared" si="8"/>
        <v>#NUM!</v>
      </c>
      <c r="L17" s="204" t="e">
        <f t="shared" si="9"/>
        <v>#NUM!</v>
      </c>
      <c r="M17" s="198"/>
      <c r="Q17" s="195">
        <f t="shared" si="10"/>
        <v>0</v>
      </c>
      <c r="R17" s="195">
        <f t="shared" si="11"/>
        <v>0</v>
      </c>
      <c r="S17" s="214"/>
      <c r="T17" s="194">
        <f t="shared" si="18"/>
        <v>0</v>
      </c>
      <c r="U17" s="193">
        <f t="shared" si="12"/>
        <v>43921</v>
      </c>
      <c r="V17" s="192">
        <f t="shared" si="13"/>
        <v>0</v>
      </c>
      <c r="W17" s="192">
        <f t="shared" si="14"/>
        <v>0</v>
      </c>
      <c r="X17" s="192">
        <f t="shared" si="19"/>
        <v>0</v>
      </c>
      <c r="Y17" s="192">
        <f t="shared" si="15"/>
        <v>0</v>
      </c>
      <c r="Z17" s="192">
        <f t="shared" si="20"/>
        <v>0</v>
      </c>
      <c r="AB17" s="203"/>
      <c r="AC17" s="191"/>
      <c r="AD17" s="206"/>
      <c r="AE17" s="207"/>
      <c r="AF17" s="191"/>
      <c r="AG17" s="207"/>
      <c r="AH17" s="207"/>
      <c r="AI17" s="207"/>
      <c r="AJ17" s="207"/>
      <c r="AK17" s="196"/>
      <c r="AL17" s="196"/>
      <c r="AM17" s="196"/>
      <c r="AO17" s="218">
        <f>AE2</f>
        <v>2015</v>
      </c>
      <c r="AP17" s="217">
        <f>DATE(AO17,1,31)</f>
        <v>42035</v>
      </c>
      <c r="AS17" s="212"/>
      <c r="AU17" s="212"/>
      <c r="AV17" s="212"/>
      <c r="AX17" s="212"/>
      <c r="AY17" s="212">
        <v>46752</v>
      </c>
      <c r="AZ17" s="212"/>
      <c r="BA17" s="213">
        <f t="shared" si="27"/>
        <v>0</v>
      </c>
      <c r="BB17" s="213">
        <f t="shared" si="28"/>
        <v>0</v>
      </c>
      <c r="BC17" s="248">
        <f t="shared" si="25"/>
        <v>0</v>
      </c>
      <c r="BD17" s="213">
        <f t="shared" si="23"/>
        <v>0</v>
      </c>
      <c r="BE17" s="157">
        <v>16</v>
      </c>
      <c r="BF17" s="212">
        <v>42004</v>
      </c>
      <c r="BG17" s="212">
        <v>42004</v>
      </c>
      <c r="BH17" s="212">
        <v>42004</v>
      </c>
      <c r="BI17" s="212">
        <v>42369</v>
      </c>
    </row>
    <row r="18" spans="3:61" ht="15" customHeight="1">
      <c r="C18" s="195">
        <f t="shared" si="4"/>
        <v>0</v>
      </c>
      <c r="D18" s="195">
        <f t="shared" si="5"/>
        <v>0</v>
      </c>
      <c r="F18" s="194">
        <f t="shared" si="16"/>
        <v>0</v>
      </c>
      <c r="G18" s="193">
        <f t="shared" si="6"/>
        <v>0</v>
      </c>
      <c r="H18" s="205" t="e">
        <f t="shared" si="2"/>
        <v>#NUM!</v>
      </c>
      <c r="I18" s="205" t="e">
        <f t="shared" si="17"/>
        <v>#NUM!</v>
      </c>
      <c r="J18" s="205" t="e">
        <f t="shared" si="7"/>
        <v>#NUM!</v>
      </c>
      <c r="K18" s="205" t="e">
        <f t="shared" si="8"/>
        <v>#NUM!</v>
      </c>
      <c r="L18" s="204" t="e">
        <f t="shared" si="9"/>
        <v>#NUM!</v>
      </c>
      <c r="M18" s="198"/>
      <c r="Q18" s="195">
        <f t="shared" si="10"/>
        <v>0</v>
      </c>
      <c r="R18" s="195">
        <f t="shared" si="11"/>
        <v>0</v>
      </c>
      <c r="T18" s="194">
        <f t="shared" si="18"/>
        <v>0</v>
      </c>
      <c r="U18" s="193">
        <f t="shared" si="12"/>
        <v>43951</v>
      </c>
      <c r="V18" s="192">
        <f t="shared" si="13"/>
        <v>0</v>
      </c>
      <c r="W18" s="192">
        <f t="shared" si="14"/>
        <v>0</v>
      </c>
      <c r="X18" s="192">
        <f t="shared" si="19"/>
        <v>0</v>
      </c>
      <c r="Y18" s="192">
        <f t="shared" si="15"/>
        <v>0</v>
      </c>
      <c r="Z18" s="192">
        <f t="shared" si="20"/>
        <v>0</v>
      </c>
      <c r="AB18" s="203"/>
      <c r="AC18" s="191"/>
      <c r="AD18" s="191"/>
      <c r="AE18" s="191"/>
      <c r="AF18" s="191"/>
      <c r="AG18" s="191"/>
      <c r="AH18" s="191"/>
      <c r="AI18" s="191"/>
      <c r="AJ18" s="191"/>
      <c r="AK18" s="208"/>
      <c r="AL18" s="208"/>
      <c r="AM18" s="197"/>
      <c r="AS18" s="212"/>
      <c r="AU18" s="212"/>
      <c r="AV18" s="212"/>
      <c r="AX18" s="212"/>
      <c r="AY18" s="206">
        <v>47118</v>
      </c>
      <c r="AZ18" s="212"/>
      <c r="BA18" s="213">
        <f t="shared" si="27"/>
        <v>0</v>
      </c>
      <c r="BB18" s="213">
        <f t="shared" si="28"/>
        <v>0</v>
      </c>
      <c r="BC18" s="248">
        <f t="shared" si="25"/>
        <v>0</v>
      </c>
      <c r="BD18" s="213">
        <f t="shared" si="23"/>
        <v>0</v>
      </c>
    </row>
    <row r="19" spans="3:61" ht="15" customHeight="1">
      <c r="C19" s="195">
        <f t="shared" si="4"/>
        <v>0</v>
      </c>
      <c r="D19" s="195">
        <f t="shared" si="5"/>
        <v>0</v>
      </c>
      <c r="F19" s="194">
        <f t="shared" si="16"/>
        <v>0</v>
      </c>
      <c r="G19" s="193">
        <f t="shared" si="6"/>
        <v>0</v>
      </c>
      <c r="H19" s="205" t="e">
        <f t="shared" si="2"/>
        <v>#NUM!</v>
      </c>
      <c r="I19" s="205" t="e">
        <f t="shared" si="17"/>
        <v>#NUM!</v>
      </c>
      <c r="J19" s="205" t="e">
        <f t="shared" si="7"/>
        <v>#NUM!</v>
      </c>
      <c r="K19" s="205" t="e">
        <f t="shared" si="8"/>
        <v>#NUM!</v>
      </c>
      <c r="L19" s="204" t="e">
        <f t="shared" si="9"/>
        <v>#NUM!</v>
      </c>
      <c r="M19" s="198"/>
      <c r="Q19" s="195">
        <f t="shared" si="10"/>
        <v>0</v>
      </c>
      <c r="R19" s="195">
        <f t="shared" si="11"/>
        <v>0</v>
      </c>
      <c r="T19" s="194">
        <f t="shared" si="18"/>
        <v>0</v>
      </c>
      <c r="U19" s="193">
        <f t="shared" si="12"/>
        <v>43982</v>
      </c>
      <c r="V19" s="192">
        <f t="shared" si="13"/>
        <v>0</v>
      </c>
      <c r="W19" s="192">
        <f t="shared" si="14"/>
        <v>0</v>
      </c>
      <c r="X19" s="192">
        <f t="shared" si="19"/>
        <v>0</v>
      </c>
      <c r="Y19" s="192">
        <f t="shared" si="15"/>
        <v>0</v>
      </c>
      <c r="Z19" s="192">
        <f t="shared" si="20"/>
        <v>0</v>
      </c>
      <c r="AB19" s="203"/>
      <c r="AC19" s="191"/>
      <c r="AD19" s="216"/>
      <c r="AE19" s="207"/>
      <c r="AF19" s="207"/>
      <c r="AG19" s="191"/>
      <c r="AH19" s="207"/>
      <c r="AI19" s="207"/>
      <c r="AJ19" s="207"/>
      <c r="AK19" s="196"/>
      <c r="AL19" s="196"/>
      <c r="AM19" s="196"/>
      <c r="AS19" s="212"/>
      <c r="AU19" s="212"/>
      <c r="AV19" s="212"/>
      <c r="AX19" s="212"/>
      <c r="AY19" s="206">
        <v>47483</v>
      </c>
      <c r="AZ19" s="212"/>
      <c r="BA19" s="213">
        <f t="shared" si="27"/>
        <v>0</v>
      </c>
      <c r="BB19" s="213">
        <f t="shared" si="28"/>
        <v>0</v>
      </c>
      <c r="BC19" s="248"/>
      <c r="BD19" s="213"/>
    </row>
    <row r="20" spans="3:61" ht="15" customHeight="1">
      <c r="C20" s="195">
        <f t="shared" si="4"/>
        <v>0</v>
      </c>
      <c r="D20" s="195">
        <f t="shared" si="5"/>
        <v>0</v>
      </c>
      <c r="F20" s="194">
        <f t="shared" si="16"/>
        <v>0</v>
      </c>
      <c r="G20" s="193">
        <f t="shared" si="6"/>
        <v>0</v>
      </c>
      <c r="H20" s="205" t="e">
        <f t="shared" si="2"/>
        <v>#NUM!</v>
      </c>
      <c r="I20" s="205" t="e">
        <f t="shared" si="17"/>
        <v>#NUM!</v>
      </c>
      <c r="J20" s="205" t="e">
        <f t="shared" si="7"/>
        <v>#NUM!</v>
      </c>
      <c r="K20" s="205" t="e">
        <f t="shared" si="8"/>
        <v>#NUM!</v>
      </c>
      <c r="L20" s="204" t="e">
        <f t="shared" si="9"/>
        <v>#NUM!</v>
      </c>
      <c r="M20" s="198"/>
      <c r="Q20" s="195">
        <f t="shared" si="10"/>
        <v>0</v>
      </c>
      <c r="R20" s="195">
        <f t="shared" si="11"/>
        <v>0</v>
      </c>
      <c r="T20" s="194">
        <f t="shared" si="18"/>
        <v>0</v>
      </c>
      <c r="U20" s="193">
        <f t="shared" si="12"/>
        <v>44012</v>
      </c>
      <c r="V20" s="192">
        <f t="shared" si="13"/>
        <v>0</v>
      </c>
      <c r="W20" s="192">
        <f t="shared" si="14"/>
        <v>0</v>
      </c>
      <c r="X20" s="192">
        <f t="shared" si="19"/>
        <v>0</v>
      </c>
      <c r="Y20" s="192">
        <f t="shared" si="15"/>
        <v>0</v>
      </c>
      <c r="Z20" s="192">
        <f t="shared" si="20"/>
        <v>0</v>
      </c>
      <c r="AB20" s="203"/>
      <c r="AC20" s="191"/>
      <c r="AD20" s="191"/>
      <c r="AE20" s="191"/>
      <c r="AF20" s="191"/>
      <c r="AG20" s="191"/>
      <c r="AH20" s="191"/>
      <c r="AI20" s="191"/>
      <c r="AJ20" s="191"/>
      <c r="AK20" s="208"/>
      <c r="AL20" s="208"/>
      <c r="AM20" s="208"/>
      <c r="AS20" s="212"/>
      <c r="AU20" s="212"/>
      <c r="AV20" s="212"/>
      <c r="AX20" s="212"/>
      <c r="AY20" s="206">
        <v>47848</v>
      </c>
      <c r="AZ20" s="206"/>
      <c r="BA20" s="213"/>
      <c r="BB20" s="213"/>
      <c r="BC20" s="248"/>
      <c r="BD20" s="213"/>
    </row>
    <row r="21" spans="3:61" ht="15" customHeight="1">
      <c r="C21" s="195">
        <f t="shared" si="4"/>
        <v>0</v>
      </c>
      <c r="D21" s="195">
        <f t="shared" si="5"/>
        <v>0</v>
      </c>
      <c r="F21" s="194">
        <f t="shared" si="16"/>
        <v>0</v>
      </c>
      <c r="G21" s="193">
        <f t="shared" si="6"/>
        <v>0</v>
      </c>
      <c r="H21" s="205" t="e">
        <f t="shared" si="2"/>
        <v>#NUM!</v>
      </c>
      <c r="I21" s="205" t="e">
        <f t="shared" si="17"/>
        <v>#NUM!</v>
      </c>
      <c r="J21" s="205" t="e">
        <f t="shared" si="7"/>
        <v>#NUM!</v>
      </c>
      <c r="K21" s="205" t="e">
        <f t="shared" si="8"/>
        <v>#NUM!</v>
      </c>
      <c r="L21" s="204" t="e">
        <f t="shared" si="9"/>
        <v>#NUM!</v>
      </c>
      <c r="M21" s="198"/>
      <c r="P21" s="198"/>
      <c r="Q21" s="195">
        <f t="shared" si="10"/>
        <v>0</v>
      </c>
      <c r="R21" s="195">
        <f t="shared" si="11"/>
        <v>0</v>
      </c>
      <c r="T21" s="194">
        <f t="shared" si="18"/>
        <v>0</v>
      </c>
      <c r="U21" s="193">
        <f t="shared" si="12"/>
        <v>44043</v>
      </c>
      <c r="V21" s="192">
        <f t="shared" si="13"/>
        <v>0</v>
      </c>
      <c r="W21" s="192">
        <f t="shared" si="14"/>
        <v>0</v>
      </c>
      <c r="X21" s="192">
        <f t="shared" si="19"/>
        <v>0</v>
      </c>
      <c r="Y21" s="192">
        <f t="shared" si="15"/>
        <v>0</v>
      </c>
      <c r="Z21" s="192">
        <f t="shared" si="20"/>
        <v>0</v>
      </c>
      <c r="AA21" s="191"/>
      <c r="AB21" s="203"/>
      <c r="AC21" s="191"/>
      <c r="AD21" s="191"/>
      <c r="AE21" s="191"/>
      <c r="AF21" s="191"/>
      <c r="AG21" s="191"/>
      <c r="AH21" s="191"/>
      <c r="AI21" s="191"/>
      <c r="AJ21" s="191"/>
      <c r="AK21" s="208"/>
      <c r="AL21" s="208"/>
      <c r="AM21" s="208"/>
      <c r="AS21" s="212"/>
      <c r="AU21" s="212"/>
      <c r="AV21" s="212"/>
      <c r="AX21" s="212"/>
      <c r="AY21" s="212"/>
      <c r="AZ21" s="212"/>
      <c r="BA21" s="212"/>
      <c r="BC21" s="212"/>
      <c r="BD21" s="212"/>
    </row>
    <row r="22" spans="3:61" ht="15" customHeight="1">
      <c r="C22" s="195">
        <f t="shared" si="4"/>
        <v>0</v>
      </c>
      <c r="D22" s="195">
        <f t="shared" si="5"/>
        <v>0</v>
      </c>
      <c r="F22" s="194">
        <f t="shared" si="16"/>
        <v>0</v>
      </c>
      <c r="G22" s="193">
        <f t="shared" si="6"/>
        <v>0</v>
      </c>
      <c r="H22" s="205" t="e">
        <f t="shared" si="2"/>
        <v>#NUM!</v>
      </c>
      <c r="I22" s="205" t="e">
        <f t="shared" si="17"/>
        <v>#NUM!</v>
      </c>
      <c r="J22" s="205" t="e">
        <f t="shared" si="7"/>
        <v>#NUM!</v>
      </c>
      <c r="K22" s="205" t="e">
        <f t="shared" si="8"/>
        <v>#NUM!</v>
      </c>
      <c r="L22" s="204" t="e">
        <f t="shared" si="9"/>
        <v>#NUM!</v>
      </c>
      <c r="M22" s="198"/>
      <c r="N22" s="211"/>
      <c r="O22" s="211"/>
      <c r="P22" s="198"/>
      <c r="Q22" s="195">
        <f t="shared" si="10"/>
        <v>0</v>
      </c>
      <c r="R22" s="195">
        <f t="shared" si="11"/>
        <v>0</v>
      </c>
      <c r="T22" s="194">
        <f t="shared" si="18"/>
        <v>0</v>
      </c>
      <c r="U22" s="193">
        <f t="shared" si="12"/>
        <v>44074</v>
      </c>
      <c r="V22" s="192">
        <f t="shared" si="13"/>
        <v>0</v>
      </c>
      <c r="W22" s="192">
        <f t="shared" si="14"/>
        <v>0</v>
      </c>
      <c r="X22" s="192">
        <f t="shared" si="19"/>
        <v>0</v>
      </c>
      <c r="Y22" s="192">
        <f t="shared" si="15"/>
        <v>0</v>
      </c>
      <c r="Z22" s="192">
        <f t="shared" si="20"/>
        <v>0</v>
      </c>
      <c r="AA22" s="191"/>
      <c r="AB22" s="203"/>
      <c r="AC22" s="191"/>
      <c r="AD22" s="206"/>
      <c r="AE22" s="191"/>
      <c r="AF22" s="191"/>
      <c r="AG22" s="207"/>
      <c r="AH22" s="207"/>
      <c r="AI22" s="207"/>
      <c r="AJ22" s="207"/>
      <c r="AK22" s="196"/>
      <c r="AL22" s="196"/>
      <c r="AM22" s="196"/>
      <c r="AS22" s="212"/>
      <c r="AU22" s="212"/>
      <c r="AV22" s="212"/>
      <c r="AX22" s="212"/>
      <c r="AY22" s="212"/>
      <c r="AZ22" s="212"/>
      <c r="BA22" s="212"/>
      <c r="BC22" s="212"/>
      <c r="BD22" s="212"/>
    </row>
    <row r="23" spans="3:61" ht="15" customHeight="1">
      <c r="C23" s="195">
        <f t="shared" si="4"/>
        <v>0</v>
      </c>
      <c r="D23" s="195">
        <f t="shared" si="5"/>
        <v>0</v>
      </c>
      <c r="F23" s="194">
        <f t="shared" si="16"/>
        <v>0</v>
      </c>
      <c r="G23" s="193">
        <f t="shared" si="6"/>
        <v>0</v>
      </c>
      <c r="H23" s="205" t="e">
        <f t="shared" si="2"/>
        <v>#NUM!</v>
      </c>
      <c r="I23" s="205" t="e">
        <f t="shared" si="17"/>
        <v>#NUM!</v>
      </c>
      <c r="J23" s="205" t="e">
        <f t="shared" si="7"/>
        <v>#NUM!</v>
      </c>
      <c r="K23" s="205" t="e">
        <f t="shared" si="8"/>
        <v>#NUM!</v>
      </c>
      <c r="L23" s="204" t="e">
        <f t="shared" si="9"/>
        <v>#NUM!</v>
      </c>
      <c r="M23" s="198"/>
      <c r="N23" s="211"/>
      <c r="O23" s="211"/>
      <c r="P23" s="198"/>
      <c r="Q23" s="195">
        <f t="shared" si="10"/>
        <v>0</v>
      </c>
      <c r="R23" s="195">
        <f t="shared" si="11"/>
        <v>0</v>
      </c>
      <c r="T23" s="194">
        <f t="shared" si="18"/>
        <v>0</v>
      </c>
      <c r="U23" s="193">
        <f t="shared" si="12"/>
        <v>44104</v>
      </c>
      <c r="V23" s="192">
        <f t="shared" si="13"/>
        <v>0</v>
      </c>
      <c r="W23" s="192">
        <f t="shared" si="14"/>
        <v>0</v>
      </c>
      <c r="X23" s="192">
        <f t="shared" si="19"/>
        <v>0</v>
      </c>
      <c r="Y23" s="192">
        <f t="shared" si="15"/>
        <v>0</v>
      </c>
      <c r="Z23" s="192">
        <f t="shared" si="20"/>
        <v>0</v>
      </c>
      <c r="AA23" s="191"/>
      <c r="AB23" s="203"/>
      <c r="AC23" s="191"/>
      <c r="AD23" s="191"/>
      <c r="AE23" s="191"/>
      <c r="AF23" s="191"/>
      <c r="AG23" s="191"/>
      <c r="AH23" s="191"/>
      <c r="AI23" s="191"/>
      <c r="AJ23" s="191"/>
      <c r="AK23" s="208"/>
      <c r="AL23" s="208"/>
      <c r="AM23" s="208"/>
    </row>
    <row r="24" spans="3:61" ht="15" customHeight="1">
      <c r="C24" s="195">
        <f t="shared" si="4"/>
        <v>0</v>
      </c>
      <c r="D24" s="195">
        <f t="shared" si="5"/>
        <v>0</v>
      </c>
      <c r="F24" s="194">
        <f t="shared" si="16"/>
        <v>0</v>
      </c>
      <c r="G24" s="193">
        <f t="shared" si="6"/>
        <v>0</v>
      </c>
      <c r="H24" s="205" t="e">
        <f t="shared" si="2"/>
        <v>#NUM!</v>
      </c>
      <c r="I24" s="205" t="e">
        <f t="shared" si="17"/>
        <v>#NUM!</v>
      </c>
      <c r="J24" s="205" t="e">
        <f t="shared" si="7"/>
        <v>#NUM!</v>
      </c>
      <c r="K24" s="205" t="e">
        <f t="shared" si="8"/>
        <v>#NUM!</v>
      </c>
      <c r="L24" s="204" t="e">
        <f t="shared" si="9"/>
        <v>#NUM!</v>
      </c>
      <c r="M24" s="198"/>
      <c r="N24" s="211"/>
      <c r="O24" s="210"/>
      <c r="P24" s="198"/>
      <c r="Q24" s="195">
        <f t="shared" si="10"/>
        <v>0</v>
      </c>
      <c r="R24" s="195">
        <f t="shared" si="11"/>
        <v>0</v>
      </c>
      <c r="T24" s="194">
        <f t="shared" si="18"/>
        <v>0</v>
      </c>
      <c r="U24" s="193">
        <f t="shared" si="12"/>
        <v>44135</v>
      </c>
      <c r="V24" s="192">
        <f t="shared" si="13"/>
        <v>0</v>
      </c>
      <c r="W24" s="192">
        <f t="shared" si="14"/>
        <v>0</v>
      </c>
      <c r="X24" s="192">
        <f t="shared" si="19"/>
        <v>0</v>
      </c>
      <c r="Y24" s="192">
        <f t="shared" si="15"/>
        <v>0</v>
      </c>
      <c r="Z24" s="192">
        <f t="shared" si="20"/>
        <v>0</v>
      </c>
      <c r="AA24" s="191"/>
      <c r="AB24" s="203"/>
      <c r="AC24" s="191"/>
      <c r="AD24" s="206"/>
      <c r="AE24" s="191"/>
      <c r="AF24" s="191"/>
      <c r="AG24" s="207"/>
      <c r="AH24" s="207"/>
      <c r="AI24" s="207"/>
      <c r="AJ24" s="207"/>
      <c r="AK24" s="196"/>
      <c r="AL24" s="196"/>
      <c r="AM24" s="196"/>
    </row>
    <row r="25" spans="3:61" ht="15" customHeight="1">
      <c r="C25" s="195">
        <f t="shared" si="4"/>
        <v>0</v>
      </c>
      <c r="D25" s="195">
        <f t="shared" si="5"/>
        <v>0</v>
      </c>
      <c r="F25" s="194">
        <f t="shared" si="16"/>
        <v>0</v>
      </c>
      <c r="G25" s="193">
        <f t="shared" si="6"/>
        <v>0</v>
      </c>
      <c r="H25" s="205" t="e">
        <f t="shared" si="2"/>
        <v>#NUM!</v>
      </c>
      <c r="I25" s="205" t="e">
        <f t="shared" si="17"/>
        <v>#NUM!</v>
      </c>
      <c r="J25" s="205" t="e">
        <f t="shared" si="7"/>
        <v>#NUM!</v>
      </c>
      <c r="K25" s="205" t="e">
        <f t="shared" si="8"/>
        <v>#NUM!</v>
      </c>
      <c r="L25" s="204" t="e">
        <f t="shared" si="9"/>
        <v>#NUM!</v>
      </c>
      <c r="M25" s="198"/>
      <c r="N25" s="198"/>
      <c r="O25" s="198"/>
      <c r="P25" s="198"/>
      <c r="Q25" s="195">
        <f t="shared" si="10"/>
        <v>0</v>
      </c>
      <c r="R25" s="195">
        <f t="shared" si="11"/>
        <v>0</v>
      </c>
      <c r="T25" s="194">
        <f t="shared" si="18"/>
        <v>0</v>
      </c>
      <c r="U25" s="193">
        <f t="shared" si="12"/>
        <v>44165</v>
      </c>
      <c r="V25" s="192">
        <f t="shared" si="13"/>
        <v>0</v>
      </c>
      <c r="W25" s="192">
        <f t="shared" si="14"/>
        <v>0</v>
      </c>
      <c r="X25" s="192">
        <f t="shared" si="19"/>
        <v>0</v>
      </c>
      <c r="Y25" s="192">
        <f t="shared" si="15"/>
        <v>0</v>
      </c>
      <c r="Z25" s="192">
        <f t="shared" si="20"/>
        <v>0</v>
      </c>
      <c r="AA25" s="191"/>
      <c r="AB25" s="203"/>
      <c r="AC25" s="191"/>
      <c r="AD25" s="191"/>
      <c r="AE25" s="191"/>
      <c r="AF25" s="191"/>
      <c r="AG25" s="191"/>
      <c r="AH25" s="191"/>
      <c r="AI25" s="191"/>
      <c r="AJ25" s="191"/>
      <c r="AK25" s="208"/>
      <c r="AL25" s="208"/>
      <c r="AM25" s="208"/>
    </row>
    <row r="26" spans="3:61" ht="15" customHeight="1">
      <c r="C26" s="195">
        <f t="shared" si="4"/>
        <v>0</v>
      </c>
      <c r="D26" s="195">
        <f t="shared" si="5"/>
        <v>0</v>
      </c>
      <c r="F26" s="194">
        <f t="shared" si="16"/>
        <v>0</v>
      </c>
      <c r="G26" s="193">
        <f t="shared" si="6"/>
        <v>0</v>
      </c>
      <c r="H26" s="205" t="e">
        <f t="shared" si="2"/>
        <v>#NUM!</v>
      </c>
      <c r="I26" s="205" t="e">
        <f t="shared" si="17"/>
        <v>#NUM!</v>
      </c>
      <c r="J26" s="205" t="e">
        <f t="shared" si="7"/>
        <v>#NUM!</v>
      </c>
      <c r="K26" s="205" t="e">
        <f t="shared" si="8"/>
        <v>#NUM!</v>
      </c>
      <c r="L26" s="204" t="e">
        <f t="shared" si="9"/>
        <v>#NUM!</v>
      </c>
      <c r="M26" s="198"/>
      <c r="N26" s="198"/>
      <c r="O26" s="198"/>
      <c r="P26" s="198"/>
      <c r="Q26" s="195">
        <f t="shared" si="10"/>
        <v>0</v>
      </c>
      <c r="R26" s="195">
        <f t="shared" si="11"/>
        <v>0</v>
      </c>
      <c r="T26" s="194">
        <f t="shared" si="18"/>
        <v>0</v>
      </c>
      <c r="U26" s="193">
        <f t="shared" si="12"/>
        <v>44196</v>
      </c>
      <c r="V26" s="192">
        <f t="shared" si="13"/>
        <v>0</v>
      </c>
      <c r="W26" s="192">
        <f t="shared" si="14"/>
        <v>0</v>
      </c>
      <c r="X26" s="192">
        <f t="shared" si="19"/>
        <v>0</v>
      </c>
      <c r="Y26" s="192">
        <f t="shared" si="15"/>
        <v>0</v>
      </c>
      <c r="Z26" s="192">
        <f t="shared" si="20"/>
        <v>0</v>
      </c>
      <c r="AA26" s="191"/>
      <c r="AB26" s="203"/>
      <c r="AC26" s="191"/>
      <c r="AD26" s="206"/>
      <c r="AE26" s="191"/>
      <c r="AF26" s="191"/>
      <c r="AG26" s="207"/>
      <c r="AH26" s="207"/>
      <c r="AI26" s="207"/>
      <c r="AJ26" s="207"/>
      <c r="AK26" s="196"/>
      <c r="AL26" s="196"/>
      <c r="AM26" s="196"/>
    </row>
    <row r="27" spans="3:61" ht="15" customHeight="1">
      <c r="C27" s="195">
        <f t="shared" si="4"/>
        <v>0</v>
      </c>
      <c r="D27" s="195">
        <f t="shared" si="5"/>
        <v>0</v>
      </c>
      <c r="F27" s="194">
        <f t="shared" si="16"/>
        <v>0</v>
      </c>
      <c r="G27" s="193">
        <f t="shared" si="6"/>
        <v>0</v>
      </c>
      <c r="H27" s="205" t="e">
        <f t="shared" si="2"/>
        <v>#NUM!</v>
      </c>
      <c r="I27" s="205" t="e">
        <f t="shared" si="17"/>
        <v>#NUM!</v>
      </c>
      <c r="J27" s="205" t="e">
        <f t="shared" si="7"/>
        <v>#NUM!</v>
      </c>
      <c r="K27" s="205" t="e">
        <f t="shared" si="8"/>
        <v>#NUM!</v>
      </c>
      <c r="L27" s="204" t="e">
        <f t="shared" si="9"/>
        <v>#NUM!</v>
      </c>
      <c r="M27" s="198"/>
      <c r="N27" s="198"/>
      <c r="O27" s="198"/>
      <c r="P27" s="198"/>
      <c r="Q27" s="195">
        <f t="shared" si="10"/>
        <v>0</v>
      </c>
      <c r="R27" s="195">
        <f t="shared" si="11"/>
        <v>0</v>
      </c>
      <c r="T27" s="194">
        <f t="shared" si="18"/>
        <v>0</v>
      </c>
      <c r="U27" s="193">
        <f t="shared" si="12"/>
        <v>44227</v>
      </c>
      <c r="V27" s="192">
        <f t="shared" si="13"/>
        <v>0</v>
      </c>
      <c r="W27" s="192">
        <f t="shared" si="14"/>
        <v>0</v>
      </c>
      <c r="X27" s="192">
        <f t="shared" si="19"/>
        <v>0</v>
      </c>
      <c r="Y27" s="192">
        <f t="shared" si="15"/>
        <v>0</v>
      </c>
      <c r="Z27" s="192">
        <f t="shared" si="20"/>
        <v>0</v>
      </c>
      <c r="AA27" s="191"/>
      <c r="AB27" s="203"/>
      <c r="AC27" s="191"/>
      <c r="AD27" s="191"/>
      <c r="AE27" s="191"/>
      <c r="AF27" s="191"/>
      <c r="AG27" s="191"/>
      <c r="AH27" s="191"/>
      <c r="AI27" s="191"/>
      <c r="AJ27" s="191"/>
      <c r="AK27" s="208"/>
      <c r="AL27" s="208"/>
      <c r="AM27" s="208"/>
    </row>
    <row r="28" spans="3:61" ht="15" customHeight="1">
      <c r="C28" s="195">
        <f t="shared" si="4"/>
        <v>0</v>
      </c>
      <c r="D28" s="195">
        <f t="shared" si="5"/>
        <v>0</v>
      </c>
      <c r="F28" s="194">
        <f t="shared" si="16"/>
        <v>0</v>
      </c>
      <c r="G28" s="193">
        <f t="shared" si="6"/>
        <v>0</v>
      </c>
      <c r="H28" s="205" t="e">
        <f t="shared" si="2"/>
        <v>#NUM!</v>
      </c>
      <c r="I28" s="205" t="e">
        <f t="shared" si="17"/>
        <v>#NUM!</v>
      </c>
      <c r="J28" s="205" t="e">
        <f t="shared" si="7"/>
        <v>#NUM!</v>
      </c>
      <c r="K28" s="205" t="e">
        <f t="shared" si="8"/>
        <v>#NUM!</v>
      </c>
      <c r="L28" s="204" t="e">
        <f t="shared" si="9"/>
        <v>#NUM!</v>
      </c>
      <c r="M28" s="198"/>
      <c r="N28" s="198"/>
      <c r="O28" s="198"/>
      <c r="P28" s="198"/>
      <c r="Q28" s="195">
        <f t="shared" si="10"/>
        <v>0</v>
      </c>
      <c r="R28" s="195">
        <f t="shared" si="11"/>
        <v>0</v>
      </c>
      <c r="T28" s="194">
        <f t="shared" si="18"/>
        <v>0</v>
      </c>
      <c r="U28" s="193">
        <f t="shared" si="12"/>
        <v>44255</v>
      </c>
      <c r="V28" s="192">
        <f t="shared" si="13"/>
        <v>0</v>
      </c>
      <c r="W28" s="192">
        <f t="shared" si="14"/>
        <v>0</v>
      </c>
      <c r="X28" s="192">
        <f t="shared" si="19"/>
        <v>0</v>
      </c>
      <c r="Y28" s="192">
        <f t="shared" si="15"/>
        <v>0</v>
      </c>
      <c r="Z28" s="192">
        <f t="shared" si="20"/>
        <v>0</v>
      </c>
      <c r="AA28" s="191"/>
      <c r="AB28" s="203"/>
      <c r="AC28" s="191"/>
      <c r="AD28" s="206"/>
      <c r="AE28" s="191"/>
      <c r="AF28" s="191"/>
      <c r="AG28" s="207"/>
      <c r="AH28" s="207"/>
      <c r="AI28" s="207"/>
      <c r="AJ28" s="207"/>
      <c r="AK28" s="196"/>
      <c r="AL28" s="196"/>
      <c r="AM28" s="196"/>
    </row>
    <row r="29" spans="3:61" ht="15" customHeight="1">
      <c r="C29" s="195">
        <f t="shared" si="4"/>
        <v>0</v>
      </c>
      <c r="D29" s="195">
        <f t="shared" si="5"/>
        <v>0</v>
      </c>
      <c r="F29" s="194">
        <f t="shared" si="16"/>
        <v>0</v>
      </c>
      <c r="G29" s="193">
        <f t="shared" si="6"/>
        <v>0</v>
      </c>
      <c r="H29" s="205" t="e">
        <f t="shared" si="2"/>
        <v>#NUM!</v>
      </c>
      <c r="I29" s="205" t="e">
        <f t="shared" si="17"/>
        <v>#NUM!</v>
      </c>
      <c r="J29" s="205" t="e">
        <f t="shared" si="7"/>
        <v>#NUM!</v>
      </c>
      <c r="K29" s="205" t="e">
        <f t="shared" si="8"/>
        <v>#NUM!</v>
      </c>
      <c r="L29" s="204" t="e">
        <f t="shared" si="9"/>
        <v>#NUM!</v>
      </c>
      <c r="M29" s="198"/>
      <c r="N29" s="198"/>
      <c r="O29" s="198"/>
      <c r="P29" s="198"/>
      <c r="Q29" s="195">
        <f t="shared" si="10"/>
        <v>0</v>
      </c>
      <c r="R29" s="195">
        <f t="shared" si="11"/>
        <v>0</v>
      </c>
      <c r="T29" s="194">
        <f t="shared" si="18"/>
        <v>0</v>
      </c>
      <c r="U29" s="193">
        <f t="shared" si="12"/>
        <v>44286</v>
      </c>
      <c r="V29" s="192">
        <f t="shared" si="13"/>
        <v>0</v>
      </c>
      <c r="W29" s="192">
        <f t="shared" si="14"/>
        <v>0</v>
      </c>
      <c r="X29" s="192">
        <f t="shared" si="19"/>
        <v>0</v>
      </c>
      <c r="Y29" s="192">
        <f t="shared" si="15"/>
        <v>0</v>
      </c>
      <c r="Z29" s="192">
        <f t="shared" si="20"/>
        <v>0</v>
      </c>
      <c r="AA29" s="191"/>
      <c r="AB29" s="203"/>
      <c r="AC29" s="191"/>
      <c r="AD29" s="191"/>
      <c r="AE29" s="191"/>
      <c r="AF29" s="191"/>
      <c r="AG29" s="191"/>
      <c r="AH29" s="191"/>
      <c r="AI29" s="191"/>
      <c r="AJ29" s="191"/>
      <c r="AK29" s="208"/>
      <c r="AL29" s="208"/>
      <c r="AM29" s="208"/>
    </row>
    <row r="30" spans="3:61" ht="15" customHeight="1">
      <c r="C30" s="195">
        <f t="shared" si="4"/>
        <v>0</v>
      </c>
      <c r="D30" s="195">
        <f t="shared" si="5"/>
        <v>0</v>
      </c>
      <c r="F30" s="194">
        <f t="shared" si="16"/>
        <v>0</v>
      </c>
      <c r="G30" s="193">
        <f t="shared" si="6"/>
        <v>0</v>
      </c>
      <c r="H30" s="205" t="e">
        <f t="shared" si="2"/>
        <v>#NUM!</v>
      </c>
      <c r="I30" s="205" t="e">
        <f t="shared" si="17"/>
        <v>#NUM!</v>
      </c>
      <c r="J30" s="205" t="e">
        <f t="shared" si="7"/>
        <v>#NUM!</v>
      </c>
      <c r="K30" s="205" t="e">
        <f t="shared" si="8"/>
        <v>#NUM!</v>
      </c>
      <c r="L30" s="204" t="e">
        <f t="shared" si="9"/>
        <v>#NUM!</v>
      </c>
      <c r="M30" s="198"/>
      <c r="N30" s="198"/>
      <c r="O30" s="198"/>
      <c r="P30" s="198"/>
      <c r="Q30" s="195">
        <f t="shared" si="10"/>
        <v>0</v>
      </c>
      <c r="R30" s="195">
        <f t="shared" si="11"/>
        <v>0</v>
      </c>
      <c r="T30" s="194">
        <f t="shared" si="18"/>
        <v>0</v>
      </c>
      <c r="U30" s="193">
        <f t="shared" si="12"/>
        <v>44316</v>
      </c>
      <c r="V30" s="192">
        <f t="shared" si="13"/>
        <v>0</v>
      </c>
      <c r="W30" s="192">
        <f t="shared" si="14"/>
        <v>0</v>
      </c>
      <c r="X30" s="192">
        <f t="shared" si="19"/>
        <v>0</v>
      </c>
      <c r="Y30" s="192">
        <f t="shared" si="15"/>
        <v>0</v>
      </c>
      <c r="Z30" s="192">
        <f t="shared" si="20"/>
        <v>0</v>
      </c>
      <c r="AA30" s="191"/>
      <c r="AB30" s="203"/>
      <c r="AC30" s="191"/>
      <c r="AD30" s="206"/>
      <c r="AE30" s="191"/>
      <c r="AF30" s="191"/>
      <c r="AG30" s="207"/>
      <c r="AH30" s="207"/>
      <c r="AI30" s="207"/>
      <c r="AJ30" s="207"/>
      <c r="AK30" s="196"/>
      <c r="AL30" s="196"/>
      <c r="AM30" s="196"/>
    </row>
    <row r="31" spans="3:61" ht="15" customHeight="1">
      <c r="C31" s="195">
        <f t="shared" si="4"/>
        <v>0</v>
      </c>
      <c r="D31" s="195">
        <f t="shared" si="5"/>
        <v>0</v>
      </c>
      <c r="F31" s="194">
        <f t="shared" si="16"/>
        <v>0</v>
      </c>
      <c r="G31" s="193">
        <f t="shared" si="6"/>
        <v>0</v>
      </c>
      <c r="H31" s="205" t="e">
        <f t="shared" si="2"/>
        <v>#NUM!</v>
      </c>
      <c r="I31" s="205" t="e">
        <f t="shared" si="17"/>
        <v>#NUM!</v>
      </c>
      <c r="J31" s="205" t="e">
        <f t="shared" si="7"/>
        <v>#NUM!</v>
      </c>
      <c r="K31" s="205" t="e">
        <f t="shared" si="8"/>
        <v>#NUM!</v>
      </c>
      <c r="L31" s="204" t="e">
        <f t="shared" si="9"/>
        <v>#NUM!</v>
      </c>
      <c r="M31" s="198"/>
      <c r="N31" s="198"/>
      <c r="O31" s="198"/>
      <c r="P31" s="198"/>
      <c r="Q31" s="195">
        <f t="shared" si="10"/>
        <v>0</v>
      </c>
      <c r="R31" s="195">
        <f t="shared" si="11"/>
        <v>0</v>
      </c>
      <c r="T31" s="194">
        <f t="shared" si="18"/>
        <v>0</v>
      </c>
      <c r="U31" s="193">
        <f t="shared" si="12"/>
        <v>44347</v>
      </c>
      <c r="V31" s="192">
        <f t="shared" si="13"/>
        <v>0</v>
      </c>
      <c r="W31" s="192">
        <f t="shared" si="14"/>
        <v>0</v>
      </c>
      <c r="X31" s="192">
        <f t="shared" si="19"/>
        <v>0</v>
      </c>
      <c r="Y31" s="192">
        <f t="shared" si="15"/>
        <v>0</v>
      </c>
      <c r="Z31" s="192">
        <f t="shared" si="20"/>
        <v>0</v>
      </c>
      <c r="AA31" s="191"/>
      <c r="AB31" s="203"/>
      <c r="AC31" s="191"/>
      <c r="AD31" s="191"/>
      <c r="AE31" s="191"/>
      <c r="AF31" s="191"/>
      <c r="AG31" s="191"/>
      <c r="AH31" s="191"/>
      <c r="AI31" s="191"/>
      <c r="AJ31" s="191"/>
      <c r="AK31" s="208"/>
      <c r="AL31" s="208"/>
      <c r="AM31" s="208"/>
      <c r="AN31" s="209"/>
    </row>
    <row r="32" spans="3:61" ht="15" customHeight="1">
      <c r="C32" s="195">
        <f t="shared" si="4"/>
        <v>0</v>
      </c>
      <c r="D32" s="195">
        <f t="shared" si="5"/>
        <v>0</v>
      </c>
      <c r="F32" s="194">
        <f t="shared" si="16"/>
        <v>0</v>
      </c>
      <c r="G32" s="193">
        <f t="shared" si="6"/>
        <v>0</v>
      </c>
      <c r="H32" s="205" t="e">
        <f t="shared" si="2"/>
        <v>#NUM!</v>
      </c>
      <c r="I32" s="205" t="e">
        <f t="shared" si="17"/>
        <v>#NUM!</v>
      </c>
      <c r="J32" s="205" t="e">
        <f t="shared" si="7"/>
        <v>#NUM!</v>
      </c>
      <c r="K32" s="205" t="e">
        <f t="shared" si="8"/>
        <v>#NUM!</v>
      </c>
      <c r="L32" s="204" t="e">
        <f t="shared" si="9"/>
        <v>#NUM!</v>
      </c>
      <c r="M32" s="198"/>
      <c r="N32" s="198"/>
      <c r="O32" s="198"/>
      <c r="P32" s="198"/>
      <c r="Q32" s="195">
        <f t="shared" si="10"/>
        <v>0</v>
      </c>
      <c r="R32" s="195">
        <f t="shared" si="11"/>
        <v>0</v>
      </c>
      <c r="T32" s="194">
        <f t="shared" si="18"/>
        <v>0</v>
      </c>
      <c r="U32" s="193">
        <f t="shared" si="12"/>
        <v>44377</v>
      </c>
      <c r="V32" s="192">
        <f t="shared" si="13"/>
        <v>0</v>
      </c>
      <c r="W32" s="192">
        <f t="shared" si="14"/>
        <v>0</v>
      </c>
      <c r="X32" s="192">
        <f t="shared" si="19"/>
        <v>0</v>
      </c>
      <c r="Y32" s="192">
        <f t="shared" si="15"/>
        <v>0</v>
      </c>
      <c r="Z32" s="192">
        <f t="shared" si="20"/>
        <v>0</v>
      </c>
      <c r="AA32" s="191"/>
      <c r="AB32" s="203"/>
      <c r="AC32" s="191"/>
      <c r="AD32" s="206"/>
      <c r="AE32" s="191"/>
      <c r="AF32" s="191"/>
      <c r="AG32" s="207"/>
      <c r="AH32" s="207"/>
      <c r="AI32" s="207"/>
      <c r="AJ32" s="207"/>
      <c r="AK32" s="196"/>
      <c r="AL32" s="196"/>
      <c r="AM32" s="196"/>
    </row>
    <row r="33" spans="3:39" ht="15" customHeight="1">
      <c r="C33" s="195">
        <f t="shared" si="4"/>
        <v>0</v>
      </c>
      <c r="D33" s="195">
        <f t="shared" si="5"/>
        <v>0</v>
      </c>
      <c r="F33" s="194">
        <f t="shared" si="16"/>
        <v>0</v>
      </c>
      <c r="G33" s="193">
        <f t="shared" si="6"/>
        <v>0</v>
      </c>
      <c r="H33" s="205" t="e">
        <f t="shared" si="2"/>
        <v>#NUM!</v>
      </c>
      <c r="I33" s="205" t="e">
        <f t="shared" si="17"/>
        <v>#NUM!</v>
      </c>
      <c r="J33" s="205" t="e">
        <f t="shared" si="7"/>
        <v>#NUM!</v>
      </c>
      <c r="K33" s="205" t="e">
        <f t="shared" si="8"/>
        <v>#NUM!</v>
      </c>
      <c r="L33" s="204" t="e">
        <f t="shared" si="9"/>
        <v>#NUM!</v>
      </c>
      <c r="M33" s="198"/>
      <c r="N33" s="198"/>
      <c r="O33" s="198"/>
      <c r="P33" s="198"/>
      <c r="Q33" s="195">
        <f t="shared" si="10"/>
        <v>0</v>
      </c>
      <c r="R33" s="195">
        <f t="shared" si="11"/>
        <v>0</v>
      </c>
      <c r="T33" s="194">
        <f t="shared" si="18"/>
        <v>0</v>
      </c>
      <c r="U33" s="193">
        <f t="shared" si="12"/>
        <v>44408</v>
      </c>
      <c r="V33" s="192">
        <f t="shared" si="13"/>
        <v>0</v>
      </c>
      <c r="W33" s="192">
        <f t="shared" si="14"/>
        <v>0</v>
      </c>
      <c r="X33" s="192">
        <f t="shared" si="19"/>
        <v>0</v>
      </c>
      <c r="Y33" s="192">
        <f t="shared" si="15"/>
        <v>0</v>
      </c>
      <c r="Z33" s="192">
        <f t="shared" si="20"/>
        <v>0</v>
      </c>
      <c r="AA33" s="191"/>
      <c r="AB33" s="203"/>
      <c r="AC33" s="191"/>
      <c r="AD33" s="191"/>
      <c r="AE33" s="191"/>
      <c r="AF33" s="191"/>
      <c r="AG33" s="191"/>
      <c r="AH33" s="191"/>
      <c r="AI33" s="191"/>
      <c r="AJ33" s="191"/>
      <c r="AK33" s="208"/>
      <c r="AL33" s="208"/>
      <c r="AM33" s="208"/>
    </row>
    <row r="34" spans="3:39" ht="15" customHeight="1">
      <c r="C34" s="195">
        <f t="shared" si="4"/>
        <v>0</v>
      </c>
      <c r="D34" s="195">
        <f t="shared" si="5"/>
        <v>0</v>
      </c>
      <c r="F34" s="194">
        <f t="shared" si="16"/>
        <v>0</v>
      </c>
      <c r="G34" s="193">
        <f t="shared" si="6"/>
        <v>0</v>
      </c>
      <c r="H34" s="205" t="e">
        <f t="shared" si="2"/>
        <v>#NUM!</v>
      </c>
      <c r="I34" s="205" t="e">
        <f t="shared" si="17"/>
        <v>#NUM!</v>
      </c>
      <c r="J34" s="205" t="e">
        <f t="shared" si="7"/>
        <v>#NUM!</v>
      </c>
      <c r="K34" s="205" t="e">
        <f t="shared" si="8"/>
        <v>#NUM!</v>
      </c>
      <c r="L34" s="204" t="e">
        <f t="shared" si="9"/>
        <v>#NUM!</v>
      </c>
      <c r="M34" s="198"/>
      <c r="N34" s="198"/>
      <c r="O34" s="198"/>
      <c r="P34" s="198"/>
      <c r="Q34" s="195">
        <f t="shared" si="10"/>
        <v>0</v>
      </c>
      <c r="R34" s="195">
        <f t="shared" si="11"/>
        <v>0</v>
      </c>
      <c r="T34" s="194">
        <f t="shared" si="18"/>
        <v>0</v>
      </c>
      <c r="U34" s="193">
        <f t="shared" si="12"/>
        <v>44439</v>
      </c>
      <c r="V34" s="192">
        <f t="shared" si="13"/>
        <v>0</v>
      </c>
      <c r="W34" s="192">
        <f t="shared" si="14"/>
        <v>0</v>
      </c>
      <c r="X34" s="192">
        <f t="shared" si="19"/>
        <v>0</v>
      </c>
      <c r="Y34" s="192">
        <f t="shared" si="15"/>
        <v>0</v>
      </c>
      <c r="Z34" s="192">
        <f t="shared" si="20"/>
        <v>0</v>
      </c>
      <c r="AA34" s="191"/>
      <c r="AB34" s="203"/>
      <c r="AC34" s="191"/>
      <c r="AD34" s="206"/>
      <c r="AE34" s="191"/>
      <c r="AF34" s="191"/>
      <c r="AG34" s="207"/>
      <c r="AH34" s="191"/>
      <c r="AI34" s="207"/>
      <c r="AJ34" s="207"/>
      <c r="AK34" s="196"/>
      <c r="AL34" s="196"/>
      <c r="AM34" s="196"/>
    </row>
    <row r="35" spans="3:39" ht="15" customHeight="1">
      <c r="C35" s="195">
        <f t="shared" si="4"/>
        <v>0</v>
      </c>
      <c r="D35" s="195">
        <f t="shared" si="5"/>
        <v>0</v>
      </c>
      <c r="F35" s="194">
        <f t="shared" si="16"/>
        <v>0</v>
      </c>
      <c r="G35" s="193">
        <f t="shared" si="6"/>
        <v>0</v>
      </c>
      <c r="H35" s="205" t="e">
        <f t="shared" si="2"/>
        <v>#NUM!</v>
      </c>
      <c r="I35" s="205" t="e">
        <f t="shared" si="17"/>
        <v>#NUM!</v>
      </c>
      <c r="J35" s="205" t="e">
        <f t="shared" si="7"/>
        <v>#NUM!</v>
      </c>
      <c r="K35" s="205" t="e">
        <f t="shared" si="8"/>
        <v>#NUM!</v>
      </c>
      <c r="L35" s="204" t="e">
        <f t="shared" si="9"/>
        <v>#NUM!</v>
      </c>
      <c r="M35" s="198"/>
      <c r="N35" s="198"/>
      <c r="O35" s="198"/>
      <c r="P35" s="198"/>
      <c r="Q35" s="195">
        <f t="shared" si="10"/>
        <v>0</v>
      </c>
      <c r="R35" s="195">
        <f t="shared" si="11"/>
        <v>0</v>
      </c>
      <c r="T35" s="194">
        <f t="shared" si="18"/>
        <v>0</v>
      </c>
      <c r="U35" s="193">
        <f t="shared" si="12"/>
        <v>44469</v>
      </c>
      <c r="V35" s="192">
        <f t="shared" si="13"/>
        <v>0</v>
      </c>
      <c r="W35" s="192">
        <f t="shared" si="14"/>
        <v>0</v>
      </c>
      <c r="X35" s="192">
        <f t="shared" si="19"/>
        <v>0</v>
      </c>
      <c r="Y35" s="192">
        <f t="shared" si="15"/>
        <v>0</v>
      </c>
      <c r="Z35" s="192">
        <f t="shared" si="20"/>
        <v>0</v>
      </c>
      <c r="AA35" s="191"/>
      <c r="AB35" s="203"/>
      <c r="AC35" s="191"/>
      <c r="AD35" s="191"/>
      <c r="AE35" s="191"/>
      <c r="AF35" s="191"/>
      <c r="AG35" s="191"/>
      <c r="AH35" s="191"/>
      <c r="AI35" s="191"/>
      <c r="AJ35" s="191"/>
      <c r="AK35" s="208"/>
      <c r="AL35" s="208"/>
      <c r="AM35" s="208"/>
    </row>
    <row r="36" spans="3:39" ht="15" customHeight="1">
      <c r="C36" s="195">
        <f t="shared" si="4"/>
        <v>0</v>
      </c>
      <c r="D36" s="195">
        <f t="shared" si="5"/>
        <v>0</v>
      </c>
      <c r="F36" s="194">
        <f t="shared" si="16"/>
        <v>0</v>
      </c>
      <c r="G36" s="193">
        <f t="shared" si="6"/>
        <v>0</v>
      </c>
      <c r="H36" s="205" t="e">
        <f t="shared" si="2"/>
        <v>#NUM!</v>
      </c>
      <c r="I36" s="205" t="e">
        <f t="shared" si="17"/>
        <v>#NUM!</v>
      </c>
      <c r="J36" s="205" t="e">
        <f t="shared" si="7"/>
        <v>#NUM!</v>
      </c>
      <c r="K36" s="205" t="e">
        <f t="shared" si="8"/>
        <v>#NUM!</v>
      </c>
      <c r="L36" s="204" t="e">
        <f t="shared" si="9"/>
        <v>#NUM!</v>
      </c>
      <c r="M36" s="198"/>
      <c r="N36" s="198"/>
      <c r="O36" s="198"/>
      <c r="P36" s="198"/>
      <c r="Q36" s="195">
        <f t="shared" si="10"/>
        <v>0</v>
      </c>
      <c r="R36" s="195">
        <f t="shared" si="11"/>
        <v>0</v>
      </c>
      <c r="T36" s="194">
        <f t="shared" si="18"/>
        <v>0</v>
      </c>
      <c r="U36" s="193">
        <f t="shared" si="12"/>
        <v>44500</v>
      </c>
      <c r="V36" s="192">
        <f t="shared" si="13"/>
        <v>0</v>
      </c>
      <c r="W36" s="192">
        <f t="shared" si="14"/>
        <v>0</v>
      </c>
      <c r="X36" s="192">
        <f t="shared" si="19"/>
        <v>0</v>
      </c>
      <c r="Y36" s="192">
        <f t="shared" si="15"/>
        <v>0</v>
      </c>
      <c r="Z36" s="192">
        <f t="shared" si="20"/>
        <v>0</v>
      </c>
      <c r="AA36" s="191"/>
      <c r="AB36" s="203"/>
      <c r="AC36" s="191"/>
      <c r="AD36" s="206"/>
      <c r="AE36" s="191"/>
      <c r="AF36" s="191"/>
      <c r="AG36" s="207"/>
      <c r="AH36" s="191"/>
      <c r="AI36" s="207"/>
      <c r="AJ36" s="207"/>
      <c r="AK36" s="196"/>
      <c r="AL36" s="196"/>
      <c r="AM36" s="196"/>
    </row>
    <row r="37" spans="3:39" ht="15" customHeight="1">
      <c r="C37" s="195">
        <f t="shared" si="4"/>
        <v>0</v>
      </c>
      <c r="D37" s="195">
        <f t="shared" si="5"/>
        <v>0</v>
      </c>
      <c r="F37" s="194">
        <f t="shared" si="16"/>
        <v>0</v>
      </c>
      <c r="G37" s="193">
        <f t="shared" si="6"/>
        <v>0</v>
      </c>
      <c r="H37" s="205" t="e">
        <f t="shared" si="2"/>
        <v>#NUM!</v>
      </c>
      <c r="I37" s="205" t="e">
        <f t="shared" si="17"/>
        <v>#NUM!</v>
      </c>
      <c r="J37" s="205" t="e">
        <f t="shared" si="7"/>
        <v>#NUM!</v>
      </c>
      <c r="K37" s="205" t="e">
        <f t="shared" si="8"/>
        <v>#NUM!</v>
      </c>
      <c r="L37" s="204" t="e">
        <f t="shared" si="9"/>
        <v>#NUM!</v>
      </c>
      <c r="M37" s="198"/>
      <c r="N37" s="198"/>
      <c r="O37" s="198"/>
      <c r="P37" s="198"/>
      <c r="Q37" s="195">
        <f t="shared" si="10"/>
        <v>0</v>
      </c>
      <c r="R37" s="195">
        <f t="shared" si="11"/>
        <v>0</v>
      </c>
      <c r="T37" s="194">
        <f t="shared" si="18"/>
        <v>0</v>
      </c>
      <c r="U37" s="193">
        <f t="shared" si="12"/>
        <v>44530</v>
      </c>
      <c r="V37" s="192">
        <f t="shared" si="13"/>
        <v>0</v>
      </c>
      <c r="W37" s="192">
        <f t="shared" si="14"/>
        <v>0</v>
      </c>
      <c r="X37" s="192">
        <f t="shared" si="19"/>
        <v>0</v>
      </c>
      <c r="Y37" s="192">
        <f t="shared" si="15"/>
        <v>0</v>
      </c>
      <c r="Z37" s="192">
        <f t="shared" si="20"/>
        <v>0</v>
      </c>
      <c r="AA37" s="191"/>
      <c r="AB37" s="203"/>
      <c r="AC37" s="191"/>
      <c r="AD37" s="191"/>
      <c r="AE37" s="191"/>
      <c r="AF37" s="191"/>
      <c r="AG37" s="191"/>
      <c r="AH37" s="191"/>
      <c r="AI37" s="191"/>
      <c r="AJ37" s="191"/>
      <c r="AK37" s="208"/>
      <c r="AL37" s="208"/>
      <c r="AM37" s="208"/>
    </row>
    <row r="38" spans="3:39" ht="15" customHeight="1">
      <c r="C38" s="195">
        <f t="shared" si="4"/>
        <v>0</v>
      </c>
      <c r="D38" s="195">
        <f t="shared" si="5"/>
        <v>0</v>
      </c>
      <c r="F38" s="194">
        <f t="shared" si="16"/>
        <v>0</v>
      </c>
      <c r="G38" s="193">
        <f t="shared" si="6"/>
        <v>0</v>
      </c>
      <c r="H38" s="205" t="e">
        <f t="shared" si="2"/>
        <v>#NUM!</v>
      </c>
      <c r="I38" s="205" t="e">
        <f t="shared" si="17"/>
        <v>#NUM!</v>
      </c>
      <c r="J38" s="205" t="e">
        <f t="shared" si="7"/>
        <v>#NUM!</v>
      </c>
      <c r="K38" s="205" t="e">
        <f t="shared" si="8"/>
        <v>#NUM!</v>
      </c>
      <c r="L38" s="204" t="e">
        <f t="shared" si="9"/>
        <v>#NUM!</v>
      </c>
      <c r="M38" s="198"/>
      <c r="N38" s="198"/>
      <c r="O38" s="198"/>
      <c r="P38" s="198"/>
      <c r="Q38" s="195">
        <f t="shared" si="10"/>
        <v>0</v>
      </c>
      <c r="R38" s="195">
        <f t="shared" si="11"/>
        <v>0</v>
      </c>
      <c r="T38" s="194">
        <f t="shared" si="18"/>
        <v>0</v>
      </c>
      <c r="U38" s="193">
        <f t="shared" si="12"/>
        <v>44561</v>
      </c>
      <c r="V38" s="192">
        <f t="shared" si="13"/>
        <v>0</v>
      </c>
      <c r="W38" s="192">
        <f t="shared" si="14"/>
        <v>0</v>
      </c>
      <c r="X38" s="192">
        <f t="shared" si="19"/>
        <v>0</v>
      </c>
      <c r="Y38" s="192">
        <f t="shared" si="15"/>
        <v>0</v>
      </c>
      <c r="Z38" s="192">
        <f t="shared" si="20"/>
        <v>0</v>
      </c>
      <c r="AA38" s="191"/>
      <c r="AB38" s="203"/>
      <c r="AC38" s="191"/>
      <c r="AD38" s="206"/>
      <c r="AE38" s="191"/>
      <c r="AF38" s="191"/>
      <c r="AG38" s="207"/>
      <c r="AH38" s="191"/>
      <c r="AI38" s="207"/>
      <c r="AJ38" s="207"/>
      <c r="AK38" s="196"/>
      <c r="AL38" s="196"/>
      <c r="AM38" s="196"/>
    </row>
    <row r="39" spans="3:39" ht="15" customHeight="1">
      <c r="C39" s="195">
        <f t="shared" si="4"/>
        <v>0</v>
      </c>
      <c r="D39" s="195">
        <f t="shared" si="5"/>
        <v>0</v>
      </c>
      <c r="F39" s="194">
        <f t="shared" si="16"/>
        <v>0</v>
      </c>
      <c r="G39" s="193">
        <f t="shared" si="6"/>
        <v>0</v>
      </c>
      <c r="H39" s="205" t="e">
        <f t="shared" si="2"/>
        <v>#NUM!</v>
      </c>
      <c r="I39" s="205" t="e">
        <f t="shared" si="17"/>
        <v>#NUM!</v>
      </c>
      <c r="J39" s="205" t="e">
        <f t="shared" si="7"/>
        <v>#NUM!</v>
      </c>
      <c r="K39" s="205" t="e">
        <f t="shared" si="8"/>
        <v>#NUM!</v>
      </c>
      <c r="L39" s="204" t="e">
        <f t="shared" si="9"/>
        <v>#NUM!</v>
      </c>
      <c r="M39" s="198"/>
      <c r="N39" s="198"/>
      <c r="O39" s="198"/>
      <c r="P39" s="198"/>
      <c r="Q39" s="195">
        <f t="shared" si="10"/>
        <v>0</v>
      </c>
      <c r="R39" s="195">
        <f t="shared" si="11"/>
        <v>0</v>
      </c>
      <c r="T39" s="194">
        <f t="shared" si="18"/>
        <v>0</v>
      </c>
      <c r="U39" s="193">
        <f t="shared" si="12"/>
        <v>44592</v>
      </c>
      <c r="V39" s="192">
        <f t="shared" si="13"/>
        <v>0</v>
      </c>
      <c r="W39" s="192">
        <f t="shared" si="14"/>
        <v>0</v>
      </c>
      <c r="X39" s="192">
        <f t="shared" si="19"/>
        <v>0</v>
      </c>
      <c r="Y39" s="192">
        <f t="shared" si="15"/>
        <v>0</v>
      </c>
      <c r="Z39" s="192">
        <f t="shared" si="20"/>
        <v>0</v>
      </c>
      <c r="AA39" s="191"/>
      <c r="AB39" s="203"/>
      <c r="AC39" s="191"/>
      <c r="AD39" s="191"/>
      <c r="AE39" s="191"/>
      <c r="AF39" s="191"/>
      <c r="AG39" s="191"/>
      <c r="AH39" s="191"/>
      <c r="AI39" s="191"/>
      <c r="AJ39" s="191"/>
      <c r="AK39" s="208"/>
      <c r="AL39" s="208"/>
      <c r="AM39" s="197"/>
    </row>
    <row r="40" spans="3:39" ht="15" customHeight="1">
      <c r="C40" s="195">
        <f t="shared" si="4"/>
        <v>0</v>
      </c>
      <c r="D40" s="195">
        <f t="shared" si="5"/>
        <v>0</v>
      </c>
      <c r="F40" s="194">
        <f t="shared" si="16"/>
        <v>0</v>
      </c>
      <c r="G40" s="193">
        <f t="shared" si="6"/>
        <v>0</v>
      </c>
      <c r="H40" s="205" t="e">
        <f t="shared" si="2"/>
        <v>#NUM!</v>
      </c>
      <c r="I40" s="205" t="e">
        <f t="shared" si="17"/>
        <v>#NUM!</v>
      </c>
      <c r="J40" s="205" t="e">
        <f t="shared" si="7"/>
        <v>#NUM!</v>
      </c>
      <c r="K40" s="205" t="e">
        <f t="shared" si="8"/>
        <v>#NUM!</v>
      </c>
      <c r="L40" s="204" t="e">
        <f t="shared" si="9"/>
        <v>#NUM!</v>
      </c>
      <c r="M40" s="198"/>
      <c r="N40" s="198"/>
      <c r="O40" s="198"/>
      <c r="P40" s="198"/>
      <c r="Q40" s="195">
        <f t="shared" si="10"/>
        <v>0</v>
      </c>
      <c r="R40" s="195">
        <f t="shared" si="11"/>
        <v>0</v>
      </c>
      <c r="T40" s="194">
        <f t="shared" si="18"/>
        <v>0</v>
      </c>
      <c r="U40" s="193">
        <f t="shared" si="12"/>
        <v>44620</v>
      </c>
      <c r="V40" s="192">
        <f t="shared" si="13"/>
        <v>0</v>
      </c>
      <c r="W40" s="192">
        <f t="shared" si="14"/>
        <v>0</v>
      </c>
      <c r="X40" s="192">
        <f t="shared" si="19"/>
        <v>0</v>
      </c>
      <c r="Y40" s="192">
        <f t="shared" si="15"/>
        <v>0</v>
      </c>
      <c r="Z40" s="192">
        <f t="shared" si="20"/>
        <v>0</v>
      </c>
      <c r="AA40" s="191"/>
      <c r="AB40" s="203"/>
      <c r="AC40" s="191"/>
      <c r="AD40" s="206"/>
      <c r="AE40" s="191"/>
      <c r="AF40" s="191"/>
      <c r="AG40" s="191"/>
      <c r="AH40" s="191"/>
      <c r="AI40" s="191"/>
      <c r="AJ40" s="207"/>
      <c r="AK40" s="196"/>
      <c r="AL40" s="196"/>
      <c r="AM40" s="196"/>
    </row>
    <row r="41" spans="3:39" ht="15" customHeight="1">
      <c r="C41" s="195">
        <f t="shared" si="4"/>
        <v>0</v>
      </c>
      <c r="D41" s="195">
        <f t="shared" si="5"/>
        <v>0</v>
      </c>
      <c r="F41" s="194">
        <f t="shared" si="16"/>
        <v>0</v>
      </c>
      <c r="G41" s="193">
        <f t="shared" si="6"/>
        <v>0</v>
      </c>
      <c r="H41" s="205" t="e">
        <f t="shared" si="2"/>
        <v>#NUM!</v>
      </c>
      <c r="I41" s="205" t="e">
        <f t="shared" si="17"/>
        <v>#NUM!</v>
      </c>
      <c r="J41" s="205" t="e">
        <f t="shared" si="7"/>
        <v>#NUM!</v>
      </c>
      <c r="K41" s="205" t="e">
        <f t="shared" si="8"/>
        <v>#NUM!</v>
      </c>
      <c r="L41" s="204" t="e">
        <f t="shared" si="9"/>
        <v>#NUM!</v>
      </c>
      <c r="M41" s="198"/>
      <c r="N41" s="198"/>
      <c r="O41" s="198"/>
      <c r="P41" s="198"/>
      <c r="Q41" s="195">
        <f t="shared" si="10"/>
        <v>0</v>
      </c>
      <c r="R41" s="195">
        <f t="shared" si="11"/>
        <v>0</v>
      </c>
      <c r="T41" s="194">
        <f t="shared" si="18"/>
        <v>0</v>
      </c>
      <c r="U41" s="193">
        <f t="shared" si="12"/>
        <v>44651</v>
      </c>
      <c r="V41" s="192">
        <f t="shared" si="13"/>
        <v>0</v>
      </c>
      <c r="W41" s="192">
        <f t="shared" si="14"/>
        <v>0</v>
      </c>
      <c r="X41" s="192">
        <f t="shared" si="19"/>
        <v>0</v>
      </c>
      <c r="Y41" s="192">
        <f t="shared" si="15"/>
        <v>0</v>
      </c>
      <c r="Z41" s="192">
        <f t="shared" si="20"/>
        <v>0</v>
      </c>
      <c r="AA41" s="191"/>
      <c r="AB41" s="203"/>
      <c r="AC41" s="191"/>
      <c r="AD41" s="191"/>
      <c r="AE41" s="191"/>
      <c r="AF41" s="191"/>
      <c r="AG41" s="191"/>
      <c r="AH41" s="191"/>
      <c r="AI41" s="191"/>
      <c r="AJ41" s="191"/>
      <c r="AK41" s="189"/>
      <c r="AL41" s="189"/>
      <c r="AM41" s="189"/>
    </row>
    <row r="42" spans="3:39" ht="15" customHeight="1">
      <c r="C42" s="195">
        <f t="shared" si="4"/>
        <v>0</v>
      </c>
      <c r="D42" s="195">
        <f t="shared" si="5"/>
        <v>0</v>
      </c>
      <c r="F42" s="194">
        <f t="shared" si="16"/>
        <v>0</v>
      </c>
      <c r="G42" s="193">
        <f t="shared" si="6"/>
        <v>0</v>
      </c>
      <c r="H42" s="205" t="e">
        <f t="shared" si="2"/>
        <v>#NUM!</v>
      </c>
      <c r="I42" s="205" t="e">
        <f t="shared" si="17"/>
        <v>#NUM!</v>
      </c>
      <c r="J42" s="205" t="e">
        <f t="shared" si="7"/>
        <v>#NUM!</v>
      </c>
      <c r="K42" s="205" t="e">
        <f t="shared" si="8"/>
        <v>#NUM!</v>
      </c>
      <c r="L42" s="204" t="e">
        <f t="shared" si="9"/>
        <v>#NUM!</v>
      </c>
      <c r="M42" s="198"/>
      <c r="N42" s="198"/>
      <c r="O42" s="198"/>
      <c r="P42" s="198"/>
      <c r="Q42" s="195">
        <f t="shared" si="10"/>
        <v>0</v>
      </c>
      <c r="R42" s="195">
        <f t="shared" si="11"/>
        <v>0</v>
      </c>
      <c r="T42" s="194">
        <f t="shared" si="18"/>
        <v>0</v>
      </c>
      <c r="U42" s="193">
        <f t="shared" si="12"/>
        <v>44681</v>
      </c>
      <c r="V42" s="192">
        <f t="shared" si="13"/>
        <v>0</v>
      </c>
      <c r="W42" s="192">
        <f t="shared" si="14"/>
        <v>0</v>
      </c>
      <c r="X42" s="192">
        <f t="shared" si="19"/>
        <v>0</v>
      </c>
      <c r="Y42" s="192">
        <f t="shared" si="15"/>
        <v>0</v>
      </c>
      <c r="Z42" s="192">
        <f t="shared" si="20"/>
        <v>0</v>
      </c>
      <c r="AA42" s="191"/>
      <c r="AB42" s="203"/>
      <c r="AC42" s="191"/>
      <c r="AD42" s="206"/>
      <c r="AE42" s="191"/>
      <c r="AF42" s="191"/>
      <c r="AG42" s="191"/>
      <c r="AH42" s="191"/>
      <c r="AI42" s="191"/>
      <c r="AJ42" s="191"/>
      <c r="AK42" s="189"/>
      <c r="AL42" s="189"/>
      <c r="AM42" s="189"/>
    </row>
    <row r="43" spans="3:39" ht="15" customHeight="1">
      <c r="C43" s="195">
        <f t="shared" si="4"/>
        <v>0</v>
      </c>
      <c r="D43" s="195">
        <f t="shared" si="5"/>
        <v>0</v>
      </c>
      <c r="F43" s="194">
        <f t="shared" si="16"/>
        <v>0</v>
      </c>
      <c r="G43" s="193">
        <f t="shared" si="6"/>
        <v>0</v>
      </c>
      <c r="H43" s="205" t="e">
        <f t="shared" si="2"/>
        <v>#NUM!</v>
      </c>
      <c r="I43" s="205" t="e">
        <f t="shared" si="17"/>
        <v>#NUM!</v>
      </c>
      <c r="J43" s="205" t="e">
        <f t="shared" si="7"/>
        <v>#NUM!</v>
      </c>
      <c r="K43" s="205" t="e">
        <f t="shared" si="8"/>
        <v>#NUM!</v>
      </c>
      <c r="L43" s="204" t="e">
        <f t="shared" si="9"/>
        <v>#NUM!</v>
      </c>
      <c r="M43" s="198"/>
      <c r="N43" s="198"/>
      <c r="O43" s="198"/>
      <c r="P43" s="198"/>
      <c r="Q43" s="195">
        <f t="shared" si="10"/>
        <v>0</v>
      </c>
      <c r="R43" s="195">
        <f t="shared" si="11"/>
        <v>0</v>
      </c>
      <c r="T43" s="194">
        <f t="shared" si="18"/>
        <v>0</v>
      </c>
      <c r="U43" s="193">
        <f t="shared" si="12"/>
        <v>44712</v>
      </c>
      <c r="V43" s="192">
        <f t="shared" si="13"/>
        <v>0</v>
      </c>
      <c r="W43" s="192">
        <f t="shared" si="14"/>
        <v>0</v>
      </c>
      <c r="X43" s="192">
        <f t="shared" si="19"/>
        <v>0</v>
      </c>
      <c r="Y43" s="192">
        <f t="shared" si="15"/>
        <v>0</v>
      </c>
      <c r="Z43" s="192">
        <f t="shared" si="20"/>
        <v>0</v>
      </c>
      <c r="AA43" s="191"/>
      <c r="AB43" s="203"/>
      <c r="AC43" s="191"/>
      <c r="AD43" s="191"/>
      <c r="AE43" s="191"/>
      <c r="AF43" s="191"/>
      <c r="AG43" s="191"/>
      <c r="AH43" s="191"/>
      <c r="AI43" s="191"/>
      <c r="AJ43" s="191"/>
      <c r="AK43" s="189"/>
      <c r="AL43" s="189"/>
      <c r="AM43" s="189"/>
    </row>
    <row r="44" spans="3:39" ht="15" customHeight="1">
      <c r="C44" s="195">
        <f t="shared" si="4"/>
        <v>0</v>
      </c>
      <c r="D44" s="195">
        <f t="shared" si="5"/>
        <v>0</v>
      </c>
      <c r="F44" s="194">
        <f t="shared" si="16"/>
        <v>0</v>
      </c>
      <c r="G44" s="193">
        <f t="shared" si="6"/>
        <v>0</v>
      </c>
      <c r="H44" s="205" t="e">
        <f t="shared" si="2"/>
        <v>#NUM!</v>
      </c>
      <c r="I44" s="205" t="e">
        <f t="shared" si="17"/>
        <v>#NUM!</v>
      </c>
      <c r="J44" s="205" t="e">
        <f t="shared" si="7"/>
        <v>#NUM!</v>
      </c>
      <c r="K44" s="205" t="e">
        <f t="shared" si="8"/>
        <v>#NUM!</v>
      </c>
      <c r="L44" s="204" t="e">
        <f t="shared" si="9"/>
        <v>#NUM!</v>
      </c>
      <c r="M44" s="198"/>
      <c r="N44" s="198"/>
      <c r="O44" s="198"/>
      <c r="P44" s="198"/>
      <c r="Q44" s="195">
        <f t="shared" si="10"/>
        <v>0</v>
      </c>
      <c r="R44" s="195">
        <f t="shared" si="11"/>
        <v>0</v>
      </c>
      <c r="T44" s="194">
        <f t="shared" si="18"/>
        <v>0</v>
      </c>
      <c r="U44" s="193">
        <f t="shared" si="12"/>
        <v>44742</v>
      </c>
      <c r="V44" s="192">
        <f t="shared" si="13"/>
        <v>0</v>
      </c>
      <c r="W44" s="192">
        <f t="shared" si="14"/>
        <v>0</v>
      </c>
      <c r="X44" s="192">
        <f t="shared" si="19"/>
        <v>0</v>
      </c>
      <c r="Y44" s="192">
        <f t="shared" si="15"/>
        <v>0</v>
      </c>
      <c r="Z44" s="192">
        <f t="shared" si="20"/>
        <v>0</v>
      </c>
      <c r="AA44" s="191"/>
      <c r="AB44" s="203"/>
      <c r="AC44" s="191"/>
      <c r="AD44" s="206"/>
      <c r="AE44" s="191"/>
      <c r="AF44" s="191"/>
      <c r="AG44" s="191"/>
      <c r="AH44" s="191"/>
      <c r="AI44" s="191"/>
      <c r="AJ44" s="191"/>
      <c r="AK44" s="189"/>
      <c r="AL44" s="189"/>
      <c r="AM44" s="189"/>
    </row>
    <row r="45" spans="3:39" ht="15" customHeight="1">
      <c r="C45" s="195">
        <f t="shared" si="4"/>
        <v>0</v>
      </c>
      <c r="D45" s="195">
        <f t="shared" si="5"/>
        <v>0</v>
      </c>
      <c r="F45" s="194">
        <f t="shared" si="16"/>
        <v>0</v>
      </c>
      <c r="G45" s="193">
        <f t="shared" si="6"/>
        <v>0</v>
      </c>
      <c r="H45" s="205" t="e">
        <f t="shared" si="2"/>
        <v>#NUM!</v>
      </c>
      <c r="I45" s="205" t="e">
        <f t="shared" si="17"/>
        <v>#NUM!</v>
      </c>
      <c r="J45" s="205" t="e">
        <f t="shared" si="7"/>
        <v>#NUM!</v>
      </c>
      <c r="K45" s="205" t="e">
        <f t="shared" si="8"/>
        <v>#NUM!</v>
      </c>
      <c r="L45" s="204" t="e">
        <f t="shared" si="9"/>
        <v>#NUM!</v>
      </c>
      <c r="M45" s="198"/>
      <c r="N45" s="198"/>
      <c r="O45" s="198"/>
      <c r="P45" s="198"/>
      <c r="Q45" s="195">
        <f t="shared" si="10"/>
        <v>0</v>
      </c>
      <c r="R45" s="195">
        <f t="shared" si="11"/>
        <v>0</v>
      </c>
      <c r="T45" s="194">
        <f t="shared" si="18"/>
        <v>0</v>
      </c>
      <c r="U45" s="193">
        <f t="shared" si="12"/>
        <v>44773</v>
      </c>
      <c r="V45" s="192">
        <f t="shared" si="13"/>
        <v>0</v>
      </c>
      <c r="W45" s="192">
        <f t="shared" si="14"/>
        <v>0</v>
      </c>
      <c r="X45" s="192">
        <f t="shared" si="19"/>
        <v>0</v>
      </c>
      <c r="Y45" s="192">
        <f t="shared" si="15"/>
        <v>0</v>
      </c>
      <c r="Z45" s="192">
        <f t="shared" si="20"/>
        <v>0</v>
      </c>
      <c r="AA45" s="191"/>
      <c r="AB45" s="203"/>
      <c r="AC45" s="191"/>
      <c r="AD45" s="191"/>
      <c r="AE45" s="191"/>
      <c r="AF45" s="191"/>
      <c r="AG45" s="191"/>
      <c r="AH45" s="191"/>
      <c r="AI45" s="191"/>
      <c r="AJ45" s="191"/>
      <c r="AK45" s="189"/>
      <c r="AL45" s="189"/>
      <c r="AM45" s="189"/>
    </row>
    <row r="46" spans="3:39" ht="15" customHeight="1">
      <c r="C46" s="195">
        <f t="shared" si="4"/>
        <v>0</v>
      </c>
      <c r="D46" s="195">
        <f t="shared" si="5"/>
        <v>0</v>
      </c>
      <c r="F46" s="194">
        <f t="shared" si="16"/>
        <v>0</v>
      </c>
      <c r="G46" s="193">
        <f t="shared" si="6"/>
        <v>0</v>
      </c>
      <c r="H46" s="205" t="e">
        <f t="shared" si="2"/>
        <v>#NUM!</v>
      </c>
      <c r="I46" s="205" t="e">
        <f t="shared" si="17"/>
        <v>#NUM!</v>
      </c>
      <c r="J46" s="205" t="e">
        <f t="shared" si="7"/>
        <v>#NUM!</v>
      </c>
      <c r="K46" s="205" t="e">
        <f t="shared" si="8"/>
        <v>#NUM!</v>
      </c>
      <c r="L46" s="204" t="e">
        <f t="shared" si="9"/>
        <v>#NUM!</v>
      </c>
      <c r="M46" s="198"/>
      <c r="N46" s="198"/>
      <c r="O46" s="198"/>
      <c r="P46" s="198"/>
      <c r="Q46" s="195">
        <f t="shared" si="10"/>
        <v>0</v>
      </c>
      <c r="R46" s="195">
        <f t="shared" si="11"/>
        <v>0</v>
      </c>
      <c r="T46" s="194">
        <f t="shared" si="18"/>
        <v>0</v>
      </c>
      <c r="U46" s="193">
        <f t="shared" si="12"/>
        <v>44804</v>
      </c>
      <c r="V46" s="192">
        <f t="shared" si="13"/>
        <v>0</v>
      </c>
      <c r="W46" s="192">
        <f t="shared" si="14"/>
        <v>0</v>
      </c>
      <c r="X46" s="192">
        <f t="shared" si="19"/>
        <v>0</v>
      </c>
      <c r="Y46" s="192">
        <f t="shared" si="15"/>
        <v>0</v>
      </c>
      <c r="Z46" s="192">
        <f t="shared" si="20"/>
        <v>0</v>
      </c>
      <c r="AA46" s="191"/>
      <c r="AB46" s="203"/>
      <c r="AC46" s="191"/>
      <c r="AD46" s="206"/>
      <c r="AE46" s="191"/>
      <c r="AF46" s="191"/>
      <c r="AG46" s="191"/>
      <c r="AH46" s="191"/>
      <c r="AI46" s="191"/>
      <c r="AJ46" s="191"/>
      <c r="AK46" s="189"/>
      <c r="AL46" s="189"/>
      <c r="AM46" s="189"/>
    </row>
    <row r="47" spans="3:39" ht="15" customHeight="1">
      <c r="C47" s="195">
        <f t="shared" si="4"/>
        <v>0</v>
      </c>
      <c r="D47" s="195">
        <f t="shared" si="5"/>
        <v>0</v>
      </c>
      <c r="F47" s="194">
        <f t="shared" si="16"/>
        <v>0</v>
      </c>
      <c r="G47" s="193">
        <f t="shared" si="6"/>
        <v>0</v>
      </c>
      <c r="H47" s="205" t="e">
        <f t="shared" si="2"/>
        <v>#NUM!</v>
      </c>
      <c r="I47" s="205" t="e">
        <f t="shared" si="17"/>
        <v>#NUM!</v>
      </c>
      <c r="J47" s="205" t="e">
        <f t="shared" si="7"/>
        <v>#NUM!</v>
      </c>
      <c r="K47" s="205" t="e">
        <f t="shared" si="8"/>
        <v>#NUM!</v>
      </c>
      <c r="L47" s="204" t="e">
        <f t="shared" si="9"/>
        <v>#NUM!</v>
      </c>
      <c r="M47" s="198"/>
      <c r="N47" s="198"/>
      <c r="O47" s="198"/>
      <c r="P47" s="198"/>
      <c r="Q47" s="195">
        <f t="shared" si="10"/>
        <v>0</v>
      </c>
      <c r="R47" s="195">
        <f t="shared" si="11"/>
        <v>0</v>
      </c>
      <c r="T47" s="194">
        <f t="shared" si="18"/>
        <v>0</v>
      </c>
      <c r="U47" s="193">
        <f t="shared" si="12"/>
        <v>44834</v>
      </c>
      <c r="V47" s="192">
        <f t="shared" si="13"/>
        <v>0</v>
      </c>
      <c r="W47" s="192">
        <f t="shared" si="14"/>
        <v>0</v>
      </c>
      <c r="X47" s="192">
        <f t="shared" si="19"/>
        <v>0</v>
      </c>
      <c r="Y47" s="192">
        <f t="shared" si="15"/>
        <v>0</v>
      </c>
      <c r="Z47" s="192">
        <f t="shared" si="20"/>
        <v>0</v>
      </c>
      <c r="AA47" s="191"/>
      <c r="AB47" s="203"/>
      <c r="AC47" s="191"/>
      <c r="AD47" s="191"/>
      <c r="AE47" s="191"/>
      <c r="AF47" s="191"/>
      <c r="AG47" s="191"/>
      <c r="AH47" s="191"/>
      <c r="AI47" s="191"/>
      <c r="AJ47" s="191"/>
      <c r="AK47" s="189"/>
      <c r="AL47" s="189"/>
      <c r="AM47" s="189"/>
    </row>
    <row r="48" spans="3:39" ht="15" customHeight="1">
      <c r="C48" s="195">
        <f t="shared" si="4"/>
        <v>0</v>
      </c>
      <c r="D48" s="195">
        <f t="shared" si="5"/>
        <v>0</v>
      </c>
      <c r="F48" s="194">
        <f t="shared" si="16"/>
        <v>0</v>
      </c>
      <c r="G48" s="193">
        <f t="shared" si="6"/>
        <v>0</v>
      </c>
      <c r="H48" s="205" t="e">
        <f t="shared" si="2"/>
        <v>#NUM!</v>
      </c>
      <c r="I48" s="205" t="e">
        <f t="shared" si="17"/>
        <v>#NUM!</v>
      </c>
      <c r="J48" s="205" t="e">
        <f t="shared" si="7"/>
        <v>#NUM!</v>
      </c>
      <c r="K48" s="205" t="e">
        <f t="shared" si="8"/>
        <v>#NUM!</v>
      </c>
      <c r="L48" s="204" t="e">
        <f t="shared" si="9"/>
        <v>#NUM!</v>
      </c>
      <c r="M48" s="198"/>
      <c r="N48" s="198"/>
      <c r="O48" s="198"/>
      <c r="P48" s="198"/>
      <c r="Q48" s="195">
        <f t="shared" si="10"/>
        <v>0</v>
      </c>
      <c r="R48" s="195">
        <f t="shared" si="11"/>
        <v>0</v>
      </c>
      <c r="T48" s="194">
        <f t="shared" si="18"/>
        <v>0</v>
      </c>
      <c r="U48" s="193">
        <f t="shared" si="12"/>
        <v>44865</v>
      </c>
      <c r="V48" s="192">
        <f t="shared" si="13"/>
        <v>0</v>
      </c>
      <c r="W48" s="192">
        <f t="shared" si="14"/>
        <v>0</v>
      </c>
      <c r="X48" s="192">
        <f t="shared" si="19"/>
        <v>0</v>
      </c>
      <c r="Y48" s="192">
        <f t="shared" si="15"/>
        <v>0</v>
      </c>
      <c r="Z48" s="192">
        <f t="shared" si="20"/>
        <v>0</v>
      </c>
      <c r="AA48" s="191"/>
      <c r="AB48" s="203"/>
      <c r="AC48" s="191"/>
      <c r="AD48" s="206"/>
      <c r="AE48" s="191"/>
      <c r="AF48" s="191"/>
      <c r="AG48" s="191"/>
      <c r="AH48" s="191"/>
      <c r="AI48" s="191"/>
      <c r="AJ48" s="191"/>
      <c r="AK48" s="189"/>
      <c r="AL48" s="189"/>
      <c r="AM48" s="189"/>
    </row>
    <row r="49" spans="3:40" ht="15" customHeight="1">
      <c r="C49" s="195">
        <f t="shared" si="4"/>
        <v>0</v>
      </c>
      <c r="D49" s="195">
        <f t="shared" si="5"/>
        <v>0</v>
      </c>
      <c r="F49" s="194">
        <f t="shared" si="16"/>
        <v>0</v>
      </c>
      <c r="G49" s="193">
        <f t="shared" si="6"/>
        <v>0</v>
      </c>
      <c r="H49" s="205" t="e">
        <f t="shared" si="2"/>
        <v>#NUM!</v>
      </c>
      <c r="I49" s="205" t="e">
        <f t="shared" si="17"/>
        <v>#NUM!</v>
      </c>
      <c r="J49" s="205" t="e">
        <f t="shared" si="7"/>
        <v>#NUM!</v>
      </c>
      <c r="K49" s="205" t="e">
        <f t="shared" si="8"/>
        <v>#NUM!</v>
      </c>
      <c r="L49" s="204" t="e">
        <f t="shared" si="9"/>
        <v>#NUM!</v>
      </c>
      <c r="M49" s="198"/>
      <c r="N49" s="198"/>
      <c r="O49" s="198"/>
      <c r="P49" s="198"/>
      <c r="Q49" s="195">
        <f t="shared" si="10"/>
        <v>0</v>
      </c>
      <c r="R49" s="195">
        <f t="shared" si="11"/>
        <v>0</v>
      </c>
      <c r="T49" s="194">
        <f t="shared" si="18"/>
        <v>0</v>
      </c>
      <c r="U49" s="193">
        <f t="shared" si="12"/>
        <v>44895</v>
      </c>
      <c r="V49" s="192">
        <f t="shared" si="13"/>
        <v>0</v>
      </c>
      <c r="W49" s="192">
        <f t="shared" si="14"/>
        <v>0</v>
      </c>
      <c r="X49" s="192">
        <f t="shared" si="19"/>
        <v>0</v>
      </c>
      <c r="Y49" s="192">
        <f t="shared" si="15"/>
        <v>0</v>
      </c>
      <c r="Z49" s="192">
        <f t="shared" si="20"/>
        <v>0</v>
      </c>
      <c r="AA49" s="191"/>
      <c r="AB49" s="203"/>
      <c r="AC49" s="191"/>
      <c r="AD49" s="191"/>
      <c r="AE49" s="191"/>
      <c r="AF49" s="191"/>
      <c r="AG49" s="191"/>
      <c r="AH49" s="191"/>
      <c r="AI49" s="191"/>
      <c r="AJ49" s="191"/>
      <c r="AK49" s="189"/>
      <c r="AL49" s="189"/>
      <c r="AM49" s="189"/>
    </row>
    <row r="50" spans="3:40" ht="15" customHeight="1">
      <c r="C50" s="195">
        <f t="shared" si="4"/>
        <v>0</v>
      </c>
      <c r="D50" s="195">
        <f t="shared" si="5"/>
        <v>0</v>
      </c>
      <c r="F50" s="194">
        <f t="shared" si="16"/>
        <v>0</v>
      </c>
      <c r="G50" s="193">
        <f t="shared" si="6"/>
        <v>0</v>
      </c>
      <c r="H50" s="205" t="e">
        <f t="shared" si="2"/>
        <v>#NUM!</v>
      </c>
      <c r="I50" s="205" t="e">
        <f t="shared" si="17"/>
        <v>#NUM!</v>
      </c>
      <c r="J50" s="205" t="e">
        <f t="shared" si="7"/>
        <v>#NUM!</v>
      </c>
      <c r="K50" s="205" t="e">
        <f t="shared" si="8"/>
        <v>#NUM!</v>
      </c>
      <c r="L50" s="204" t="e">
        <f t="shared" si="9"/>
        <v>#NUM!</v>
      </c>
      <c r="M50" s="198"/>
      <c r="N50" s="198"/>
      <c r="O50" s="198"/>
      <c r="P50" s="198"/>
      <c r="Q50" s="195">
        <f t="shared" si="10"/>
        <v>0</v>
      </c>
      <c r="R50" s="195">
        <f t="shared" si="11"/>
        <v>0</v>
      </c>
      <c r="T50" s="194">
        <f t="shared" si="18"/>
        <v>0</v>
      </c>
      <c r="U50" s="193">
        <f t="shared" si="12"/>
        <v>44926</v>
      </c>
      <c r="V50" s="192">
        <f t="shared" si="13"/>
        <v>0</v>
      </c>
      <c r="W50" s="192">
        <f t="shared" si="14"/>
        <v>0</v>
      </c>
      <c r="X50" s="192">
        <f t="shared" si="19"/>
        <v>0</v>
      </c>
      <c r="Y50" s="192">
        <f t="shared" si="15"/>
        <v>0</v>
      </c>
      <c r="Z50" s="192">
        <f t="shared" si="20"/>
        <v>0</v>
      </c>
      <c r="AA50" s="191"/>
      <c r="AB50" s="203"/>
      <c r="AC50" s="191"/>
      <c r="AD50" s="206"/>
      <c r="AE50" s="191"/>
      <c r="AF50" s="191"/>
      <c r="AG50" s="191"/>
      <c r="AH50" s="191"/>
      <c r="AI50" s="191"/>
      <c r="AJ50" s="191"/>
      <c r="AK50" s="189"/>
      <c r="AL50" s="189"/>
      <c r="AM50" s="189"/>
    </row>
    <row r="51" spans="3:40" ht="15" customHeight="1">
      <c r="C51" s="195">
        <f t="shared" si="4"/>
        <v>0</v>
      </c>
      <c r="D51" s="195">
        <f t="shared" si="5"/>
        <v>0</v>
      </c>
      <c r="F51" s="194">
        <f t="shared" si="16"/>
        <v>0</v>
      </c>
      <c r="G51" s="193">
        <f t="shared" si="6"/>
        <v>0</v>
      </c>
      <c r="H51" s="205" t="e">
        <f t="shared" si="2"/>
        <v>#NUM!</v>
      </c>
      <c r="I51" s="205" t="e">
        <f t="shared" si="17"/>
        <v>#NUM!</v>
      </c>
      <c r="J51" s="205" t="e">
        <f t="shared" si="7"/>
        <v>#NUM!</v>
      </c>
      <c r="K51" s="205" t="e">
        <f t="shared" si="8"/>
        <v>#NUM!</v>
      </c>
      <c r="L51" s="204" t="e">
        <f t="shared" si="9"/>
        <v>#NUM!</v>
      </c>
      <c r="M51" s="198"/>
      <c r="N51" s="198"/>
      <c r="O51" s="198"/>
      <c r="P51" s="198"/>
      <c r="Q51" s="195">
        <f t="shared" si="10"/>
        <v>0</v>
      </c>
      <c r="R51" s="195">
        <f t="shared" si="11"/>
        <v>0</v>
      </c>
      <c r="T51" s="194">
        <f t="shared" si="18"/>
        <v>0</v>
      </c>
      <c r="U51" s="193">
        <f t="shared" si="12"/>
        <v>44957</v>
      </c>
      <c r="V51" s="192">
        <f t="shared" si="13"/>
        <v>0</v>
      </c>
      <c r="W51" s="192">
        <f t="shared" si="14"/>
        <v>0</v>
      </c>
      <c r="X51" s="192">
        <f t="shared" si="19"/>
        <v>0</v>
      </c>
      <c r="Y51" s="192">
        <f t="shared" si="15"/>
        <v>0</v>
      </c>
      <c r="Z51" s="192">
        <f t="shared" si="20"/>
        <v>0</v>
      </c>
      <c r="AA51" s="191"/>
      <c r="AB51" s="203"/>
      <c r="AC51" s="191"/>
      <c r="AD51" s="191"/>
      <c r="AE51" s="191"/>
      <c r="AF51" s="191"/>
      <c r="AG51" s="191"/>
      <c r="AH51" s="191"/>
      <c r="AI51" s="191"/>
      <c r="AJ51" s="191"/>
      <c r="AK51" s="189"/>
      <c r="AL51" s="189"/>
      <c r="AM51" s="189"/>
    </row>
    <row r="52" spans="3:40" ht="15" customHeight="1">
      <c r="C52" s="195">
        <f t="shared" si="4"/>
        <v>0</v>
      </c>
      <c r="D52" s="195">
        <f t="shared" si="5"/>
        <v>0</v>
      </c>
      <c r="F52" s="194">
        <f t="shared" si="16"/>
        <v>0</v>
      </c>
      <c r="G52" s="193">
        <f t="shared" si="6"/>
        <v>0</v>
      </c>
      <c r="H52" s="205" t="e">
        <f t="shared" si="2"/>
        <v>#NUM!</v>
      </c>
      <c r="I52" s="205" t="e">
        <f t="shared" si="17"/>
        <v>#NUM!</v>
      </c>
      <c r="J52" s="205" t="e">
        <f t="shared" si="7"/>
        <v>#NUM!</v>
      </c>
      <c r="K52" s="205" t="e">
        <f t="shared" si="8"/>
        <v>#NUM!</v>
      </c>
      <c r="L52" s="204" t="e">
        <f t="shared" si="9"/>
        <v>#NUM!</v>
      </c>
      <c r="M52" s="198"/>
      <c r="N52" s="198"/>
      <c r="O52" s="198"/>
      <c r="P52" s="198"/>
      <c r="Q52" s="195">
        <f t="shared" si="10"/>
        <v>0</v>
      </c>
      <c r="R52" s="195">
        <f t="shared" si="11"/>
        <v>0</v>
      </c>
      <c r="T52" s="194">
        <f t="shared" si="18"/>
        <v>0</v>
      </c>
      <c r="U52" s="193">
        <f t="shared" si="12"/>
        <v>44985</v>
      </c>
      <c r="V52" s="192">
        <f t="shared" si="13"/>
        <v>0</v>
      </c>
      <c r="W52" s="192">
        <f t="shared" si="14"/>
        <v>0</v>
      </c>
      <c r="X52" s="192">
        <f t="shared" si="19"/>
        <v>0</v>
      </c>
      <c r="Y52" s="192">
        <f t="shared" si="15"/>
        <v>0</v>
      </c>
      <c r="Z52" s="192">
        <f t="shared" si="20"/>
        <v>0</v>
      </c>
      <c r="AA52" s="191"/>
      <c r="AB52" s="203"/>
      <c r="AC52" s="191"/>
      <c r="AD52" s="206"/>
      <c r="AE52" s="191"/>
      <c r="AF52" s="191"/>
      <c r="AG52" s="191"/>
      <c r="AH52" s="191"/>
      <c r="AI52" s="191"/>
      <c r="AJ52" s="191"/>
      <c r="AK52" s="189"/>
      <c r="AL52" s="189"/>
      <c r="AM52" s="189"/>
    </row>
    <row r="53" spans="3:40">
      <c r="C53" s="195">
        <f t="shared" si="4"/>
        <v>0</v>
      </c>
      <c r="D53" s="195">
        <f t="shared" si="5"/>
        <v>0</v>
      </c>
      <c r="F53" s="194">
        <f t="shared" si="16"/>
        <v>0</v>
      </c>
      <c r="G53" s="193">
        <f t="shared" si="6"/>
        <v>0</v>
      </c>
      <c r="H53" s="205" t="e">
        <f t="shared" si="2"/>
        <v>#NUM!</v>
      </c>
      <c r="I53" s="205" t="e">
        <f t="shared" si="17"/>
        <v>#NUM!</v>
      </c>
      <c r="J53" s="205" t="e">
        <f t="shared" si="7"/>
        <v>#NUM!</v>
      </c>
      <c r="K53" s="205" t="e">
        <f t="shared" si="8"/>
        <v>#NUM!</v>
      </c>
      <c r="L53" s="204" t="e">
        <f t="shared" si="9"/>
        <v>#NUM!</v>
      </c>
      <c r="M53" s="198"/>
      <c r="N53" s="198"/>
      <c r="O53" s="198"/>
      <c r="P53" s="198"/>
      <c r="Q53" s="195">
        <f t="shared" si="10"/>
        <v>0</v>
      </c>
      <c r="R53" s="195">
        <f t="shared" si="11"/>
        <v>0</v>
      </c>
      <c r="T53" s="194">
        <f t="shared" si="18"/>
        <v>0</v>
      </c>
      <c r="U53" s="193">
        <f t="shared" si="12"/>
        <v>45016</v>
      </c>
      <c r="V53" s="192">
        <f t="shared" si="13"/>
        <v>0</v>
      </c>
      <c r="W53" s="192">
        <f t="shared" si="14"/>
        <v>0</v>
      </c>
      <c r="X53" s="192">
        <f t="shared" si="19"/>
        <v>0</v>
      </c>
      <c r="Y53" s="192">
        <f t="shared" si="15"/>
        <v>0</v>
      </c>
      <c r="Z53" s="192">
        <f t="shared" si="20"/>
        <v>0</v>
      </c>
      <c r="AA53" s="191"/>
      <c r="AB53" s="203"/>
      <c r="AC53" s="191"/>
      <c r="AD53" s="191"/>
      <c r="AE53" s="191"/>
      <c r="AF53" s="191"/>
      <c r="AG53" s="191"/>
      <c r="AH53" s="191"/>
      <c r="AI53" s="191"/>
      <c r="AJ53" s="191"/>
      <c r="AK53" s="189"/>
      <c r="AL53" s="189"/>
      <c r="AM53" s="189"/>
    </row>
    <row r="54" spans="3:40">
      <c r="C54" s="195">
        <f t="shared" si="4"/>
        <v>0</v>
      </c>
      <c r="D54" s="195">
        <f t="shared" si="5"/>
        <v>0</v>
      </c>
      <c r="F54" s="194">
        <f t="shared" si="16"/>
        <v>0</v>
      </c>
      <c r="G54" s="193">
        <f t="shared" si="6"/>
        <v>0</v>
      </c>
      <c r="H54" s="205" t="e">
        <f t="shared" si="2"/>
        <v>#NUM!</v>
      </c>
      <c r="I54" s="205" t="e">
        <f t="shared" si="17"/>
        <v>#NUM!</v>
      </c>
      <c r="J54" s="205" t="e">
        <f t="shared" si="7"/>
        <v>#NUM!</v>
      </c>
      <c r="K54" s="205" t="e">
        <f t="shared" si="8"/>
        <v>#NUM!</v>
      </c>
      <c r="L54" s="204" t="e">
        <f t="shared" si="9"/>
        <v>#NUM!</v>
      </c>
      <c r="M54" s="198"/>
      <c r="N54" s="198"/>
      <c r="O54" s="198"/>
      <c r="P54" s="198"/>
      <c r="Q54" s="195">
        <f t="shared" si="10"/>
        <v>0</v>
      </c>
      <c r="R54" s="195">
        <f t="shared" si="11"/>
        <v>0</v>
      </c>
      <c r="T54" s="194">
        <f t="shared" si="18"/>
        <v>0</v>
      </c>
      <c r="U54" s="193">
        <f t="shared" si="12"/>
        <v>45046</v>
      </c>
      <c r="V54" s="192">
        <f t="shared" si="13"/>
        <v>0</v>
      </c>
      <c r="W54" s="192">
        <f t="shared" si="14"/>
        <v>0</v>
      </c>
      <c r="X54" s="192">
        <f t="shared" si="19"/>
        <v>0</v>
      </c>
      <c r="Y54" s="192">
        <f t="shared" si="15"/>
        <v>0</v>
      </c>
      <c r="Z54" s="192">
        <f t="shared" si="20"/>
        <v>0</v>
      </c>
      <c r="AA54" s="191"/>
      <c r="AB54" s="203"/>
      <c r="AC54" s="191"/>
      <c r="AD54" s="206"/>
      <c r="AE54" s="191"/>
      <c r="AF54" s="191"/>
      <c r="AG54" s="191"/>
      <c r="AH54" s="191"/>
      <c r="AI54" s="191"/>
      <c r="AJ54" s="191"/>
      <c r="AK54" s="189"/>
      <c r="AL54" s="189"/>
      <c r="AM54" s="189"/>
    </row>
    <row r="55" spans="3:40">
      <c r="C55" s="195">
        <f t="shared" si="4"/>
        <v>0</v>
      </c>
      <c r="D55" s="195">
        <f t="shared" si="5"/>
        <v>0</v>
      </c>
      <c r="F55" s="194">
        <f t="shared" si="16"/>
        <v>0</v>
      </c>
      <c r="G55" s="193">
        <f t="shared" si="6"/>
        <v>0</v>
      </c>
      <c r="H55" s="205" t="e">
        <f t="shared" si="2"/>
        <v>#NUM!</v>
      </c>
      <c r="I55" s="205" t="e">
        <f t="shared" si="17"/>
        <v>#NUM!</v>
      </c>
      <c r="J55" s="205" t="e">
        <f t="shared" si="7"/>
        <v>#NUM!</v>
      </c>
      <c r="K55" s="205" t="e">
        <f t="shared" si="8"/>
        <v>#NUM!</v>
      </c>
      <c r="L55" s="204" t="e">
        <f t="shared" si="9"/>
        <v>#NUM!</v>
      </c>
      <c r="M55" s="198"/>
      <c r="N55" s="198"/>
      <c r="O55" s="198"/>
      <c r="P55" s="198"/>
      <c r="Q55" s="195">
        <f t="shared" si="10"/>
        <v>0</v>
      </c>
      <c r="R55" s="195">
        <f t="shared" si="11"/>
        <v>0</v>
      </c>
      <c r="T55" s="194">
        <f t="shared" si="18"/>
        <v>0</v>
      </c>
      <c r="U55" s="193">
        <f t="shared" si="12"/>
        <v>45077</v>
      </c>
      <c r="V55" s="192">
        <f t="shared" si="13"/>
        <v>0</v>
      </c>
      <c r="W55" s="192">
        <f t="shared" si="14"/>
        <v>0</v>
      </c>
      <c r="X55" s="192">
        <f t="shared" si="19"/>
        <v>0</v>
      </c>
      <c r="Y55" s="192">
        <f t="shared" si="15"/>
        <v>0</v>
      </c>
      <c r="Z55" s="192">
        <f t="shared" si="20"/>
        <v>0</v>
      </c>
      <c r="AA55" s="191"/>
      <c r="AB55" s="203"/>
      <c r="AC55" s="191"/>
      <c r="AD55" s="191"/>
      <c r="AE55" s="191"/>
      <c r="AF55" s="191"/>
      <c r="AG55" s="191"/>
      <c r="AH55" s="191"/>
      <c r="AI55" s="191"/>
      <c r="AJ55" s="191"/>
      <c r="AK55" s="189"/>
      <c r="AL55" s="189"/>
      <c r="AM55" s="189"/>
    </row>
    <row r="56" spans="3:40">
      <c r="C56" s="195">
        <f t="shared" si="4"/>
        <v>0</v>
      </c>
      <c r="D56" s="195">
        <f t="shared" si="5"/>
        <v>0</v>
      </c>
      <c r="F56" s="194">
        <f t="shared" si="16"/>
        <v>0</v>
      </c>
      <c r="G56" s="193">
        <f t="shared" si="6"/>
        <v>0</v>
      </c>
      <c r="H56" s="205" t="e">
        <f t="shared" si="2"/>
        <v>#NUM!</v>
      </c>
      <c r="I56" s="205" t="e">
        <f t="shared" si="17"/>
        <v>#NUM!</v>
      </c>
      <c r="J56" s="205" t="e">
        <f t="shared" si="7"/>
        <v>#NUM!</v>
      </c>
      <c r="K56" s="205" t="e">
        <f t="shared" si="8"/>
        <v>#NUM!</v>
      </c>
      <c r="L56" s="204" t="e">
        <f t="shared" si="9"/>
        <v>#NUM!</v>
      </c>
      <c r="M56" s="198"/>
      <c r="N56" s="198"/>
      <c r="O56" s="198"/>
      <c r="P56" s="198"/>
      <c r="Q56" s="195">
        <f t="shared" si="10"/>
        <v>0</v>
      </c>
      <c r="R56" s="195">
        <f t="shared" si="11"/>
        <v>0</v>
      </c>
      <c r="T56" s="194">
        <f t="shared" si="18"/>
        <v>0</v>
      </c>
      <c r="U56" s="193">
        <f t="shared" si="12"/>
        <v>45107</v>
      </c>
      <c r="V56" s="192">
        <f t="shared" si="13"/>
        <v>0</v>
      </c>
      <c r="W56" s="192">
        <f t="shared" si="14"/>
        <v>0</v>
      </c>
      <c r="X56" s="192">
        <f t="shared" si="19"/>
        <v>0</v>
      </c>
      <c r="Y56" s="192">
        <f t="shared" si="15"/>
        <v>0</v>
      </c>
      <c r="Z56" s="192">
        <f t="shared" si="20"/>
        <v>0</v>
      </c>
      <c r="AA56" s="191"/>
      <c r="AB56" s="203"/>
      <c r="AC56" s="191"/>
      <c r="AD56" s="206"/>
      <c r="AE56" s="191"/>
      <c r="AF56" s="191"/>
      <c r="AG56" s="191"/>
      <c r="AH56" s="191"/>
      <c r="AI56" s="191"/>
      <c r="AJ56" s="191"/>
      <c r="AK56" s="189"/>
      <c r="AL56" s="189"/>
      <c r="AM56" s="189"/>
    </row>
    <row r="57" spans="3:40">
      <c r="C57" s="195">
        <f t="shared" si="4"/>
        <v>0</v>
      </c>
      <c r="D57" s="195">
        <f t="shared" si="5"/>
        <v>0</v>
      </c>
      <c r="F57" s="194">
        <f t="shared" si="16"/>
        <v>0</v>
      </c>
      <c r="G57" s="193">
        <f t="shared" si="6"/>
        <v>0</v>
      </c>
      <c r="H57" s="205" t="e">
        <f t="shared" si="2"/>
        <v>#NUM!</v>
      </c>
      <c r="I57" s="205" t="e">
        <f t="shared" si="17"/>
        <v>#NUM!</v>
      </c>
      <c r="J57" s="205" t="e">
        <f t="shared" si="7"/>
        <v>#NUM!</v>
      </c>
      <c r="K57" s="205" t="e">
        <f t="shared" si="8"/>
        <v>#NUM!</v>
      </c>
      <c r="L57" s="204" t="e">
        <f t="shared" si="9"/>
        <v>#NUM!</v>
      </c>
      <c r="M57" s="198"/>
      <c r="N57" s="198"/>
      <c r="O57" s="198"/>
      <c r="P57" s="198"/>
      <c r="Q57" s="195">
        <f t="shared" si="10"/>
        <v>0</v>
      </c>
      <c r="R57" s="195">
        <f t="shared" si="11"/>
        <v>0</v>
      </c>
      <c r="T57" s="194">
        <f t="shared" si="18"/>
        <v>0</v>
      </c>
      <c r="U57" s="193">
        <f t="shared" si="12"/>
        <v>45138</v>
      </c>
      <c r="V57" s="192">
        <f t="shared" si="13"/>
        <v>0</v>
      </c>
      <c r="W57" s="192">
        <f t="shared" si="14"/>
        <v>0</v>
      </c>
      <c r="X57" s="192">
        <f t="shared" si="19"/>
        <v>0</v>
      </c>
      <c r="Y57" s="192">
        <f t="shared" si="15"/>
        <v>0</v>
      </c>
      <c r="Z57" s="192">
        <f t="shared" si="20"/>
        <v>0</v>
      </c>
      <c r="AA57" s="191"/>
      <c r="AB57" s="203"/>
      <c r="AC57" s="191"/>
      <c r="AD57" s="191"/>
      <c r="AE57" s="191"/>
      <c r="AF57" s="191"/>
      <c r="AG57" s="191"/>
      <c r="AH57" s="191"/>
      <c r="AI57" s="191"/>
      <c r="AJ57" s="191"/>
      <c r="AK57" s="189"/>
      <c r="AL57" s="189"/>
      <c r="AM57" s="189"/>
    </row>
    <row r="58" spans="3:40">
      <c r="C58" s="195">
        <f t="shared" si="4"/>
        <v>0</v>
      </c>
      <c r="D58" s="195">
        <f t="shared" si="5"/>
        <v>0</v>
      </c>
      <c r="F58" s="194">
        <f t="shared" si="16"/>
        <v>0</v>
      </c>
      <c r="G58" s="193">
        <f t="shared" si="6"/>
        <v>0</v>
      </c>
      <c r="H58" s="205" t="e">
        <f t="shared" si="2"/>
        <v>#NUM!</v>
      </c>
      <c r="I58" s="205" t="e">
        <f t="shared" si="17"/>
        <v>#NUM!</v>
      </c>
      <c r="J58" s="205" t="e">
        <f t="shared" si="7"/>
        <v>#NUM!</v>
      </c>
      <c r="K58" s="205" t="e">
        <f t="shared" si="8"/>
        <v>#NUM!</v>
      </c>
      <c r="L58" s="204" t="e">
        <f t="shared" si="9"/>
        <v>#NUM!</v>
      </c>
      <c r="M58" s="198"/>
      <c r="N58" s="198"/>
      <c r="O58" s="198"/>
      <c r="P58" s="198"/>
      <c r="Q58" s="195">
        <f t="shared" si="10"/>
        <v>0</v>
      </c>
      <c r="R58" s="195">
        <f t="shared" si="11"/>
        <v>0</v>
      </c>
      <c r="T58" s="194">
        <f t="shared" si="18"/>
        <v>0</v>
      </c>
      <c r="U58" s="193">
        <f t="shared" si="12"/>
        <v>45169</v>
      </c>
      <c r="V58" s="192">
        <f t="shared" si="13"/>
        <v>0</v>
      </c>
      <c r="W58" s="192">
        <f t="shared" si="14"/>
        <v>0</v>
      </c>
      <c r="X58" s="192">
        <f t="shared" si="19"/>
        <v>0</v>
      </c>
      <c r="Y58" s="192">
        <f t="shared" si="15"/>
        <v>0</v>
      </c>
      <c r="Z58" s="192">
        <f t="shared" si="20"/>
        <v>0</v>
      </c>
      <c r="AA58" s="191"/>
      <c r="AB58" s="203"/>
      <c r="AC58" s="191"/>
      <c r="AD58" s="206"/>
      <c r="AE58" s="191"/>
      <c r="AF58" s="191"/>
      <c r="AG58" s="191"/>
      <c r="AH58" s="191"/>
      <c r="AI58" s="191"/>
      <c r="AJ58" s="191"/>
      <c r="AK58" s="189"/>
      <c r="AL58" s="189"/>
      <c r="AM58" s="189"/>
      <c r="AN58" s="199"/>
    </row>
    <row r="59" spans="3:40">
      <c r="C59" s="195">
        <f t="shared" si="4"/>
        <v>0</v>
      </c>
      <c r="D59" s="195">
        <f t="shared" si="5"/>
        <v>0</v>
      </c>
      <c r="F59" s="194">
        <f t="shared" si="16"/>
        <v>0</v>
      </c>
      <c r="G59" s="193">
        <f t="shared" si="6"/>
        <v>0</v>
      </c>
      <c r="H59" s="205" t="e">
        <f t="shared" si="2"/>
        <v>#NUM!</v>
      </c>
      <c r="I59" s="205" t="e">
        <f t="shared" si="17"/>
        <v>#NUM!</v>
      </c>
      <c r="J59" s="205" t="e">
        <f t="shared" si="7"/>
        <v>#NUM!</v>
      </c>
      <c r="K59" s="205" t="e">
        <f t="shared" si="8"/>
        <v>#NUM!</v>
      </c>
      <c r="L59" s="204" t="e">
        <f t="shared" si="9"/>
        <v>#NUM!</v>
      </c>
      <c r="M59" s="198"/>
      <c r="N59" s="198"/>
      <c r="O59" s="198"/>
      <c r="P59" s="198"/>
      <c r="Q59" s="195">
        <f t="shared" si="10"/>
        <v>0</v>
      </c>
      <c r="R59" s="195">
        <f t="shared" si="11"/>
        <v>0</v>
      </c>
      <c r="T59" s="194">
        <f t="shared" si="18"/>
        <v>0</v>
      </c>
      <c r="U59" s="193">
        <f t="shared" si="12"/>
        <v>45199</v>
      </c>
      <c r="V59" s="192">
        <f t="shared" si="13"/>
        <v>0</v>
      </c>
      <c r="W59" s="192">
        <f t="shared" si="14"/>
        <v>0</v>
      </c>
      <c r="X59" s="192">
        <f t="shared" si="19"/>
        <v>0</v>
      </c>
      <c r="Y59" s="192">
        <f t="shared" si="15"/>
        <v>0</v>
      </c>
      <c r="Z59" s="192">
        <f t="shared" si="20"/>
        <v>0</v>
      </c>
      <c r="AA59" s="191"/>
      <c r="AB59" s="203"/>
      <c r="AC59" s="191"/>
      <c r="AD59" s="191"/>
      <c r="AE59" s="191"/>
      <c r="AF59" s="191"/>
      <c r="AG59" s="191"/>
      <c r="AH59" s="191"/>
      <c r="AI59" s="191"/>
      <c r="AJ59" s="191"/>
      <c r="AK59" s="189"/>
      <c r="AL59" s="189"/>
      <c r="AM59" s="189"/>
      <c r="AN59" s="199"/>
    </row>
    <row r="60" spans="3:40">
      <c r="C60" s="195">
        <f t="shared" si="4"/>
        <v>0</v>
      </c>
      <c r="D60" s="195">
        <f t="shared" si="5"/>
        <v>0</v>
      </c>
      <c r="F60" s="194">
        <f t="shared" si="16"/>
        <v>0</v>
      </c>
      <c r="G60" s="193">
        <f t="shared" si="6"/>
        <v>0</v>
      </c>
      <c r="H60" s="205" t="e">
        <f t="shared" si="2"/>
        <v>#NUM!</v>
      </c>
      <c r="I60" s="205" t="e">
        <f t="shared" si="17"/>
        <v>#NUM!</v>
      </c>
      <c r="J60" s="205" t="e">
        <f t="shared" si="7"/>
        <v>#NUM!</v>
      </c>
      <c r="K60" s="205" t="e">
        <f t="shared" si="8"/>
        <v>#NUM!</v>
      </c>
      <c r="L60" s="204" t="e">
        <f t="shared" si="9"/>
        <v>#NUM!</v>
      </c>
      <c r="M60" s="198"/>
      <c r="N60" s="198"/>
      <c r="O60" s="198"/>
      <c r="P60" s="198"/>
      <c r="Q60" s="195">
        <f t="shared" si="10"/>
        <v>0</v>
      </c>
      <c r="R60" s="195">
        <f t="shared" si="11"/>
        <v>0</v>
      </c>
      <c r="T60" s="194">
        <f t="shared" si="18"/>
        <v>0</v>
      </c>
      <c r="U60" s="193">
        <f t="shared" si="12"/>
        <v>45230</v>
      </c>
      <c r="V60" s="192">
        <f t="shared" si="13"/>
        <v>0</v>
      </c>
      <c r="W60" s="192">
        <f t="shared" si="14"/>
        <v>0</v>
      </c>
      <c r="X60" s="192">
        <f t="shared" si="19"/>
        <v>0</v>
      </c>
      <c r="Y60" s="192">
        <f t="shared" si="15"/>
        <v>0</v>
      </c>
      <c r="Z60" s="192">
        <f t="shared" si="20"/>
        <v>0</v>
      </c>
      <c r="AA60" s="191"/>
      <c r="AB60" s="203"/>
      <c r="AC60" s="191"/>
      <c r="AD60" s="206"/>
      <c r="AE60" s="191"/>
      <c r="AF60" s="191"/>
      <c r="AG60" s="191"/>
      <c r="AH60" s="191"/>
      <c r="AI60" s="191"/>
      <c r="AJ60" s="191"/>
      <c r="AK60" s="189"/>
      <c r="AL60" s="189"/>
      <c r="AM60" s="189"/>
      <c r="AN60" s="199"/>
    </row>
    <row r="61" spans="3:40">
      <c r="C61" s="195">
        <f t="shared" si="4"/>
        <v>0</v>
      </c>
      <c r="D61" s="195">
        <f t="shared" si="5"/>
        <v>0</v>
      </c>
      <c r="F61" s="194">
        <f t="shared" si="16"/>
        <v>0</v>
      </c>
      <c r="G61" s="193">
        <f t="shared" si="6"/>
        <v>0</v>
      </c>
      <c r="H61" s="205" t="e">
        <f t="shared" si="2"/>
        <v>#NUM!</v>
      </c>
      <c r="I61" s="205" t="e">
        <f t="shared" si="17"/>
        <v>#NUM!</v>
      </c>
      <c r="J61" s="205" t="e">
        <f t="shared" si="7"/>
        <v>#NUM!</v>
      </c>
      <c r="K61" s="205" t="e">
        <f t="shared" si="8"/>
        <v>#NUM!</v>
      </c>
      <c r="L61" s="204" t="e">
        <f t="shared" si="9"/>
        <v>#NUM!</v>
      </c>
      <c r="M61" s="198"/>
      <c r="N61" s="198"/>
      <c r="O61" s="198"/>
      <c r="P61" s="198"/>
      <c r="Q61" s="195">
        <f t="shared" si="10"/>
        <v>0</v>
      </c>
      <c r="R61" s="195">
        <f t="shared" si="11"/>
        <v>0</v>
      </c>
      <c r="T61" s="194">
        <f t="shared" si="18"/>
        <v>0</v>
      </c>
      <c r="U61" s="193">
        <f t="shared" si="12"/>
        <v>45260</v>
      </c>
      <c r="V61" s="192">
        <f t="shared" si="13"/>
        <v>0</v>
      </c>
      <c r="W61" s="192">
        <f t="shared" si="14"/>
        <v>0</v>
      </c>
      <c r="X61" s="192">
        <f t="shared" si="19"/>
        <v>0</v>
      </c>
      <c r="Y61" s="192">
        <f t="shared" si="15"/>
        <v>0</v>
      </c>
      <c r="Z61" s="192">
        <f t="shared" si="20"/>
        <v>0</v>
      </c>
      <c r="AA61" s="191"/>
      <c r="AB61" s="203"/>
      <c r="AC61" s="191"/>
      <c r="AD61" s="191"/>
      <c r="AE61" s="191"/>
      <c r="AF61" s="191"/>
      <c r="AG61" s="191"/>
      <c r="AH61" s="191"/>
      <c r="AI61" s="191"/>
      <c r="AJ61" s="191"/>
      <c r="AK61" s="189"/>
      <c r="AL61" s="189"/>
      <c r="AM61" s="189"/>
      <c r="AN61" s="199"/>
    </row>
    <row r="62" spans="3:40">
      <c r="C62" s="195">
        <f t="shared" si="4"/>
        <v>0</v>
      </c>
      <c r="D62" s="195">
        <f t="shared" si="5"/>
        <v>0</v>
      </c>
      <c r="F62" s="194">
        <f t="shared" si="16"/>
        <v>0</v>
      </c>
      <c r="G62" s="193">
        <f t="shared" si="6"/>
        <v>0</v>
      </c>
      <c r="H62" s="205" t="e">
        <f t="shared" si="2"/>
        <v>#NUM!</v>
      </c>
      <c r="I62" s="205" t="e">
        <f t="shared" si="17"/>
        <v>#NUM!</v>
      </c>
      <c r="J62" s="205" t="e">
        <f t="shared" si="7"/>
        <v>#NUM!</v>
      </c>
      <c r="K62" s="205" t="e">
        <f t="shared" si="8"/>
        <v>#NUM!</v>
      </c>
      <c r="L62" s="204" t="e">
        <f t="shared" si="9"/>
        <v>#NUM!</v>
      </c>
      <c r="M62" s="198"/>
      <c r="N62" s="198"/>
      <c r="O62" s="198"/>
      <c r="P62" s="198"/>
      <c r="Q62" s="195">
        <f t="shared" si="10"/>
        <v>0</v>
      </c>
      <c r="R62" s="195">
        <f t="shared" si="11"/>
        <v>0</v>
      </c>
      <c r="T62" s="194">
        <f t="shared" si="18"/>
        <v>0</v>
      </c>
      <c r="U62" s="193">
        <f t="shared" si="12"/>
        <v>45291</v>
      </c>
      <c r="V62" s="192">
        <f t="shared" si="13"/>
        <v>0</v>
      </c>
      <c r="W62" s="192">
        <f t="shared" si="14"/>
        <v>0</v>
      </c>
      <c r="X62" s="192">
        <f t="shared" si="19"/>
        <v>0</v>
      </c>
      <c r="Y62" s="192">
        <f t="shared" si="15"/>
        <v>0</v>
      </c>
      <c r="Z62" s="192">
        <f t="shared" si="20"/>
        <v>0</v>
      </c>
      <c r="AA62" s="191"/>
      <c r="AB62" s="203"/>
      <c r="AC62" s="191"/>
      <c r="AD62" s="206"/>
      <c r="AE62" s="191"/>
      <c r="AF62" s="191"/>
      <c r="AG62" s="191"/>
      <c r="AH62" s="191"/>
      <c r="AI62" s="191"/>
      <c r="AJ62" s="191"/>
      <c r="AK62" s="189"/>
      <c r="AL62" s="189"/>
      <c r="AM62" s="189"/>
      <c r="AN62" s="199"/>
    </row>
    <row r="63" spans="3:40">
      <c r="C63" s="195">
        <f t="shared" si="4"/>
        <v>0</v>
      </c>
      <c r="D63" s="195">
        <f t="shared" si="5"/>
        <v>0</v>
      </c>
      <c r="F63" s="194">
        <f t="shared" si="16"/>
        <v>0</v>
      </c>
      <c r="G63" s="193">
        <f t="shared" si="6"/>
        <v>0</v>
      </c>
      <c r="H63" s="205" t="e">
        <f t="shared" si="2"/>
        <v>#NUM!</v>
      </c>
      <c r="I63" s="205" t="e">
        <f t="shared" si="17"/>
        <v>#NUM!</v>
      </c>
      <c r="J63" s="205" t="e">
        <f t="shared" si="7"/>
        <v>#NUM!</v>
      </c>
      <c r="K63" s="205" t="e">
        <f t="shared" si="8"/>
        <v>#NUM!</v>
      </c>
      <c r="L63" s="204" t="e">
        <f t="shared" si="9"/>
        <v>#NUM!</v>
      </c>
      <c r="M63" s="198"/>
      <c r="N63" s="198"/>
      <c r="O63" s="198"/>
      <c r="P63" s="198"/>
      <c r="Q63" s="195">
        <f t="shared" si="10"/>
        <v>0</v>
      </c>
      <c r="R63" s="195">
        <f t="shared" si="11"/>
        <v>0</v>
      </c>
      <c r="T63" s="194">
        <f t="shared" si="18"/>
        <v>0</v>
      </c>
      <c r="U63" s="193">
        <f t="shared" si="12"/>
        <v>45322</v>
      </c>
      <c r="V63" s="192">
        <f t="shared" si="13"/>
        <v>0</v>
      </c>
      <c r="W63" s="192">
        <f t="shared" si="14"/>
        <v>0</v>
      </c>
      <c r="X63" s="192">
        <f t="shared" si="19"/>
        <v>0</v>
      </c>
      <c r="Y63" s="192">
        <f t="shared" si="15"/>
        <v>0</v>
      </c>
      <c r="Z63" s="192">
        <f t="shared" si="20"/>
        <v>0</v>
      </c>
      <c r="AA63" s="191"/>
      <c r="AB63" s="203"/>
      <c r="AC63" s="191"/>
      <c r="AD63" s="191"/>
      <c r="AE63" s="191"/>
      <c r="AF63" s="191"/>
      <c r="AG63" s="191"/>
      <c r="AH63" s="191"/>
      <c r="AI63" s="191"/>
      <c r="AJ63" s="191"/>
      <c r="AK63" s="189"/>
      <c r="AL63" s="189"/>
      <c r="AM63" s="189"/>
      <c r="AN63" s="199"/>
    </row>
    <row r="64" spans="3:40">
      <c r="C64" s="195">
        <f t="shared" si="4"/>
        <v>0</v>
      </c>
      <c r="D64" s="195">
        <f t="shared" si="5"/>
        <v>0</v>
      </c>
      <c r="F64" s="194">
        <f t="shared" si="16"/>
        <v>0</v>
      </c>
      <c r="G64" s="193">
        <f t="shared" si="6"/>
        <v>0</v>
      </c>
      <c r="H64" s="205" t="e">
        <f t="shared" si="2"/>
        <v>#NUM!</v>
      </c>
      <c r="I64" s="205" t="e">
        <f t="shared" si="17"/>
        <v>#NUM!</v>
      </c>
      <c r="J64" s="205" t="e">
        <f t="shared" si="7"/>
        <v>#NUM!</v>
      </c>
      <c r="K64" s="205" t="e">
        <f t="shared" si="8"/>
        <v>#NUM!</v>
      </c>
      <c r="L64" s="204" t="e">
        <f t="shared" si="9"/>
        <v>#NUM!</v>
      </c>
      <c r="M64" s="198"/>
      <c r="N64" s="198"/>
      <c r="O64" s="198"/>
      <c r="P64" s="198"/>
      <c r="Q64" s="195">
        <f t="shared" si="10"/>
        <v>0</v>
      </c>
      <c r="R64" s="195">
        <f t="shared" si="11"/>
        <v>0</v>
      </c>
      <c r="T64" s="194">
        <f t="shared" si="18"/>
        <v>0</v>
      </c>
      <c r="U64" s="193">
        <f t="shared" si="12"/>
        <v>45351</v>
      </c>
      <c r="V64" s="192">
        <f t="shared" si="13"/>
        <v>0</v>
      </c>
      <c r="W64" s="192">
        <f t="shared" si="14"/>
        <v>0</v>
      </c>
      <c r="X64" s="192">
        <f t="shared" si="19"/>
        <v>0</v>
      </c>
      <c r="Y64" s="192">
        <f t="shared" si="15"/>
        <v>0</v>
      </c>
      <c r="Z64" s="192">
        <f t="shared" si="20"/>
        <v>0</v>
      </c>
      <c r="AA64" s="191"/>
      <c r="AB64" s="203"/>
      <c r="AC64" s="191"/>
      <c r="AD64" s="191"/>
      <c r="AE64" s="191"/>
      <c r="AF64" s="191"/>
      <c r="AG64" s="191"/>
      <c r="AH64" s="191"/>
      <c r="AI64" s="191"/>
      <c r="AJ64" s="191"/>
      <c r="AN64" s="199"/>
    </row>
    <row r="65" spans="3:42">
      <c r="C65" s="195">
        <f t="shared" si="4"/>
        <v>0</v>
      </c>
      <c r="D65" s="195">
        <f t="shared" si="5"/>
        <v>0</v>
      </c>
      <c r="F65" s="194">
        <f t="shared" si="16"/>
        <v>0</v>
      </c>
      <c r="G65" s="193">
        <f t="shared" si="6"/>
        <v>0</v>
      </c>
      <c r="H65" s="205" t="e">
        <f t="shared" si="2"/>
        <v>#NUM!</v>
      </c>
      <c r="I65" s="205" t="e">
        <f t="shared" si="17"/>
        <v>#NUM!</v>
      </c>
      <c r="J65" s="205" t="e">
        <f t="shared" si="7"/>
        <v>#NUM!</v>
      </c>
      <c r="K65" s="205" t="e">
        <f t="shared" si="8"/>
        <v>#NUM!</v>
      </c>
      <c r="L65" s="204" t="e">
        <f t="shared" si="9"/>
        <v>#NUM!</v>
      </c>
      <c r="M65" s="198"/>
      <c r="N65" s="198"/>
      <c r="O65" s="198"/>
      <c r="P65" s="198"/>
      <c r="Q65" s="195">
        <f t="shared" si="10"/>
        <v>0</v>
      </c>
      <c r="R65" s="195">
        <f t="shared" si="11"/>
        <v>0</v>
      </c>
      <c r="T65" s="194">
        <f t="shared" si="18"/>
        <v>0</v>
      </c>
      <c r="U65" s="193">
        <f t="shared" si="12"/>
        <v>45382</v>
      </c>
      <c r="V65" s="192">
        <f t="shared" si="13"/>
        <v>0</v>
      </c>
      <c r="W65" s="192">
        <f t="shared" si="14"/>
        <v>0</v>
      </c>
      <c r="X65" s="192">
        <f t="shared" si="19"/>
        <v>0</v>
      </c>
      <c r="Y65" s="192">
        <f t="shared" si="15"/>
        <v>0</v>
      </c>
      <c r="Z65" s="192">
        <f t="shared" si="20"/>
        <v>0</v>
      </c>
      <c r="AA65" s="191"/>
      <c r="AB65" s="203"/>
      <c r="AC65" s="191"/>
      <c r="AD65" s="191"/>
      <c r="AE65" s="191"/>
      <c r="AF65" s="191"/>
      <c r="AG65" s="191"/>
      <c r="AH65" s="191"/>
      <c r="AI65" s="191"/>
      <c r="AJ65" s="191"/>
      <c r="AN65" s="199"/>
    </row>
    <row r="66" spans="3:42">
      <c r="C66" s="195">
        <f t="shared" si="4"/>
        <v>0</v>
      </c>
      <c r="D66" s="195">
        <f t="shared" si="5"/>
        <v>0</v>
      </c>
      <c r="F66" s="194">
        <f t="shared" si="16"/>
        <v>0</v>
      </c>
      <c r="G66" s="193">
        <f t="shared" si="6"/>
        <v>0</v>
      </c>
      <c r="H66" s="205" t="e">
        <f t="shared" si="2"/>
        <v>#NUM!</v>
      </c>
      <c r="I66" s="205" t="e">
        <f t="shared" si="17"/>
        <v>#NUM!</v>
      </c>
      <c r="J66" s="205" t="e">
        <f t="shared" si="7"/>
        <v>#NUM!</v>
      </c>
      <c r="K66" s="205" t="e">
        <f t="shared" si="8"/>
        <v>#NUM!</v>
      </c>
      <c r="L66" s="204" t="e">
        <f t="shared" si="9"/>
        <v>#NUM!</v>
      </c>
      <c r="M66" s="198"/>
      <c r="N66" s="198"/>
      <c r="O66" s="198"/>
      <c r="P66" s="198"/>
      <c r="Q66" s="195">
        <f t="shared" si="10"/>
        <v>0</v>
      </c>
      <c r="R66" s="195">
        <f t="shared" si="11"/>
        <v>0</v>
      </c>
      <c r="T66" s="194">
        <f t="shared" si="18"/>
        <v>0</v>
      </c>
      <c r="U66" s="193">
        <f t="shared" si="12"/>
        <v>45412</v>
      </c>
      <c r="V66" s="192">
        <f t="shared" si="13"/>
        <v>0</v>
      </c>
      <c r="W66" s="192">
        <f t="shared" si="14"/>
        <v>0</v>
      </c>
      <c r="X66" s="192">
        <f t="shared" si="19"/>
        <v>0</v>
      </c>
      <c r="Y66" s="192">
        <f t="shared" si="15"/>
        <v>0</v>
      </c>
      <c r="Z66" s="192">
        <f t="shared" si="20"/>
        <v>0</v>
      </c>
      <c r="AA66" s="191"/>
      <c r="AB66" s="203"/>
      <c r="AC66" s="191"/>
      <c r="AD66" s="191"/>
      <c r="AE66" s="191"/>
      <c r="AF66" s="191"/>
      <c r="AG66" s="191"/>
      <c r="AH66" s="191"/>
      <c r="AI66" s="191"/>
      <c r="AJ66" s="191"/>
      <c r="AN66" s="199"/>
      <c r="AP66" s="190"/>
    </row>
    <row r="67" spans="3:42">
      <c r="C67" s="195">
        <f t="shared" si="4"/>
        <v>0</v>
      </c>
      <c r="D67" s="195">
        <f t="shared" si="5"/>
        <v>0</v>
      </c>
      <c r="F67" s="194">
        <f t="shared" si="16"/>
        <v>0</v>
      </c>
      <c r="G67" s="193">
        <f t="shared" si="6"/>
        <v>0</v>
      </c>
      <c r="H67" s="205" t="e">
        <f t="shared" si="2"/>
        <v>#NUM!</v>
      </c>
      <c r="I67" s="205" t="e">
        <f t="shared" si="17"/>
        <v>#NUM!</v>
      </c>
      <c r="J67" s="205" t="e">
        <f t="shared" si="7"/>
        <v>#NUM!</v>
      </c>
      <c r="K67" s="205" t="e">
        <f t="shared" si="8"/>
        <v>#NUM!</v>
      </c>
      <c r="L67" s="204" t="e">
        <f t="shared" si="9"/>
        <v>#NUM!</v>
      </c>
      <c r="M67" s="198"/>
      <c r="N67" s="198"/>
      <c r="O67" s="198"/>
      <c r="P67" s="198"/>
      <c r="Q67" s="195">
        <f t="shared" si="10"/>
        <v>0</v>
      </c>
      <c r="R67" s="195">
        <f t="shared" si="11"/>
        <v>0</v>
      </c>
      <c r="T67" s="194">
        <f t="shared" si="18"/>
        <v>0</v>
      </c>
      <c r="U67" s="193">
        <f t="shared" si="12"/>
        <v>45443</v>
      </c>
      <c r="V67" s="192">
        <f t="shared" si="13"/>
        <v>0</v>
      </c>
      <c r="W67" s="192">
        <f t="shared" si="14"/>
        <v>0</v>
      </c>
      <c r="X67" s="192">
        <f t="shared" si="19"/>
        <v>0</v>
      </c>
      <c r="Y67" s="192">
        <f t="shared" si="15"/>
        <v>0</v>
      </c>
      <c r="Z67" s="192">
        <f t="shared" si="20"/>
        <v>0</v>
      </c>
      <c r="AA67" s="191"/>
      <c r="AB67" s="203"/>
      <c r="AC67" s="191"/>
      <c r="AD67" s="191"/>
      <c r="AE67" s="191"/>
      <c r="AF67" s="191"/>
      <c r="AG67" s="191"/>
      <c r="AH67" s="191"/>
      <c r="AI67" s="191"/>
      <c r="AJ67" s="191"/>
      <c r="AN67" s="199"/>
      <c r="AP67" s="190"/>
    </row>
    <row r="68" spans="3:42">
      <c r="C68" s="195">
        <f t="shared" si="4"/>
        <v>0</v>
      </c>
      <c r="D68" s="195">
        <f t="shared" si="5"/>
        <v>0</v>
      </c>
      <c r="F68" s="194">
        <f t="shared" si="16"/>
        <v>0</v>
      </c>
      <c r="G68" s="193">
        <f t="shared" si="6"/>
        <v>0</v>
      </c>
      <c r="H68" s="205" t="e">
        <f t="shared" si="2"/>
        <v>#NUM!</v>
      </c>
      <c r="I68" s="205" t="e">
        <f t="shared" si="17"/>
        <v>#NUM!</v>
      </c>
      <c r="J68" s="205" t="e">
        <f t="shared" si="7"/>
        <v>#NUM!</v>
      </c>
      <c r="K68" s="205" t="e">
        <f t="shared" si="8"/>
        <v>#NUM!</v>
      </c>
      <c r="L68" s="204" t="e">
        <f t="shared" si="9"/>
        <v>#NUM!</v>
      </c>
      <c r="M68" s="198"/>
      <c r="N68" s="198"/>
      <c r="O68" s="198"/>
      <c r="P68" s="198"/>
      <c r="Q68" s="195">
        <f t="shared" si="10"/>
        <v>0</v>
      </c>
      <c r="R68" s="195">
        <f t="shared" si="11"/>
        <v>0</v>
      </c>
      <c r="T68" s="194">
        <f t="shared" si="18"/>
        <v>0</v>
      </c>
      <c r="U68" s="193">
        <f t="shared" si="12"/>
        <v>45473</v>
      </c>
      <c r="V68" s="192">
        <f t="shared" si="13"/>
        <v>0</v>
      </c>
      <c r="W68" s="192">
        <f t="shared" si="14"/>
        <v>0</v>
      </c>
      <c r="X68" s="192">
        <f t="shared" si="19"/>
        <v>0</v>
      </c>
      <c r="Y68" s="192">
        <f t="shared" si="15"/>
        <v>0</v>
      </c>
      <c r="Z68" s="192">
        <f t="shared" si="20"/>
        <v>0</v>
      </c>
      <c r="AA68" s="191"/>
      <c r="AB68" s="203"/>
      <c r="AC68" s="191"/>
      <c r="AD68" s="191"/>
      <c r="AE68" s="191"/>
      <c r="AF68" s="191"/>
      <c r="AG68" s="191"/>
      <c r="AH68" s="191"/>
      <c r="AI68" s="191"/>
      <c r="AJ68" s="191"/>
      <c r="AN68" s="199"/>
      <c r="AP68" s="190"/>
    </row>
    <row r="69" spans="3:42">
      <c r="C69" s="195">
        <f t="shared" si="4"/>
        <v>0</v>
      </c>
      <c r="D69" s="195">
        <f t="shared" si="5"/>
        <v>0</v>
      </c>
      <c r="F69" s="194">
        <f t="shared" si="16"/>
        <v>0</v>
      </c>
      <c r="G69" s="193">
        <f t="shared" si="6"/>
        <v>0</v>
      </c>
      <c r="H69" s="205" t="e">
        <f t="shared" ref="H69:H76" si="35">PV($O$8,C69,$I$6,0,0)*-1</f>
        <v>#NUM!</v>
      </c>
      <c r="I69" s="205" t="e">
        <f t="shared" si="17"/>
        <v>#NUM!</v>
      </c>
      <c r="J69" s="205" t="e">
        <f t="shared" si="7"/>
        <v>#NUM!</v>
      </c>
      <c r="K69" s="205" t="e">
        <f t="shared" si="8"/>
        <v>#NUM!</v>
      </c>
      <c r="L69" s="204" t="e">
        <f t="shared" si="9"/>
        <v>#NUM!</v>
      </c>
      <c r="M69" s="198"/>
      <c r="N69" s="198"/>
      <c r="O69" s="198"/>
      <c r="P69" s="198"/>
      <c r="Q69" s="195">
        <f t="shared" si="10"/>
        <v>0</v>
      </c>
      <c r="R69" s="195">
        <f t="shared" si="11"/>
        <v>0</v>
      </c>
      <c r="T69" s="194">
        <f t="shared" si="18"/>
        <v>0</v>
      </c>
      <c r="U69" s="193">
        <f t="shared" si="12"/>
        <v>45504</v>
      </c>
      <c r="V69" s="192">
        <f t="shared" si="13"/>
        <v>0</v>
      </c>
      <c r="W69" s="192">
        <f t="shared" si="14"/>
        <v>0</v>
      </c>
      <c r="X69" s="192">
        <f t="shared" si="19"/>
        <v>0</v>
      </c>
      <c r="Y69" s="192">
        <f t="shared" si="15"/>
        <v>0</v>
      </c>
      <c r="Z69" s="192">
        <f t="shared" si="20"/>
        <v>0</v>
      </c>
      <c r="AA69" s="191"/>
      <c r="AB69" s="203"/>
      <c r="AC69" s="191"/>
      <c r="AD69" s="191"/>
      <c r="AE69" s="191"/>
      <c r="AF69" s="191"/>
      <c r="AG69" s="191"/>
      <c r="AH69" s="191"/>
      <c r="AI69" s="191"/>
      <c r="AJ69" s="191"/>
      <c r="AN69" s="199"/>
      <c r="AP69" s="190"/>
    </row>
    <row r="70" spans="3:42">
      <c r="C70" s="195">
        <f t="shared" ref="C70:C109" si="36">IF(C69-1&gt;=0,C69-1,0)</f>
        <v>0</v>
      </c>
      <c r="D70" s="195">
        <f t="shared" ref="D70:D109" si="37">IF(C70&gt;0,D69+1,0)</f>
        <v>0</v>
      </c>
      <c r="F70" s="194">
        <f t="shared" si="16"/>
        <v>0</v>
      </c>
      <c r="G70" s="193">
        <f t="shared" ref="G70:G77" si="38">IF(F70&gt;0,EOMONTH(G69,$P$206),0)</f>
        <v>0</v>
      </c>
      <c r="H70" s="205" t="e">
        <f t="shared" si="35"/>
        <v>#NUM!</v>
      </c>
      <c r="I70" s="205" t="e">
        <f t="shared" si="17"/>
        <v>#NUM!</v>
      </c>
      <c r="J70" s="205" t="e">
        <f t="shared" ref="J70:J77" si="39">PPMT($O$8,F70,$O$9,-$O$6)</f>
        <v>#NUM!</v>
      </c>
      <c r="K70" s="205" t="e">
        <f t="shared" ref="K70:K77" si="40">IPMT($O$8,F70,$O$9,-$O$6)</f>
        <v>#NUM!</v>
      </c>
      <c r="L70" s="204" t="e">
        <f t="shared" ref="L70:L77" si="41">CUMIPMT($O$8,$O$9,$O$6,1,F70,0)*-1</f>
        <v>#NUM!</v>
      </c>
      <c r="M70" s="198"/>
      <c r="N70" s="198"/>
      <c r="O70" s="198"/>
      <c r="P70" s="198"/>
      <c r="Q70" s="195">
        <f t="shared" ref="Q70:Q133" si="42">IF(Q69-1&gt;=0,Q69-1,0)</f>
        <v>0</v>
      </c>
      <c r="R70" s="195">
        <f t="shared" ref="R70:R133" si="43">IF(Q70&gt;0,R69+1,0)</f>
        <v>0</v>
      </c>
      <c r="T70" s="194">
        <f t="shared" si="18"/>
        <v>0</v>
      </c>
      <c r="U70" s="193">
        <f t="shared" ref="U70:U133" si="44">EOMONTH(U69,$P$206)</f>
        <v>45535</v>
      </c>
      <c r="V70" s="192">
        <f t="shared" ref="V70:V133" si="45">IF(T70&gt;0,V69-W70,0)</f>
        <v>0</v>
      </c>
      <c r="W70" s="192">
        <f t="shared" ref="W70:W133" si="46">IF(T70&gt;$O$10,$V$5/($O$9-$O$10),0)</f>
        <v>0</v>
      </c>
      <c r="X70" s="192">
        <f t="shared" si="19"/>
        <v>0</v>
      </c>
      <c r="Y70" s="192">
        <f t="shared" ref="Y70:Y133" si="47">V69*$O$8</f>
        <v>0</v>
      </c>
      <c r="Z70" s="192">
        <f t="shared" si="20"/>
        <v>0</v>
      </c>
      <c r="AA70" s="191"/>
      <c r="AB70" s="203"/>
      <c r="AC70" s="191"/>
      <c r="AD70" s="191"/>
      <c r="AE70" s="191"/>
      <c r="AF70" s="191"/>
      <c r="AG70" s="191"/>
      <c r="AH70" s="191"/>
      <c r="AI70" s="191"/>
      <c r="AJ70" s="191"/>
      <c r="AN70" s="199"/>
      <c r="AP70" s="190"/>
    </row>
    <row r="71" spans="3:42">
      <c r="C71" s="195">
        <f t="shared" si="36"/>
        <v>0</v>
      </c>
      <c r="D71" s="195">
        <f t="shared" si="37"/>
        <v>0</v>
      </c>
      <c r="F71" s="194">
        <f t="shared" ref="F71:F77" si="48">IF(D70&gt;0,F70+1,0)</f>
        <v>0</v>
      </c>
      <c r="G71" s="193">
        <f t="shared" si="38"/>
        <v>0</v>
      </c>
      <c r="H71" s="205" t="e">
        <f t="shared" si="35"/>
        <v>#NUM!</v>
      </c>
      <c r="I71" s="205" t="e">
        <f t="shared" ref="I71:I77" si="49">IF(H70&gt;0,I70,0)</f>
        <v>#NUM!</v>
      </c>
      <c r="J71" s="205" t="e">
        <f t="shared" si="39"/>
        <v>#NUM!</v>
      </c>
      <c r="K71" s="205" t="e">
        <f t="shared" si="40"/>
        <v>#NUM!</v>
      </c>
      <c r="L71" s="204" t="e">
        <f t="shared" si="41"/>
        <v>#NUM!</v>
      </c>
      <c r="M71" s="198"/>
      <c r="N71" s="198"/>
      <c r="O71" s="198"/>
      <c r="P71" s="198"/>
      <c r="Q71" s="195">
        <f t="shared" si="42"/>
        <v>0</v>
      </c>
      <c r="R71" s="195">
        <f t="shared" si="43"/>
        <v>0</v>
      </c>
      <c r="T71" s="194">
        <f t="shared" ref="T71:T134" si="50">IF(R70&gt;0,T70+1,0)</f>
        <v>0</v>
      </c>
      <c r="U71" s="193">
        <f t="shared" si="44"/>
        <v>45565</v>
      </c>
      <c r="V71" s="192">
        <f t="shared" si="45"/>
        <v>0</v>
      </c>
      <c r="W71" s="192">
        <f t="shared" si="46"/>
        <v>0</v>
      </c>
      <c r="X71" s="192">
        <f t="shared" ref="X71:X134" si="51">W71+X70</f>
        <v>0</v>
      </c>
      <c r="Y71" s="192">
        <f t="shared" si="47"/>
        <v>0</v>
      </c>
      <c r="Z71" s="192">
        <f t="shared" ref="Z71:Z134" si="52">Z70+Y71</f>
        <v>0</v>
      </c>
      <c r="AA71" s="191"/>
      <c r="AB71" s="203"/>
      <c r="AC71" s="191"/>
      <c r="AD71" s="191"/>
      <c r="AE71" s="191"/>
      <c r="AF71" s="191"/>
      <c r="AG71" s="191"/>
      <c r="AH71" s="191"/>
      <c r="AI71" s="191"/>
      <c r="AJ71" s="191"/>
      <c r="AN71" s="199"/>
      <c r="AP71" s="190"/>
    </row>
    <row r="72" spans="3:42">
      <c r="C72" s="195">
        <f t="shared" si="36"/>
        <v>0</v>
      </c>
      <c r="D72" s="195">
        <f t="shared" si="37"/>
        <v>0</v>
      </c>
      <c r="F72" s="194">
        <f t="shared" si="48"/>
        <v>0</v>
      </c>
      <c r="G72" s="193">
        <f t="shared" si="38"/>
        <v>0</v>
      </c>
      <c r="H72" s="205" t="e">
        <f t="shared" si="35"/>
        <v>#NUM!</v>
      </c>
      <c r="I72" s="205" t="e">
        <f t="shared" si="49"/>
        <v>#NUM!</v>
      </c>
      <c r="J72" s="205" t="e">
        <f t="shared" si="39"/>
        <v>#NUM!</v>
      </c>
      <c r="K72" s="205" t="e">
        <f t="shared" si="40"/>
        <v>#NUM!</v>
      </c>
      <c r="L72" s="204" t="e">
        <f t="shared" si="41"/>
        <v>#NUM!</v>
      </c>
      <c r="M72" s="198"/>
      <c r="N72" s="198"/>
      <c r="O72" s="198"/>
      <c r="P72" s="198"/>
      <c r="Q72" s="195">
        <f t="shared" si="42"/>
        <v>0</v>
      </c>
      <c r="R72" s="195">
        <f t="shared" si="43"/>
        <v>0</v>
      </c>
      <c r="T72" s="194">
        <f t="shared" si="50"/>
        <v>0</v>
      </c>
      <c r="U72" s="193">
        <f t="shared" si="44"/>
        <v>45596</v>
      </c>
      <c r="V72" s="192">
        <f t="shared" si="45"/>
        <v>0</v>
      </c>
      <c r="W72" s="192">
        <f t="shared" si="46"/>
        <v>0</v>
      </c>
      <c r="X72" s="192">
        <f t="shared" si="51"/>
        <v>0</v>
      </c>
      <c r="Y72" s="192">
        <f t="shared" si="47"/>
        <v>0</v>
      </c>
      <c r="Z72" s="192">
        <f t="shared" si="52"/>
        <v>0</v>
      </c>
      <c r="AA72" s="191"/>
      <c r="AB72" s="203"/>
      <c r="AC72" s="191"/>
      <c r="AD72" s="191"/>
      <c r="AE72" s="191"/>
      <c r="AF72" s="191"/>
      <c r="AG72" s="191"/>
      <c r="AH72" s="191"/>
      <c r="AI72" s="191"/>
      <c r="AJ72" s="191"/>
      <c r="AN72" s="199"/>
      <c r="AP72" s="190"/>
    </row>
    <row r="73" spans="3:42">
      <c r="C73" s="195">
        <f t="shared" si="36"/>
        <v>0</v>
      </c>
      <c r="D73" s="195">
        <f t="shared" si="37"/>
        <v>0</v>
      </c>
      <c r="F73" s="194">
        <f t="shared" si="48"/>
        <v>0</v>
      </c>
      <c r="G73" s="193">
        <f t="shared" si="38"/>
        <v>0</v>
      </c>
      <c r="H73" s="205" t="e">
        <f t="shared" si="35"/>
        <v>#NUM!</v>
      </c>
      <c r="I73" s="205" t="e">
        <f t="shared" si="49"/>
        <v>#NUM!</v>
      </c>
      <c r="J73" s="205" t="e">
        <f t="shared" si="39"/>
        <v>#NUM!</v>
      </c>
      <c r="K73" s="205" t="e">
        <f t="shared" si="40"/>
        <v>#NUM!</v>
      </c>
      <c r="L73" s="204" t="e">
        <f t="shared" si="41"/>
        <v>#NUM!</v>
      </c>
      <c r="M73" s="198"/>
      <c r="N73" s="198"/>
      <c r="O73" s="198"/>
      <c r="P73" s="198"/>
      <c r="Q73" s="195">
        <f t="shared" si="42"/>
        <v>0</v>
      </c>
      <c r="R73" s="195">
        <f t="shared" si="43"/>
        <v>0</v>
      </c>
      <c r="T73" s="194">
        <f t="shared" si="50"/>
        <v>0</v>
      </c>
      <c r="U73" s="193">
        <f t="shared" si="44"/>
        <v>45626</v>
      </c>
      <c r="V73" s="192">
        <f t="shared" si="45"/>
        <v>0</v>
      </c>
      <c r="W73" s="192">
        <f t="shared" si="46"/>
        <v>0</v>
      </c>
      <c r="X73" s="192">
        <f t="shared" si="51"/>
        <v>0</v>
      </c>
      <c r="Y73" s="192">
        <f t="shared" si="47"/>
        <v>0</v>
      </c>
      <c r="Z73" s="192">
        <f t="shared" si="52"/>
        <v>0</v>
      </c>
      <c r="AA73" s="191"/>
      <c r="AB73" s="203"/>
      <c r="AC73" s="191"/>
      <c r="AD73" s="191"/>
      <c r="AE73" s="191"/>
      <c r="AF73" s="191"/>
      <c r="AG73" s="191"/>
      <c r="AH73" s="191"/>
      <c r="AI73" s="191"/>
      <c r="AJ73" s="191"/>
      <c r="AN73" s="199"/>
      <c r="AP73" s="190"/>
    </row>
    <row r="74" spans="3:42">
      <c r="C74" s="195">
        <f t="shared" si="36"/>
        <v>0</v>
      </c>
      <c r="D74" s="195">
        <f t="shared" si="37"/>
        <v>0</v>
      </c>
      <c r="F74" s="194">
        <f t="shared" si="48"/>
        <v>0</v>
      </c>
      <c r="G74" s="193">
        <f t="shared" si="38"/>
        <v>0</v>
      </c>
      <c r="H74" s="205" t="e">
        <f t="shared" si="35"/>
        <v>#NUM!</v>
      </c>
      <c r="I74" s="205" t="e">
        <f t="shared" si="49"/>
        <v>#NUM!</v>
      </c>
      <c r="J74" s="205" t="e">
        <f t="shared" si="39"/>
        <v>#NUM!</v>
      </c>
      <c r="K74" s="205" t="e">
        <f t="shared" si="40"/>
        <v>#NUM!</v>
      </c>
      <c r="L74" s="204" t="e">
        <f t="shared" si="41"/>
        <v>#NUM!</v>
      </c>
      <c r="M74" s="198"/>
      <c r="N74" s="198"/>
      <c r="O74" s="198"/>
      <c r="P74" s="198"/>
      <c r="Q74" s="195">
        <f t="shared" si="42"/>
        <v>0</v>
      </c>
      <c r="R74" s="195">
        <f t="shared" si="43"/>
        <v>0</v>
      </c>
      <c r="T74" s="194">
        <f t="shared" si="50"/>
        <v>0</v>
      </c>
      <c r="U74" s="193">
        <f t="shared" si="44"/>
        <v>45657</v>
      </c>
      <c r="V74" s="192">
        <f t="shared" si="45"/>
        <v>0</v>
      </c>
      <c r="W74" s="192">
        <f t="shared" si="46"/>
        <v>0</v>
      </c>
      <c r="X74" s="192">
        <f t="shared" si="51"/>
        <v>0</v>
      </c>
      <c r="Y74" s="192">
        <f t="shared" si="47"/>
        <v>0</v>
      </c>
      <c r="Z74" s="192">
        <f t="shared" si="52"/>
        <v>0</v>
      </c>
      <c r="AA74" s="191"/>
      <c r="AB74" s="203"/>
      <c r="AC74" s="191"/>
      <c r="AD74" s="191"/>
      <c r="AE74" s="191"/>
      <c r="AF74" s="191"/>
      <c r="AG74" s="191"/>
      <c r="AH74" s="191"/>
      <c r="AI74" s="191"/>
      <c r="AJ74" s="191"/>
      <c r="AN74" s="199"/>
      <c r="AP74" s="190"/>
    </row>
    <row r="75" spans="3:42">
      <c r="C75" s="195">
        <f t="shared" si="36"/>
        <v>0</v>
      </c>
      <c r="D75" s="195">
        <f t="shared" si="37"/>
        <v>0</v>
      </c>
      <c r="F75" s="194">
        <f t="shared" si="48"/>
        <v>0</v>
      </c>
      <c r="G75" s="193">
        <f t="shared" si="38"/>
        <v>0</v>
      </c>
      <c r="H75" s="205" t="e">
        <f t="shared" si="35"/>
        <v>#NUM!</v>
      </c>
      <c r="I75" s="205" t="e">
        <f t="shared" si="49"/>
        <v>#NUM!</v>
      </c>
      <c r="J75" s="205" t="e">
        <f t="shared" si="39"/>
        <v>#NUM!</v>
      </c>
      <c r="K75" s="205" t="e">
        <f t="shared" si="40"/>
        <v>#NUM!</v>
      </c>
      <c r="L75" s="204" t="e">
        <f t="shared" si="41"/>
        <v>#NUM!</v>
      </c>
      <c r="M75" s="198"/>
      <c r="N75" s="198"/>
      <c r="O75" s="198"/>
      <c r="P75" s="198"/>
      <c r="Q75" s="195">
        <f t="shared" si="42"/>
        <v>0</v>
      </c>
      <c r="R75" s="195">
        <f t="shared" si="43"/>
        <v>0</v>
      </c>
      <c r="T75" s="194">
        <f t="shared" si="50"/>
        <v>0</v>
      </c>
      <c r="U75" s="193">
        <f t="shared" si="44"/>
        <v>45688</v>
      </c>
      <c r="V75" s="192">
        <f t="shared" si="45"/>
        <v>0</v>
      </c>
      <c r="W75" s="192">
        <f t="shared" si="46"/>
        <v>0</v>
      </c>
      <c r="X75" s="192">
        <f t="shared" si="51"/>
        <v>0</v>
      </c>
      <c r="Y75" s="192">
        <f t="shared" si="47"/>
        <v>0</v>
      </c>
      <c r="Z75" s="192">
        <f t="shared" si="52"/>
        <v>0</v>
      </c>
      <c r="AA75" s="191"/>
      <c r="AB75" s="203"/>
      <c r="AC75" s="191"/>
      <c r="AD75" s="191"/>
      <c r="AE75" s="191"/>
      <c r="AF75" s="191"/>
      <c r="AG75" s="191"/>
      <c r="AH75" s="191"/>
      <c r="AI75" s="191"/>
      <c r="AJ75" s="191"/>
      <c r="AN75" s="199"/>
      <c r="AP75" s="190"/>
    </row>
    <row r="76" spans="3:42">
      <c r="C76" s="195">
        <f t="shared" si="36"/>
        <v>0</v>
      </c>
      <c r="D76" s="195">
        <f t="shared" si="37"/>
        <v>0</v>
      </c>
      <c r="F76" s="194">
        <f t="shared" si="48"/>
        <v>0</v>
      </c>
      <c r="G76" s="193">
        <f t="shared" si="38"/>
        <v>0</v>
      </c>
      <c r="H76" s="205" t="e">
        <f t="shared" si="35"/>
        <v>#NUM!</v>
      </c>
      <c r="I76" s="205" t="e">
        <f t="shared" si="49"/>
        <v>#NUM!</v>
      </c>
      <c r="J76" s="205" t="e">
        <f t="shared" si="39"/>
        <v>#NUM!</v>
      </c>
      <c r="K76" s="205" t="e">
        <f t="shared" si="40"/>
        <v>#NUM!</v>
      </c>
      <c r="L76" s="204" t="e">
        <f t="shared" si="41"/>
        <v>#NUM!</v>
      </c>
      <c r="M76" s="198"/>
      <c r="N76" s="198"/>
      <c r="O76" s="198"/>
      <c r="P76" s="198"/>
      <c r="Q76" s="195">
        <f t="shared" si="42"/>
        <v>0</v>
      </c>
      <c r="R76" s="195">
        <f t="shared" si="43"/>
        <v>0</v>
      </c>
      <c r="T76" s="194">
        <f t="shared" si="50"/>
        <v>0</v>
      </c>
      <c r="U76" s="193">
        <f t="shared" si="44"/>
        <v>45716</v>
      </c>
      <c r="V76" s="192">
        <f t="shared" si="45"/>
        <v>0</v>
      </c>
      <c r="W76" s="192">
        <f t="shared" si="46"/>
        <v>0</v>
      </c>
      <c r="X76" s="192">
        <f t="shared" si="51"/>
        <v>0</v>
      </c>
      <c r="Y76" s="192">
        <f t="shared" si="47"/>
        <v>0</v>
      </c>
      <c r="Z76" s="192">
        <f t="shared" si="52"/>
        <v>0</v>
      </c>
      <c r="AA76" s="191"/>
      <c r="AB76" s="203"/>
      <c r="AC76" s="191"/>
      <c r="AD76" s="191"/>
      <c r="AE76" s="191"/>
      <c r="AF76" s="191"/>
      <c r="AG76" s="191"/>
      <c r="AH76" s="191"/>
      <c r="AI76" s="191"/>
      <c r="AJ76" s="191"/>
      <c r="AN76" s="199"/>
      <c r="AP76" s="190"/>
    </row>
    <row r="77" spans="3:42">
      <c r="C77" s="195">
        <f t="shared" si="36"/>
        <v>0</v>
      </c>
      <c r="D77" s="195">
        <f t="shared" si="37"/>
        <v>0</v>
      </c>
      <c r="F77" s="194">
        <f t="shared" si="48"/>
        <v>0</v>
      </c>
      <c r="G77" s="193">
        <f t="shared" si="38"/>
        <v>0</v>
      </c>
      <c r="H77" s="205"/>
      <c r="I77" s="205" t="e">
        <f t="shared" si="49"/>
        <v>#NUM!</v>
      </c>
      <c r="J77" s="205" t="e">
        <f t="shared" si="39"/>
        <v>#NUM!</v>
      </c>
      <c r="K77" s="205" t="e">
        <f t="shared" si="40"/>
        <v>#NUM!</v>
      </c>
      <c r="L77" s="204" t="e">
        <f t="shared" si="41"/>
        <v>#NUM!</v>
      </c>
      <c r="M77" s="198"/>
      <c r="N77" s="198"/>
      <c r="O77" s="198"/>
      <c r="P77" s="198"/>
      <c r="Q77" s="195">
        <f t="shared" si="42"/>
        <v>0</v>
      </c>
      <c r="R77" s="195">
        <f t="shared" si="43"/>
        <v>0</v>
      </c>
      <c r="T77" s="194">
        <f t="shared" si="50"/>
        <v>0</v>
      </c>
      <c r="U77" s="193">
        <f t="shared" si="44"/>
        <v>45747</v>
      </c>
      <c r="V77" s="192">
        <f t="shared" si="45"/>
        <v>0</v>
      </c>
      <c r="W77" s="192">
        <f t="shared" si="46"/>
        <v>0</v>
      </c>
      <c r="X77" s="192">
        <f t="shared" si="51"/>
        <v>0</v>
      </c>
      <c r="Y77" s="192">
        <f t="shared" si="47"/>
        <v>0</v>
      </c>
      <c r="Z77" s="192">
        <f t="shared" si="52"/>
        <v>0</v>
      </c>
      <c r="AA77" s="191"/>
      <c r="AB77" s="203"/>
      <c r="AC77" s="191"/>
      <c r="AD77" s="191"/>
      <c r="AE77" s="191"/>
      <c r="AF77" s="191"/>
      <c r="AG77" s="191"/>
      <c r="AH77" s="191"/>
      <c r="AI77" s="191"/>
      <c r="AJ77" s="191"/>
      <c r="AN77" s="199"/>
      <c r="AP77" s="190"/>
    </row>
    <row r="78" spans="3:42" ht="17.25" customHeight="1">
      <c r="C78" s="202">
        <f t="shared" si="36"/>
        <v>0</v>
      </c>
      <c r="D78" s="202">
        <f t="shared" si="37"/>
        <v>0</v>
      </c>
      <c r="F78" s="198"/>
      <c r="G78" s="198"/>
      <c r="H78" s="198"/>
      <c r="I78" s="198"/>
      <c r="J78" s="198"/>
      <c r="K78" s="198"/>
      <c r="L78" s="198"/>
      <c r="M78" s="198"/>
      <c r="N78" s="198"/>
      <c r="O78" s="198"/>
      <c r="P78" s="198"/>
      <c r="Q78" s="195">
        <f t="shared" si="42"/>
        <v>0</v>
      </c>
      <c r="R78" s="195">
        <f t="shared" si="43"/>
        <v>0</v>
      </c>
      <c r="T78" s="194">
        <f t="shared" si="50"/>
        <v>0</v>
      </c>
      <c r="U78" s="193">
        <f t="shared" si="44"/>
        <v>45777</v>
      </c>
      <c r="V78" s="192">
        <f t="shared" si="45"/>
        <v>0</v>
      </c>
      <c r="W78" s="192">
        <f t="shared" si="46"/>
        <v>0</v>
      </c>
      <c r="X78" s="192">
        <f t="shared" si="51"/>
        <v>0</v>
      </c>
      <c r="Y78" s="192">
        <f t="shared" si="47"/>
        <v>0</v>
      </c>
      <c r="Z78" s="192">
        <f t="shared" si="52"/>
        <v>0</v>
      </c>
      <c r="AC78" s="191"/>
      <c r="AD78" s="191"/>
      <c r="AE78" s="191"/>
      <c r="AF78" s="191"/>
      <c r="AG78" s="191"/>
      <c r="AH78" s="191"/>
      <c r="AI78" s="191"/>
      <c r="AJ78" s="191"/>
      <c r="AN78" s="199"/>
      <c r="AP78" s="190"/>
    </row>
    <row r="79" spans="3:42">
      <c r="C79" s="202">
        <f t="shared" si="36"/>
        <v>0</v>
      </c>
      <c r="D79" s="202">
        <f t="shared" si="37"/>
        <v>0</v>
      </c>
      <c r="F79" s="198"/>
      <c r="G79" s="198"/>
      <c r="H79" s="198"/>
      <c r="I79" s="198"/>
      <c r="J79" s="198"/>
      <c r="K79" s="198"/>
      <c r="L79" s="198"/>
      <c r="M79" s="198"/>
      <c r="N79" s="198"/>
      <c r="O79" s="198"/>
      <c r="P79" s="198"/>
      <c r="Q79" s="195">
        <f t="shared" si="42"/>
        <v>0</v>
      </c>
      <c r="R79" s="195">
        <f t="shared" si="43"/>
        <v>0</v>
      </c>
      <c r="T79" s="194">
        <f t="shared" si="50"/>
        <v>0</v>
      </c>
      <c r="U79" s="193">
        <f t="shared" si="44"/>
        <v>45808</v>
      </c>
      <c r="V79" s="192">
        <f t="shared" si="45"/>
        <v>0</v>
      </c>
      <c r="W79" s="192">
        <f t="shared" si="46"/>
        <v>0</v>
      </c>
      <c r="X79" s="192">
        <f t="shared" si="51"/>
        <v>0</v>
      </c>
      <c r="Y79" s="192">
        <f t="shared" si="47"/>
        <v>0</v>
      </c>
      <c r="Z79" s="192">
        <f t="shared" si="52"/>
        <v>0</v>
      </c>
      <c r="AC79" s="191"/>
      <c r="AD79" s="191"/>
      <c r="AE79" s="191"/>
      <c r="AF79" s="191"/>
      <c r="AG79" s="191"/>
      <c r="AH79" s="191"/>
      <c r="AI79" s="191"/>
      <c r="AJ79" s="191"/>
      <c r="AN79" s="199"/>
      <c r="AP79" s="190"/>
    </row>
    <row r="80" spans="3:42">
      <c r="C80" s="202">
        <f t="shared" si="36"/>
        <v>0</v>
      </c>
      <c r="D80" s="202">
        <f t="shared" si="37"/>
        <v>0</v>
      </c>
      <c r="F80" s="198"/>
      <c r="G80" s="198"/>
      <c r="H80" s="198"/>
      <c r="I80" s="198"/>
      <c r="J80" s="198"/>
      <c r="K80" s="198"/>
      <c r="L80" s="198"/>
      <c r="M80" s="198"/>
      <c r="N80" s="198"/>
      <c r="O80" s="198"/>
      <c r="P80" s="198"/>
      <c r="Q80" s="195">
        <f t="shared" si="42"/>
        <v>0</v>
      </c>
      <c r="R80" s="195">
        <f t="shared" si="43"/>
        <v>0</v>
      </c>
      <c r="T80" s="194">
        <f t="shared" si="50"/>
        <v>0</v>
      </c>
      <c r="U80" s="193">
        <f t="shared" si="44"/>
        <v>45838</v>
      </c>
      <c r="V80" s="192">
        <f t="shared" si="45"/>
        <v>0</v>
      </c>
      <c r="W80" s="192">
        <f t="shared" si="46"/>
        <v>0</v>
      </c>
      <c r="X80" s="192">
        <f t="shared" si="51"/>
        <v>0</v>
      </c>
      <c r="Y80" s="192">
        <f t="shared" si="47"/>
        <v>0</v>
      </c>
      <c r="Z80" s="192">
        <f t="shared" si="52"/>
        <v>0</v>
      </c>
      <c r="AC80" s="191"/>
      <c r="AD80" s="191"/>
      <c r="AE80" s="191"/>
      <c r="AF80" s="191"/>
      <c r="AG80" s="191"/>
      <c r="AH80" s="191"/>
      <c r="AI80" s="191"/>
      <c r="AJ80" s="191"/>
      <c r="AN80" s="199"/>
      <c r="AP80" s="190"/>
    </row>
    <row r="81" spans="3:42">
      <c r="C81" s="202">
        <f t="shared" si="36"/>
        <v>0</v>
      </c>
      <c r="D81" s="202">
        <f t="shared" si="37"/>
        <v>0</v>
      </c>
      <c r="F81" s="198"/>
      <c r="G81" s="198"/>
      <c r="H81" s="198"/>
      <c r="I81" s="198"/>
      <c r="J81" s="198"/>
      <c r="K81" s="198"/>
      <c r="L81" s="198"/>
      <c r="M81" s="198"/>
      <c r="N81" s="198"/>
      <c r="O81" s="198"/>
      <c r="P81" s="198"/>
      <c r="Q81" s="195">
        <f t="shared" si="42"/>
        <v>0</v>
      </c>
      <c r="R81" s="195">
        <f t="shared" si="43"/>
        <v>0</v>
      </c>
      <c r="T81" s="194">
        <f t="shared" si="50"/>
        <v>0</v>
      </c>
      <c r="U81" s="193">
        <f t="shared" si="44"/>
        <v>45869</v>
      </c>
      <c r="V81" s="192">
        <f t="shared" si="45"/>
        <v>0</v>
      </c>
      <c r="W81" s="192">
        <f t="shared" si="46"/>
        <v>0</v>
      </c>
      <c r="X81" s="192">
        <f t="shared" si="51"/>
        <v>0</v>
      </c>
      <c r="Y81" s="192">
        <f t="shared" si="47"/>
        <v>0</v>
      </c>
      <c r="Z81" s="192">
        <f t="shared" si="52"/>
        <v>0</v>
      </c>
      <c r="AC81" s="191"/>
      <c r="AD81" s="191"/>
      <c r="AE81" s="191"/>
      <c r="AF81" s="191"/>
      <c r="AG81" s="191"/>
      <c r="AH81" s="191"/>
      <c r="AI81" s="191"/>
      <c r="AJ81" s="191"/>
      <c r="AN81" s="199"/>
      <c r="AP81" s="190"/>
    </row>
    <row r="82" spans="3:42">
      <c r="C82" s="202">
        <f t="shared" si="36"/>
        <v>0</v>
      </c>
      <c r="D82" s="202">
        <f t="shared" si="37"/>
        <v>0</v>
      </c>
      <c r="F82" s="198"/>
      <c r="G82" s="198"/>
      <c r="H82" s="198"/>
      <c r="I82" s="198"/>
      <c r="J82" s="198"/>
      <c r="K82" s="198"/>
      <c r="L82" s="198"/>
      <c r="M82" s="198"/>
      <c r="N82" s="198"/>
      <c r="O82" s="198"/>
      <c r="P82" s="198"/>
      <c r="Q82" s="195">
        <f t="shared" si="42"/>
        <v>0</v>
      </c>
      <c r="R82" s="195">
        <f t="shared" si="43"/>
        <v>0</v>
      </c>
      <c r="T82" s="194">
        <f t="shared" si="50"/>
        <v>0</v>
      </c>
      <c r="U82" s="193">
        <f t="shared" si="44"/>
        <v>45900</v>
      </c>
      <c r="V82" s="192">
        <f t="shared" si="45"/>
        <v>0</v>
      </c>
      <c r="W82" s="192">
        <f t="shared" si="46"/>
        <v>0</v>
      </c>
      <c r="X82" s="192">
        <f t="shared" si="51"/>
        <v>0</v>
      </c>
      <c r="Y82" s="192">
        <f t="shared" si="47"/>
        <v>0</v>
      </c>
      <c r="Z82" s="192">
        <f t="shared" si="52"/>
        <v>0</v>
      </c>
      <c r="AC82" s="191"/>
      <c r="AD82" s="191"/>
      <c r="AE82" s="191"/>
      <c r="AF82" s="191"/>
      <c r="AG82" s="191"/>
      <c r="AH82" s="191"/>
      <c r="AI82" s="191"/>
      <c r="AJ82" s="191"/>
      <c r="AN82" s="199"/>
      <c r="AP82" s="190"/>
    </row>
    <row r="83" spans="3:42">
      <c r="C83" s="202">
        <f t="shared" si="36"/>
        <v>0</v>
      </c>
      <c r="D83" s="202">
        <f t="shared" si="37"/>
        <v>0</v>
      </c>
      <c r="F83" s="198"/>
      <c r="G83" s="198"/>
      <c r="H83" s="198"/>
      <c r="I83" s="198"/>
      <c r="J83" s="198"/>
      <c r="K83" s="198"/>
      <c r="L83" s="198"/>
      <c r="M83" s="198"/>
      <c r="N83" s="198"/>
      <c r="O83" s="198"/>
      <c r="P83" s="198"/>
      <c r="Q83" s="195">
        <f t="shared" si="42"/>
        <v>0</v>
      </c>
      <c r="R83" s="195">
        <f t="shared" si="43"/>
        <v>0</v>
      </c>
      <c r="T83" s="194">
        <f t="shared" si="50"/>
        <v>0</v>
      </c>
      <c r="U83" s="193">
        <f t="shared" si="44"/>
        <v>45930</v>
      </c>
      <c r="V83" s="192">
        <f t="shared" si="45"/>
        <v>0</v>
      </c>
      <c r="W83" s="192">
        <f t="shared" si="46"/>
        <v>0</v>
      </c>
      <c r="X83" s="192">
        <f t="shared" si="51"/>
        <v>0</v>
      </c>
      <c r="Y83" s="192">
        <f t="shared" si="47"/>
        <v>0</v>
      </c>
      <c r="Z83" s="192">
        <f t="shared" si="52"/>
        <v>0</v>
      </c>
      <c r="AC83" s="191"/>
      <c r="AD83" s="191"/>
      <c r="AE83" s="191"/>
      <c r="AF83" s="191"/>
      <c r="AG83" s="191"/>
      <c r="AH83" s="191"/>
      <c r="AI83" s="191"/>
      <c r="AJ83" s="191"/>
      <c r="AN83" s="199"/>
      <c r="AP83" s="190"/>
    </row>
    <row r="84" spans="3:42">
      <c r="C84" s="202">
        <f t="shared" si="36"/>
        <v>0</v>
      </c>
      <c r="D84" s="202">
        <f t="shared" si="37"/>
        <v>0</v>
      </c>
      <c r="F84" s="198"/>
      <c r="G84" s="198"/>
      <c r="H84" s="198"/>
      <c r="I84" s="198"/>
      <c r="J84" s="198"/>
      <c r="K84" s="198"/>
      <c r="L84" s="198"/>
      <c r="M84" s="198"/>
      <c r="N84" s="198"/>
      <c r="O84" s="198"/>
      <c r="P84" s="198"/>
      <c r="Q84" s="195">
        <f t="shared" si="42"/>
        <v>0</v>
      </c>
      <c r="R84" s="195">
        <f t="shared" si="43"/>
        <v>0</v>
      </c>
      <c r="T84" s="194">
        <f t="shared" si="50"/>
        <v>0</v>
      </c>
      <c r="U84" s="193">
        <f t="shared" si="44"/>
        <v>45961</v>
      </c>
      <c r="V84" s="192">
        <f t="shared" si="45"/>
        <v>0</v>
      </c>
      <c r="W84" s="192">
        <f t="shared" si="46"/>
        <v>0</v>
      </c>
      <c r="X84" s="192">
        <f t="shared" si="51"/>
        <v>0</v>
      </c>
      <c r="Y84" s="192">
        <f t="shared" si="47"/>
        <v>0</v>
      </c>
      <c r="Z84" s="192">
        <f t="shared" si="52"/>
        <v>0</v>
      </c>
      <c r="AC84" s="191"/>
      <c r="AD84" s="191"/>
      <c r="AE84" s="191"/>
      <c r="AF84" s="191"/>
      <c r="AG84" s="191"/>
      <c r="AH84" s="191"/>
      <c r="AI84" s="191"/>
      <c r="AJ84" s="191"/>
      <c r="AN84" s="199"/>
      <c r="AP84" s="190"/>
    </row>
    <row r="85" spans="3:42">
      <c r="C85" s="202">
        <f t="shared" si="36"/>
        <v>0</v>
      </c>
      <c r="D85" s="202">
        <f t="shared" si="37"/>
        <v>0</v>
      </c>
      <c r="F85" s="198"/>
      <c r="G85" s="198"/>
      <c r="H85" s="198"/>
      <c r="I85" s="198"/>
      <c r="J85" s="198"/>
      <c r="K85" s="198"/>
      <c r="L85" s="198"/>
      <c r="M85" s="198"/>
      <c r="N85" s="198"/>
      <c r="O85" s="198"/>
      <c r="P85" s="198"/>
      <c r="Q85" s="195">
        <f t="shared" si="42"/>
        <v>0</v>
      </c>
      <c r="R85" s="195">
        <f t="shared" si="43"/>
        <v>0</v>
      </c>
      <c r="T85" s="194">
        <f t="shared" si="50"/>
        <v>0</v>
      </c>
      <c r="U85" s="193">
        <f t="shared" si="44"/>
        <v>45991</v>
      </c>
      <c r="V85" s="192">
        <f t="shared" si="45"/>
        <v>0</v>
      </c>
      <c r="W85" s="192">
        <f t="shared" si="46"/>
        <v>0</v>
      </c>
      <c r="X85" s="192">
        <f t="shared" si="51"/>
        <v>0</v>
      </c>
      <c r="Y85" s="192">
        <f t="shared" si="47"/>
        <v>0</v>
      </c>
      <c r="Z85" s="192">
        <f t="shared" si="52"/>
        <v>0</v>
      </c>
      <c r="AC85" s="191"/>
      <c r="AD85" s="191"/>
      <c r="AE85" s="191"/>
      <c r="AF85" s="191"/>
      <c r="AG85" s="191"/>
      <c r="AH85" s="191"/>
      <c r="AI85" s="191"/>
      <c r="AJ85" s="191"/>
      <c r="AN85" s="199"/>
      <c r="AP85" s="190"/>
    </row>
    <row r="86" spans="3:42">
      <c r="C86" s="202">
        <f t="shared" si="36"/>
        <v>0</v>
      </c>
      <c r="D86" s="202">
        <f t="shared" si="37"/>
        <v>0</v>
      </c>
      <c r="F86" s="198"/>
      <c r="G86" s="198"/>
      <c r="H86" s="198"/>
      <c r="I86" s="198"/>
      <c r="J86" s="198"/>
      <c r="K86" s="198"/>
      <c r="L86" s="198"/>
      <c r="M86" s="198"/>
      <c r="N86" s="198"/>
      <c r="O86" s="198"/>
      <c r="P86" s="198"/>
      <c r="Q86" s="195">
        <f t="shared" si="42"/>
        <v>0</v>
      </c>
      <c r="R86" s="195">
        <f t="shared" si="43"/>
        <v>0</v>
      </c>
      <c r="T86" s="194">
        <f t="shared" si="50"/>
        <v>0</v>
      </c>
      <c r="U86" s="193">
        <f t="shared" si="44"/>
        <v>46022</v>
      </c>
      <c r="V86" s="192">
        <f t="shared" si="45"/>
        <v>0</v>
      </c>
      <c r="W86" s="192">
        <f t="shared" si="46"/>
        <v>0</v>
      </c>
      <c r="X86" s="192">
        <f t="shared" si="51"/>
        <v>0</v>
      </c>
      <c r="Y86" s="192">
        <f t="shared" si="47"/>
        <v>0</v>
      </c>
      <c r="Z86" s="192">
        <f t="shared" si="52"/>
        <v>0</v>
      </c>
      <c r="AC86" s="191"/>
      <c r="AD86" s="191"/>
      <c r="AE86" s="191"/>
      <c r="AF86" s="191"/>
      <c r="AG86" s="191"/>
      <c r="AH86" s="191"/>
      <c r="AI86" s="191"/>
      <c r="AJ86" s="191"/>
      <c r="AN86" s="199"/>
      <c r="AP86" s="190"/>
    </row>
    <row r="87" spans="3:42">
      <c r="C87" s="202">
        <f t="shared" si="36"/>
        <v>0</v>
      </c>
      <c r="D87" s="202">
        <f t="shared" si="37"/>
        <v>0</v>
      </c>
      <c r="F87" s="198"/>
      <c r="G87" s="198"/>
      <c r="H87" s="198"/>
      <c r="I87" s="198"/>
      <c r="J87" s="198"/>
      <c r="K87" s="198"/>
      <c r="L87" s="198"/>
      <c r="M87" s="198"/>
      <c r="N87" s="198"/>
      <c r="O87" s="198"/>
      <c r="P87" s="198"/>
      <c r="Q87" s="195">
        <f t="shared" si="42"/>
        <v>0</v>
      </c>
      <c r="R87" s="195">
        <f t="shared" si="43"/>
        <v>0</v>
      </c>
      <c r="T87" s="194">
        <f t="shared" si="50"/>
        <v>0</v>
      </c>
      <c r="U87" s="193">
        <f t="shared" si="44"/>
        <v>46053</v>
      </c>
      <c r="V87" s="192">
        <f t="shared" si="45"/>
        <v>0</v>
      </c>
      <c r="W87" s="192">
        <f t="shared" si="46"/>
        <v>0</v>
      </c>
      <c r="X87" s="192">
        <f t="shared" si="51"/>
        <v>0</v>
      </c>
      <c r="Y87" s="192">
        <f t="shared" si="47"/>
        <v>0</v>
      </c>
      <c r="Z87" s="192">
        <f t="shared" si="52"/>
        <v>0</v>
      </c>
      <c r="AC87" s="191"/>
      <c r="AD87" s="191"/>
      <c r="AE87" s="191"/>
      <c r="AF87" s="191"/>
      <c r="AG87" s="191"/>
      <c r="AH87" s="191"/>
      <c r="AI87" s="191"/>
      <c r="AJ87" s="191"/>
      <c r="AN87" s="199"/>
      <c r="AP87" s="190"/>
    </row>
    <row r="88" spans="3:42">
      <c r="C88" s="202">
        <f t="shared" si="36"/>
        <v>0</v>
      </c>
      <c r="D88" s="202">
        <f t="shared" si="37"/>
        <v>0</v>
      </c>
      <c r="F88" s="198"/>
      <c r="G88" s="198"/>
      <c r="H88" s="198"/>
      <c r="I88" s="198"/>
      <c r="J88" s="198"/>
      <c r="K88" s="198"/>
      <c r="L88" s="198"/>
      <c r="M88" s="198"/>
      <c r="N88" s="198"/>
      <c r="O88" s="198"/>
      <c r="P88" s="198"/>
      <c r="Q88" s="195">
        <f t="shared" si="42"/>
        <v>0</v>
      </c>
      <c r="R88" s="195">
        <f t="shared" si="43"/>
        <v>0</v>
      </c>
      <c r="T88" s="194">
        <f t="shared" si="50"/>
        <v>0</v>
      </c>
      <c r="U88" s="193">
        <f t="shared" si="44"/>
        <v>46081</v>
      </c>
      <c r="V88" s="192">
        <f t="shared" si="45"/>
        <v>0</v>
      </c>
      <c r="W88" s="192">
        <f t="shared" si="46"/>
        <v>0</v>
      </c>
      <c r="X88" s="192">
        <f t="shared" si="51"/>
        <v>0</v>
      </c>
      <c r="Y88" s="192">
        <f t="shared" si="47"/>
        <v>0</v>
      </c>
      <c r="Z88" s="192">
        <f t="shared" si="52"/>
        <v>0</v>
      </c>
      <c r="AC88" s="191"/>
      <c r="AD88" s="191"/>
      <c r="AE88" s="191"/>
      <c r="AF88" s="191"/>
      <c r="AG88" s="191"/>
      <c r="AH88" s="191"/>
      <c r="AI88" s="191"/>
      <c r="AJ88" s="191"/>
      <c r="AN88" s="199"/>
      <c r="AP88" s="190"/>
    </row>
    <row r="89" spans="3:42">
      <c r="C89" s="202">
        <f t="shared" si="36"/>
        <v>0</v>
      </c>
      <c r="D89" s="202">
        <f t="shared" si="37"/>
        <v>0</v>
      </c>
      <c r="F89" s="198"/>
      <c r="G89" s="198"/>
      <c r="H89" s="198"/>
      <c r="I89" s="198"/>
      <c r="J89" s="198"/>
      <c r="K89" s="198"/>
      <c r="L89" s="198"/>
      <c r="M89" s="198"/>
      <c r="N89" s="198"/>
      <c r="O89" s="198"/>
      <c r="P89" s="198"/>
      <c r="Q89" s="195">
        <f t="shared" si="42"/>
        <v>0</v>
      </c>
      <c r="R89" s="195">
        <f t="shared" si="43"/>
        <v>0</v>
      </c>
      <c r="T89" s="194">
        <f t="shared" si="50"/>
        <v>0</v>
      </c>
      <c r="U89" s="193">
        <f t="shared" si="44"/>
        <v>46112</v>
      </c>
      <c r="V89" s="192">
        <f t="shared" si="45"/>
        <v>0</v>
      </c>
      <c r="W89" s="192">
        <f t="shared" si="46"/>
        <v>0</v>
      </c>
      <c r="X89" s="192">
        <f t="shared" si="51"/>
        <v>0</v>
      </c>
      <c r="Y89" s="192">
        <f t="shared" si="47"/>
        <v>0</v>
      </c>
      <c r="Z89" s="192">
        <f t="shared" si="52"/>
        <v>0</v>
      </c>
      <c r="AC89" s="191"/>
      <c r="AD89" s="191"/>
      <c r="AE89" s="191"/>
      <c r="AF89" s="191"/>
      <c r="AG89" s="191"/>
      <c r="AH89" s="191"/>
      <c r="AI89" s="191"/>
      <c r="AJ89" s="191"/>
      <c r="AN89" s="199"/>
      <c r="AP89" s="190"/>
    </row>
    <row r="90" spans="3:42">
      <c r="C90" s="202">
        <f t="shared" si="36"/>
        <v>0</v>
      </c>
      <c r="D90" s="202">
        <f t="shared" si="37"/>
        <v>0</v>
      </c>
      <c r="F90" s="198"/>
      <c r="G90" s="198"/>
      <c r="H90" s="198"/>
      <c r="I90" s="198"/>
      <c r="J90" s="198"/>
      <c r="K90" s="198"/>
      <c r="L90" s="198"/>
      <c r="M90" s="198"/>
      <c r="N90" s="198"/>
      <c r="O90" s="198"/>
      <c r="P90" s="198"/>
      <c r="Q90" s="195">
        <f t="shared" si="42"/>
        <v>0</v>
      </c>
      <c r="R90" s="195">
        <f t="shared" si="43"/>
        <v>0</v>
      </c>
      <c r="T90" s="194">
        <f t="shared" si="50"/>
        <v>0</v>
      </c>
      <c r="U90" s="193">
        <f t="shared" si="44"/>
        <v>46142</v>
      </c>
      <c r="V90" s="192">
        <f t="shared" si="45"/>
        <v>0</v>
      </c>
      <c r="W90" s="192">
        <f t="shared" si="46"/>
        <v>0</v>
      </c>
      <c r="X90" s="192">
        <f t="shared" si="51"/>
        <v>0</v>
      </c>
      <c r="Y90" s="192">
        <f t="shared" si="47"/>
        <v>0</v>
      </c>
      <c r="Z90" s="192">
        <f t="shared" si="52"/>
        <v>0</v>
      </c>
      <c r="AC90" s="191"/>
      <c r="AD90" s="191"/>
      <c r="AE90" s="191"/>
      <c r="AF90" s="191"/>
      <c r="AG90" s="191"/>
      <c r="AH90" s="191"/>
      <c r="AI90" s="191"/>
      <c r="AJ90" s="191"/>
      <c r="AN90" s="199"/>
      <c r="AP90" s="190"/>
    </row>
    <row r="91" spans="3:42">
      <c r="C91" s="202">
        <f t="shared" si="36"/>
        <v>0</v>
      </c>
      <c r="D91" s="202">
        <f t="shared" si="37"/>
        <v>0</v>
      </c>
      <c r="F91" s="198"/>
      <c r="G91" s="198"/>
      <c r="H91" s="198"/>
      <c r="I91" s="198"/>
      <c r="J91" s="198"/>
      <c r="K91" s="198"/>
      <c r="L91" s="198"/>
      <c r="M91" s="198"/>
      <c r="N91" s="198"/>
      <c r="O91" s="198"/>
      <c r="P91" s="198"/>
      <c r="Q91" s="195">
        <f t="shared" si="42"/>
        <v>0</v>
      </c>
      <c r="R91" s="195">
        <f t="shared" si="43"/>
        <v>0</v>
      </c>
      <c r="T91" s="194">
        <f t="shared" si="50"/>
        <v>0</v>
      </c>
      <c r="U91" s="193">
        <f t="shared" si="44"/>
        <v>46173</v>
      </c>
      <c r="V91" s="192">
        <f t="shared" si="45"/>
        <v>0</v>
      </c>
      <c r="W91" s="192">
        <f t="shared" si="46"/>
        <v>0</v>
      </c>
      <c r="X91" s="192">
        <f t="shared" si="51"/>
        <v>0</v>
      </c>
      <c r="Y91" s="192">
        <f t="shared" si="47"/>
        <v>0</v>
      </c>
      <c r="Z91" s="192">
        <f t="shared" si="52"/>
        <v>0</v>
      </c>
      <c r="AC91" s="191"/>
      <c r="AD91" s="191"/>
      <c r="AE91" s="191"/>
      <c r="AF91" s="191"/>
      <c r="AG91" s="191"/>
      <c r="AH91" s="191"/>
      <c r="AI91" s="191"/>
      <c r="AJ91" s="191"/>
      <c r="AN91" s="199"/>
      <c r="AP91" s="190"/>
    </row>
    <row r="92" spans="3:42">
      <c r="C92" s="202">
        <f t="shared" si="36"/>
        <v>0</v>
      </c>
      <c r="D92" s="202">
        <f t="shared" si="37"/>
        <v>0</v>
      </c>
      <c r="F92" s="198"/>
      <c r="G92" s="198"/>
      <c r="H92" s="198"/>
      <c r="I92" s="198"/>
      <c r="J92" s="198"/>
      <c r="K92" s="198"/>
      <c r="L92" s="198"/>
      <c r="M92" s="198"/>
      <c r="N92" s="198"/>
      <c r="O92" s="198"/>
      <c r="P92" s="198"/>
      <c r="Q92" s="195">
        <f t="shared" si="42"/>
        <v>0</v>
      </c>
      <c r="R92" s="195">
        <f t="shared" si="43"/>
        <v>0</v>
      </c>
      <c r="T92" s="194">
        <f t="shared" si="50"/>
        <v>0</v>
      </c>
      <c r="U92" s="193">
        <f t="shared" si="44"/>
        <v>46203</v>
      </c>
      <c r="V92" s="192">
        <f t="shared" si="45"/>
        <v>0</v>
      </c>
      <c r="W92" s="192">
        <f t="shared" si="46"/>
        <v>0</v>
      </c>
      <c r="X92" s="192">
        <f t="shared" si="51"/>
        <v>0</v>
      </c>
      <c r="Y92" s="192">
        <f t="shared" si="47"/>
        <v>0</v>
      </c>
      <c r="Z92" s="192">
        <f t="shared" si="52"/>
        <v>0</v>
      </c>
      <c r="AC92" s="191"/>
      <c r="AD92" s="191"/>
      <c r="AE92" s="191"/>
      <c r="AF92" s="191"/>
      <c r="AG92" s="191"/>
      <c r="AH92" s="191"/>
      <c r="AI92" s="191"/>
      <c r="AJ92" s="191"/>
      <c r="AN92" s="199"/>
      <c r="AP92" s="190"/>
    </row>
    <row r="93" spans="3:42">
      <c r="C93" s="202">
        <f t="shared" si="36"/>
        <v>0</v>
      </c>
      <c r="D93" s="202">
        <f t="shared" si="37"/>
        <v>0</v>
      </c>
      <c r="F93" s="198"/>
      <c r="G93" s="198"/>
      <c r="H93" s="198"/>
      <c r="I93" s="198"/>
      <c r="J93" s="198"/>
      <c r="K93" s="198"/>
      <c r="L93" s="198"/>
      <c r="M93" s="198"/>
      <c r="N93" s="198"/>
      <c r="O93" s="198"/>
      <c r="P93" s="198"/>
      <c r="Q93" s="195">
        <f t="shared" si="42"/>
        <v>0</v>
      </c>
      <c r="R93" s="195">
        <f t="shared" si="43"/>
        <v>0</v>
      </c>
      <c r="T93" s="194">
        <f t="shared" si="50"/>
        <v>0</v>
      </c>
      <c r="U93" s="193">
        <f t="shared" si="44"/>
        <v>46234</v>
      </c>
      <c r="V93" s="192">
        <f t="shared" si="45"/>
        <v>0</v>
      </c>
      <c r="W93" s="192">
        <f t="shared" si="46"/>
        <v>0</v>
      </c>
      <c r="X93" s="192">
        <f t="shared" si="51"/>
        <v>0</v>
      </c>
      <c r="Y93" s="192">
        <f t="shared" si="47"/>
        <v>0</v>
      </c>
      <c r="Z93" s="192">
        <f t="shared" si="52"/>
        <v>0</v>
      </c>
      <c r="AC93" s="191"/>
      <c r="AD93" s="191"/>
      <c r="AE93" s="191"/>
      <c r="AF93" s="191"/>
      <c r="AG93" s="191"/>
      <c r="AH93" s="191"/>
      <c r="AI93" s="191"/>
      <c r="AJ93" s="191"/>
      <c r="AN93" s="199"/>
      <c r="AP93" s="190"/>
    </row>
    <row r="94" spans="3:42">
      <c r="C94" s="202">
        <f t="shared" si="36"/>
        <v>0</v>
      </c>
      <c r="D94" s="202">
        <f t="shared" si="37"/>
        <v>0</v>
      </c>
      <c r="F94" s="198"/>
      <c r="G94" s="198"/>
      <c r="H94" s="198"/>
      <c r="I94" s="198"/>
      <c r="J94" s="198"/>
      <c r="K94" s="198"/>
      <c r="L94" s="198"/>
      <c r="M94" s="198"/>
      <c r="N94" s="198"/>
      <c r="O94" s="198"/>
      <c r="P94" s="198"/>
      <c r="Q94" s="195">
        <f t="shared" si="42"/>
        <v>0</v>
      </c>
      <c r="R94" s="195">
        <f t="shared" si="43"/>
        <v>0</v>
      </c>
      <c r="T94" s="194">
        <f t="shared" si="50"/>
        <v>0</v>
      </c>
      <c r="U94" s="193">
        <f t="shared" si="44"/>
        <v>46265</v>
      </c>
      <c r="V94" s="192">
        <f t="shared" si="45"/>
        <v>0</v>
      </c>
      <c r="W94" s="192">
        <f t="shared" si="46"/>
        <v>0</v>
      </c>
      <c r="X94" s="192">
        <f t="shared" si="51"/>
        <v>0</v>
      </c>
      <c r="Y94" s="192">
        <f t="shared" si="47"/>
        <v>0</v>
      </c>
      <c r="Z94" s="192">
        <f t="shared" si="52"/>
        <v>0</v>
      </c>
      <c r="AC94" s="191"/>
      <c r="AD94" s="191"/>
      <c r="AE94" s="191"/>
      <c r="AF94" s="191"/>
      <c r="AG94" s="191"/>
      <c r="AH94" s="191"/>
      <c r="AI94" s="191"/>
      <c r="AJ94" s="191"/>
      <c r="AN94" s="199"/>
      <c r="AP94" s="190"/>
    </row>
    <row r="95" spans="3:42">
      <c r="C95" s="202">
        <f t="shared" si="36"/>
        <v>0</v>
      </c>
      <c r="D95" s="202">
        <f t="shared" si="37"/>
        <v>0</v>
      </c>
      <c r="F95" s="198"/>
      <c r="G95" s="198"/>
      <c r="H95" s="198"/>
      <c r="I95" s="198"/>
      <c r="J95" s="198"/>
      <c r="K95" s="198"/>
      <c r="L95" s="198"/>
      <c r="M95" s="198"/>
      <c r="N95" s="198"/>
      <c r="O95" s="198"/>
      <c r="P95" s="198"/>
      <c r="Q95" s="195">
        <f t="shared" si="42"/>
        <v>0</v>
      </c>
      <c r="R95" s="195">
        <f t="shared" si="43"/>
        <v>0</v>
      </c>
      <c r="T95" s="194">
        <f t="shared" si="50"/>
        <v>0</v>
      </c>
      <c r="U95" s="193">
        <f t="shared" si="44"/>
        <v>46295</v>
      </c>
      <c r="V95" s="192">
        <f t="shared" si="45"/>
        <v>0</v>
      </c>
      <c r="W95" s="192">
        <f t="shared" si="46"/>
        <v>0</v>
      </c>
      <c r="X95" s="192">
        <f t="shared" si="51"/>
        <v>0</v>
      </c>
      <c r="Y95" s="192">
        <f t="shared" si="47"/>
        <v>0</v>
      </c>
      <c r="Z95" s="192">
        <f t="shared" si="52"/>
        <v>0</v>
      </c>
      <c r="AC95" s="191"/>
      <c r="AD95" s="191"/>
      <c r="AE95" s="191"/>
      <c r="AF95" s="191"/>
      <c r="AG95" s="191"/>
      <c r="AH95" s="191"/>
      <c r="AI95" s="191"/>
      <c r="AJ95" s="191"/>
      <c r="AN95" s="199"/>
      <c r="AP95" s="190"/>
    </row>
    <row r="96" spans="3:42">
      <c r="C96" s="202">
        <f t="shared" si="36"/>
        <v>0</v>
      </c>
      <c r="D96" s="202">
        <f t="shared" si="37"/>
        <v>0</v>
      </c>
      <c r="F96" s="198"/>
      <c r="G96" s="198"/>
      <c r="H96" s="198"/>
      <c r="I96" s="198"/>
      <c r="J96" s="198"/>
      <c r="K96" s="198"/>
      <c r="L96" s="198"/>
      <c r="M96" s="198"/>
      <c r="N96" s="198"/>
      <c r="O96" s="198"/>
      <c r="P96" s="198"/>
      <c r="Q96" s="195">
        <f t="shared" si="42"/>
        <v>0</v>
      </c>
      <c r="R96" s="195">
        <f t="shared" si="43"/>
        <v>0</v>
      </c>
      <c r="T96" s="194">
        <f t="shared" si="50"/>
        <v>0</v>
      </c>
      <c r="U96" s="193">
        <f t="shared" si="44"/>
        <v>46326</v>
      </c>
      <c r="V96" s="192">
        <f t="shared" si="45"/>
        <v>0</v>
      </c>
      <c r="W96" s="192">
        <f t="shared" si="46"/>
        <v>0</v>
      </c>
      <c r="X96" s="192">
        <f t="shared" si="51"/>
        <v>0</v>
      </c>
      <c r="Y96" s="192">
        <f t="shared" si="47"/>
        <v>0</v>
      </c>
      <c r="Z96" s="192">
        <f t="shared" si="52"/>
        <v>0</v>
      </c>
      <c r="AC96" s="191"/>
      <c r="AD96" s="191"/>
      <c r="AE96" s="191"/>
      <c r="AF96" s="191"/>
      <c r="AG96" s="191"/>
      <c r="AH96" s="191"/>
      <c r="AI96" s="191"/>
      <c r="AJ96" s="191"/>
      <c r="AN96" s="199"/>
      <c r="AP96" s="190"/>
    </row>
    <row r="97" spans="3:62">
      <c r="C97" s="202">
        <f t="shared" si="36"/>
        <v>0</v>
      </c>
      <c r="D97" s="202">
        <f t="shared" si="37"/>
        <v>0</v>
      </c>
      <c r="F97" s="198"/>
      <c r="G97" s="198"/>
      <c r="H97" s="198"/>
      <c r="I97" s="198"/>
      <c r="J97" s="198"/>
      <c r="K97" s="198"/>
      <c r="L97" s="198"/>
      <c r="M97" s="198"/>
      <c r="N97" s="198"/>
      <c r="O97" s="198"/>
      <c r="P97" s="198"/>
      <c r="Q97" s="195">
        <f t="shared" si="42"/>
        <v>0</v>
      </c>
      <c r="R97" s="195">
        <f t="shared" si="43"/>
        <v>0</v>
      </c>
      <c r="T97" s="194">
        <f t="shared" si="50"/>
        <v>0</v>
      </c>
      <c r="U97" s="193">
        <f t="shared" si="44"/>
        <v>46356</v>
      </c>
      <c r="V97" s="192">
        <f t="shared" si="45"/>
        <v>0</v>
      </c>
      <c r="W97" s="192">
        <f t="shared" si="46"/>
        <v>0</v>
      </c>
      <c r="X97" s="192">
        <f t="shared" si="51"/>
        <v>0</v>
      </c>
      <c r="Y97" s="192">
        <f t="shared" si="47"/>
        <v>0</v>
      </c>
      <c r="Z97" s="192">
        <f t="shared" si="52"/>
        <v>0</v>
      </c>
      <c r="AC97" s="191"/>
      <c r="AD97" s="191"/>
      <c r="AE97" s="191"/>
      <c r="AF97" s="191"/>
      <c r="AG97" s="191"/>
      <c r="AH97" s="191"/>
      <c r="AI97" s="191"/>
      <c r="AJ97" s="191"/>
      <c r="AN97" s="199"/>
    </row>
    <row r="98" spans="3:62">
      <c r="C98" s="202">
        <f t="shared" si="36"/>
        <v>0</v>
      </c>
      <c r="D98" s="202">
        <f t="shared" si="37"/>
        <v>0</v>
      </c>
      <c r="F98" s="198"/>
      <c r="G98" s="198"/>
      <c r="H98" s="198"/>
      <c r="I98" s="198"/>
      <c r="J98" s="198"/>
      <c r="K98" s="198"/>
      <c r="L98" s="198"/>
      <c r="M98" s="198"/>
      <c r="N98" s="198"/>
      <c r="O98" s="198"/>
      <c r="P98" s="198"/>
      <c r="Q98" s="195">
        <f t="shared" si="42"/>
        <v>0</v>
      </c>
      <c r="R98" s="195">
        <f t="shared" si="43"/>
        <v>0</v>
      </c>
      <c r="T98" s="194">
        <f t="shared" si="50"/>
        <v>0</v>
      </c>
      <c r="U98" s="193">
        <f t="shared" si="44"/>
        <v>46387</v>
      </c>
      <c r="V98" s="192">
        <f t="shared" si="45"/>
        <v>0</v>
      </c>
      <c r="W98" s="192">
        <f t="shared" si="46"/>
        <v>0</v>
      </c>
      <c r="X98" s="192">
        <f t="shared" si="51"/>
        <v>0</v>
      </c>
      <c r="Y98" s="192">
        <f t="shared" si="47"/>
        <v>0</v>
      </c>
      <c r="Z98" s="192">
        <f t="shared" si="52"/>
        <v>0</v>
      </c>
      <c r="AC98" s="191"/>
      <c r="AD98" s="191"/>
      <c r="AE98" s="191"/>
      <c r="AF98" s="191"/>
      <c r="AG98" s="191"/>
      <c r="AH98" s="191"/>
      <c r="AI98" s="191"/>
      <c r="AJ98" s="191"/>
      <c r="AN98" s="199"/>
    </row>
    <row r="99" spans="3:62">
      <c r="C99" s="202">
        <f t="shared" si="36"/>
        <v>0</v>
      </c>
      <c r="D99" s="202">
        <f t="shared" si="37"/>
        <v>0</v>
      </c>
      <c r="F99" s="198"/>
      <c r="G99" s="198"/>
      <c r="H99" s="198"/>
      <c r="I99" s="198"/>
      <c r="J99" s="198"/>
      <c r="K99" s="198"/>
      <c r="L99" s="198"/>
      <c r="M99" s="198"/>
      <c r="N99" s="198"/>
      <c r="O99" s="198"/>
      <c r="P99" s="198"/>
      <c r="Q99" s="195">
        <f t="shared" si="42"/>
        <v>0</v>
      </c>
      <c r="R99" s="195">
        <f t="shared" si="43"/>
        <v>0</v>
      </c>
      <c r="T99" s="194">
        <f t="shared" si="50"/>
        <v>0</v>
      </c>
      <c r="U99" s="193">
        <f t="shared" si="44"/>
        <v>46418</v>
      </c>
      <c r="V99" s="192">
        <f t="shared" si="45"/>
        <v>0</v>
      </c>
      <c r="W99" s="192">
        <f t="shared" si="46"/>
        <v>0</v>
      </c>
      <c r="X99" s="192">
        <f t="shared" si="51"/>
        <v>0</v>
      </c>
      <c r="Y99" s="192">
        <f t="shared" si="47"/>
        <v>0</v>
      </c>
      <c r="Z99" s="192">
        <f t="shared" si="52"/>
        <v>0</v>
      </c>
      <c r="AC99" s="191"/>
      <c r="AD99" s="191"/>
      <c r="AE99" s="191"/>
      <c r="AF99" s="191"/>
      <c r="AG99" s="191"/>
      <c r="AH99" s="191"/>
      <c r="AI99" s="191"/>
      <c r="AJ99" s="191"/>
      <c r="AN99" s="199"/>
    </row>
    <row r="100" spans="3:62">
      <c r="C100" s="202">
        <f t="shared" si="36"/>
        <v>0</v>
      </c>
      <c r="D100" s="202">
        <f t="shared" si="37"/>
        <v>0</v>
      </c>
      <c r="F100" s="198"/>
      <c r="G100" s="198"/>
      <c r="H100" s="198"/>
      <c r="I100" s="198"/>
      <c r="J100" s="198"/>
      <c r="K100" s="198"/>
      <c r="L100" s="198"/>
      <c r="M100" s="198"/>
      <c r="N100" s="198"/>
      <c r="O100" s="198"/>
      <c r="P100" s="198"/>
      <c r="Q100" s="195">
        <f t="shared" si="42"/>
        <v>0</v>
      </c>
      <c r="R100" s="195">
        <f t="shared" si="43"/>
        <v>0</v>
      </c>
      <c r="T100" s="194">
        <f t="shared" si="50"/>
        <v>0</v>
      </c>
      <c r="U100" s="193">
        <f t="shared" si="44"/>
        <v>46446</v>
      </c>
      <c r="V100" s="192">
        <f t="shared" si="45"/>
        <v>0</v>
      </c>
      <c r="W100" s="192">
        <f t="shared" si="46"/>
        <v>0</v>
      </c>
      <c r="X100" s="192">
        <f t="shared" si="51"/>
        <v>0</v>
      </c>
      <c r="Y100" s="192">
        <f t="shared" si="47"/>
        <v>0</v>
      </c>
      <c r="Z100" s="192">
        <f t="shared" si="52"/>
        <v>0</v>
      </c>
      <c r="AC100" s="191"/>
      <c r="AD100" s="191"/>
      <c r="AE100" s="191"/>
      <c r="AF100" s="191"/>
      <c r="AG100" s="191"/>
      <c r="AH100" s="191"/>
      <c r="AI100" s="191"/>
      <c r="AJ100" s="191"/>
      <c r="AN100" s="199"/>
    </row>
    <row r="101" spans="3:62">
      <c r="C101" s="202">
        <f t="shared" si="36"/>
        <v>0</v>
      </c>
      <c r="D101" s="202">
        <f t="shared" si="37"/>
        <v>0</v>
      </c>
      <c r="F101" s="198"/>
      <c r="G101" s="198"/>
      <c r="H101" s="198"/>
      <c r="I101" s="198"/>
      <c r="J101" s="198"/>
      <c r="K101" s="198"/>
      <c r="L101" s="198"/>
      <c r="M101" s="198"/>
      <c r="N101" s="198"/>
      <c r="O101" s="198"/>
      <c r="P101" s="198"/>
      <c r="Q101" s="195">
        <f t="shared" si="42"/>
        <v>0</v>
      </c>
      <c r="R101" s="195">
        <f t="shared" si="43"/>
        <v>0</v>
      </c>
      <c r="T101" s="194">
        <f t="shared" si="50"/>
        <v>0</v>
      </c>
      <c r="U101" s="193">
        <f t="shared" si="44"/>
        <v>46477</v>
      </c>
      <c r="V101" s="192">
        <f t="shared" si="45"/>
        <v>0</v>
      </c>
      <c r="W101" s="192">
        <f t="shared" si="46"/>
        <v>0</v>
      </c>
      <c r="X101" s="192">
        <f t="shared" si="51"/>
        <v>0</v>
      </c>
      <c r="Y101" s="192">
        <f t="shared" si="47"/>
        <v>0</v>
      </c>
      <c r="Z101" s="192">
        <f t="shared" si="52"/>
        <v>0</v>
      </c>
      <c r="AC101" s="191"/>
      <c r="AD101" s="191"/>
      <c r="AE101" s="191"/>
      <c r="AF101" s="191"/>
      <c r="AG101" s="191"/>
      <c r="AH101" s="191"/>
      <c r="AI101" s="191"/>
      <c r="AJ101" s="191"/>
      <c r="AN101" s="199"/>
    </row>
    <row r="102" spans="3:62">
      <c r="C102" s="202">
        <f t="shared" si="36"/>
        <v>0</v>
      </c>
      <c r="D102" s="202">
        <f t="shared" si="37"/>
        <v>0</v>
      </c>
      <c r="F102" s="198"/>
      <c r="G102" s="198"/>
      <c r="H102" s="198"/>
      <c r="I102" s="198"/>
      <c r="J102" s="198"/>
      <c r="K102" s="198"/>
      <c r="L102" s="198"/>
      <c r="M102" s="198"/>
      <c r="N102" s="198"/>
      <c r="O102" s="198"/>
      <c r="P102" s="198"/>
      <c r="Q102" s="195">
        <f t="shared" si="42"/>
        <v>0</v>
      </c>
      <c r="R102" s="195">
        <f t="shared" si="43"/>
        <v>0</v>
      </c>
      <c r="T102" s="194">
        <f t="shared" si="50"/>
        <v>0</v>
      </c>
      <c r="U102" s="193">
        <f t="shared" si="44"/>
        <v>46507</v>
      </c>
      <c r="V102" s="192">
        <f t="shared" si="45"/>
        <v>0</v>
      </c>
      <c r="W102" s="192">
        <f t="shared" si="46"/>
        <v>0</v>
      </c>
      <c r="X102" s="192">
        <f t="shared" si="51"/>
        <v>0</v>
      </c>
      <c r="Y102" s="192">
        <f t="shared" si="47"/>
        <v>0</v>
      </c>
      <c r="Z102" s="192">
        <f t="shared" si="52"/>
        <v>0</v>
      </c>
      <c r="AC102" s="191"/>
      <c r="AD102" s="191"/>
      <c r="AE102" s="191"/>
      <c r="AF102" s="191"/>
      <c r="AG102" s="191"/>
      <c r="AH102" s="191"/>
      <c r="AI102" s="191"/>
      <c r="AJ102" s="191"/>
      <c r="AN102" s="199"/>
    </row>
    <row r="103" spans="3:62">
      <c r="C103" s="202">
        <f t="shared" si="36"/>
        <v>0</v>
      </c>
      <c r="D103" s="202">
        <f t="shared" si="37"/>
        <v>0</v>
      </c>
      <c r="F103" s="198"/>
      <c r="G103" s="198"/>
      <c r="H103" s="198"/>
      <c r="I103" s="198"/>
      <c r="J103" s="198"/>
      <c r="K103" s="198"/>
      <c r="L103" s="198"/>
      <c r="M103" s="198"/>
      <c r="N103" s="198"/>
      <c r="O103" s="198"/>
      <c r="P103" s="198"/>
      <c r="Q103" s="195">
        <f t="shared" si="42"/>
        <v>0</v>
      </c>
      <c r="R103" s="195">
        <f t="shared" si="43"/>
        <v>0</v>
      </c>
      <c r="T103" s="194">
        <f t="shared" si="50"/>
        <v>0</v>
      </c>
      <c r="U103" s="193">
        <f t="shared" si="44"/>
        <v>46538</v>
      </c>
      <c r="V103" s="192">
        <f t="shared" si="45"/>
        <v>0</v>
      </c>
      <c r="W103" s="192">
        <f t="shared" si="46"/>
        <v>0</v>
      </c>
      <c r="X103" s="192">
        <f t="shared" si="51"/>
        <v>0</v>
      </c>
      <c r="Y103" s="192">
        <f t="shared" si="47"/>
        <v>0</v>
      </c>
      <c r="Z103" s="192">
        <f t="shared" si="52"/>
        <v>0</v>
      </c>
      <c r="AC103" s="191"/>
      <c r="AD103" s="191"/>
      <c r="AE103" s="191"/>
      <c r="AF103" s="191"/>
      <c r="AG103" s="191"/>
      <c r="AH103" s="191"/>
      <c r="AI103" s="191"/>
      <c r="AJ103" s="191"/>
      <c r="AN103" s="199"/>
    </row>
    <row r="104" spans="3:62">
      <c r="C104" s="202">
        <f t="shared" si="36"/>
        <v>0</v>
      </c>
      <c r="D104" s="202">
        <f t="shared" si="37"/>
        <v>0</v>
      </c>
      <c r="F104" s="198"/>
      <c r="G104" s="198"/>
      <c r="H104" s="198"/>
      <c r="I104" s="198"/>
      <c r="J104" s="198"/>
      <c r="K104" s="198"/>
      <c r="L104" s="198"/>
      <c r="M104" s="198"/>
      <c r="N104" s="198"/>
      <c r="O104" s="198"/>
      <c r="P104" s="198"/>
      <c r="Q104" s="195">
        <f t="shared" si="42"/>
        <v>0</v>
      </c>
      <c r="R104" s="195">
        <f t="shared" si="43"/>
        <v>0</v>
      </c>
      <c r="T104" s="194">
        <f t="shared" si="50"/>
        <v>0</v>
      </c>
      <c r="U104" s="193">
        <f t="shared" si="44"/>
        <v>46568</v>
      </c>
      <c r="V104" s="192">
        <f t="shared" si="45"/>
        <v>0</v>
      </c>
      <c r="W104" s="192">
        <f t="shared" si="46"/>
        <v>0</v>
      </c>
      <c r="X104" s="192">
        <f t="shared" si="51"/>
        <v>0</v>
      </c>
      <c r="Y104" s="192">
        <f t="shared" si="47"/>
        <v>0</v>
      </c>
      <c r="Z104" s="192">
        <f t="shared" si="52"/>
        <v>0</v>
      </c>
      <c r="AC104" s="191"/>
      <c r="AD104" s="191"/>
      <c r="AE104" s="191"/>
      <c r="AF104" s="191"/>
      <c r="AG104" s="191"/>
      <c r="AH104" s="191"/>
      <c r="AI104" s="191"/>
      <c r="AJ104" s="191"/>
      <c r="AN104" s="199"/>
    </row>
    <row r="105" spans="3:62">
      <c r="C105" s="202">
        <f t="shared" si="36"/>
        <v>0</v>
      </c>
      <c r="D105" s="202">
        <f t="shared" si="37"/>
        <v>0</v>
      </c>
      <c r="F105" s="198"/>
      <c r="G105" s="198"/>
      <c r="H105" s="198"/>
      <c r="I105" s="198"/>
      <c r="J105" s="198"/>
      <c r="K105" s="198"/>
      <c r="L105" s="198"/>
      <c r="M105" s="198"/>
      <c r="N105" s="198"/>
      <c r="O105" s="198"/>
      <c r="P105" s="198"/>
      <c r="Q105" s="195">
        <f t="shared" si="42"/>
        <v>0</v>
      </c>
      <c r="R105" s="195">
        <f t="shared" si="43"/>
        <v>0</v>
      </c>
      <c r="T105" s="194">
        <f t="shared" si="50"/>
        <v>0</v>
      </c>
      <c r="U105" s="193">
        <f t="shared" si="44"/>
        <v>46599</v>
      </c>
      <c r="V105" s="192">
        <f t="shared" si="45"/>
        <v>0</v>
      </c>
      <c r="W105" s="192">
        <f t="shared" si="46"/>
        <v>0</v>
      </c>
      <c r="X105" s="192">
        <f t="shared" si="51"/>
        <v>0</v>
      </c>
      <c r="Y105" s="192">
        <f t="shared" si="47"/>
        <v>0</v>
      </c>
      <c r="Z105" s="192">
        <f t="shared" si="52"/>
        <v>0</v>
      </c>
      <c r="AC105" s="191"/>
      <c r="AD105" s="191"/>
      <c r="AE105" s="191"/>
      <c r="AF105" s="191"/>
      <c r="AG105" s="191"/>
      <c r="AH105" s="191"/>
      <c r="AI105" s="191"/>
      <c r="AJ105" s="191"/>
      <c r="AN105" s="199"/>
    </row>
    <row r="106" spans="3:62">
      <c r="C106" s="202">
        <f t="shared" si="36"/>
        <v>0</v>
      </c>
      <c r="D106" s="202">
        <f t="shared" si="37"/>
        <v>0</v>
      </c>
      <c r="F106" s="198"/>
      <c r="G106" s="198"/>
      <c r="H106" s="198"/>
      <c r="I106" s="198"/>
      <c r="J106" s="198"/>
      <c r="K106" s="198"/>
      <c r="L106" s="198"/>
      <c r="M106" s="198"/>
      <c r="N106" s="198"/>
      <c r="O106" s="198"/>
      <c r="P106" s="198"/>
      <c r="Q106" s="195">
        <f t="shared" si="42"/>
        <v>0</v>
      </c>
      <c r="R106" s="195">
        <f t="shared" si="43"/>
        <v>0</v>
      </c>
      <c r="T106" s="194">
        <f t="shared" si="50"/>
        <v>0</v>
      </c>
      <c r="U106" s="193">
        <f t="shared" si="44"/>
        <v>46630</v>
      </c>
      <c r="V106" s="192">
        <f t="shared" si="45"/>
        <v>0</v>
      </c>
      <c r="W106" s="192">
        <f t="shared" si="46"/>
        <v>0</v>
      </c>
      <c r="X106" s="192">
        <f t="shared" si="51"/>
        <v>0</v>
      </c>
      <c r="Y106" s="192">
        <f t="shared" si="47"/>
        <v>0</v>
      </c>
      <c r="Z106" s="192">
        <f t="shared" si="52"/>
        <v>0</v>
      </c>
      <c r="AC106" s="191"/>
      <c r="AD106" s="191"/>
      <c r="AE106" s="191"/>
      <c r="AF106" s="191"/>
      <c r="AG106" s="191"/>
      <c r="AH106" s="191"/>
      <c r="AI106" s="191"/>
      <c r="AJ106" s="191"/>
      <c r="AN106" s="199"/>
    </row>
    <row r="107" spans="3:62">
      <c r="C107" s="202">
        <f t="shared" si="36"/>
        <v>0</v>
      </c>
      <c r="D107" s="202">
        <f t="shared" si="37"/>
        <v>0</v>
      </c>
      <c r="F107" s="198"/>
      <c r="G107" s="198"/>
      <c r="H107" s="198"/>
      <c r="I107" s="198"/>
      <c r="J107" s="198"/>
      <c r="K107" s="198"/>
      <c r="L107" s="198"/>
      <c r="M107" s="198"/>
      <c r="N107" s="198"/>
      <c r="O107" s="198"/>
      <c r="P107" s="198"/>
      <c r="Q107" s="195">
        <f t="shared" si="42"/>
        <v>0</v>
      </c>
      <c r="R107" s="195">
        <f t="shared" si="43"/>
        <v>0</v>
      </c>
      <c r="T107" s="194">
        <f t="shared" si="50"/>
        <v>0</v>
      </c>
      <c r="U107" s="193">
        <f t="shared" si="44"/>
        <v>46660</v>
      </c>
      <c r="V107" s="192">
        <f t="shared" si="45"/>
        <v>0</v>
      </c>
      <c r="W107" s="192">
        <f t="shared" si="46"/>
        <v>0</v>
      </c>
      <c r="X107" s="192">
        <f t="shared" si="51"/>
        <v>0</v>
      </c>
      <c r="Y107" s="192">
        <f t="shared" si="47"/>
        <v>0</v>
      </c>
      <c r="Z107" s="192">
        <f t="shared" si="52"/>
        <v>0</v>
      </c>
      <c r="AC107" s="191"/>
      <c r="AD107" s="191"/>
      <c r="AE107" s="191"/>
      <c r="AF107" s="191"/>
      <c r="AG107" s="191"/>
      <c r="AH107" s="191"/>
      <c r="AI107" s="191"/>
      <c r="AJ107" s="191"/>
      <c r="AN107" s="199"/>
    </row>
    <row r="108" spans="3:62">
      <c r="C108" s="202">
        <f t="shared" si="36"/>
        <v>0</v>
      </c>
      <c r="D108" s="202">
        <f t="shared" si="37"/>
        <v>0</v>
      </c>
      <c r="F108" s="198"/>
      <c r="G108" s="198"/>
      <c r="H108" s="198"/>
      <c r="I108" s="198"/>
      <c r="J108" s="198"/>
      <c r="K108" s="198"/>
      <c r="L108" s="198"/>
      <c r="M108" s="198"/>
      <c r="N108" s="198"/>
      <c r="O108" s="198"/>
      <c r="P108" s="198"/>
      <c r="Q108" s="195">
        <f t="shared" si="42"/>
        <v>0</v>
      </c>
      <c r="R108" s="195">
        <f t="shared" si="43"/>
        <v>0</v>
      </c>
      <c r="T108" s="194">
        <f t="shared" si="50"/>
        <v>0</v>
      </c>
      <c r="U108" s="193">
        <f t="shared" si="44"/>
        <v>46691</v>
      </c>
      <c r="V108" s="192">
        <f t="shared" si="45"/>
        <v>0</v>
      </c>
      <c r="W108" s="192">
        <f t="shared" si="46"/>
        <v>0</v>
      </c>
      <c r="X108" s="192">
        <f t="shared" si="51"/>
        <v>0</v>
      </c>
      <c r="Y108" s="192">
        <f t="shared" si="47"/>
        <v>0</v>
      </c>
      <c r="Z108" s="192">
        <f t="shared" si="52"/>
        <v>0</v>
      </c>
      <c r="AC108" s="191"/>
      <c r="AD108" s="191"/>
      <c r="AE108" s="191"/>
      <c r="AF108" s="191"/>
      <c r="AG108" s="191"/>
      <c r="AH108" s="191"/>
      <c r="AI108" s="191"/>
      <c r="AJ108" s="191"/>
      <c r="AN108" s="199"/>
    </row>
    <row r="109" spans="3:62">
      <c r="C109" s="202">
        <f t="shared" si="36"/>
        <v>0</v>
      </c>
      <c r="D109" s="202">
        <f t="shared" si="37"/>
        <v>0</v>
      </c>
      <c r="F109" s="198"/>
      <c r="G109" s="198"/>
      <c r="H109" s="198"/>
      <c r="I109" s="198"/>
      <c r="J109" s="198"/>
      <c r="K109" s="198"/>
      <c r="L109" s="198"/>
      <c r="M109" s="198"/>
      <c r="N109" s="198"/>
      <c r="O109" s="198"/>
      <c r="P109" s="198"/>
      <c r="Q109" s="195">
        <f t="shared" si="42"/>
        <v>0</v>
      </c>
      <c r="R109" s="195">
        <f t="shared" si="43"/>
        <v>0</v>
      </c>
      <c r="T109" s="194">
        <f t="shared" si="50"/>
        <v>0</v>
      </c>
      <c r="U109" s="193">
        <f t="shared" si="44"/>
        <v>46721</v>
      </c>
      <c r="V109" s="192">
        <f t="shared" si="45"/>
        <v>0</v>
      </c>
      <c r="W109" s="192">
        <f t="shared" si="46"/>
        <v>0</v>
      </c>
      <c r="X109" s="192">
        <f t="shared" si="51"/>
        <v>0</v>
      </c>
      <c r="Y109" s="192">
        <f t="shared" si="47"/>
        <v>0</v>
      </c>
      <c r="Z109" s="192">
        <f t="shared" si="52"/>
        <v>0</v>
      </c>
      <c r="AC109" s="191"/>
      <c r="AD109" s="191"/>
      <c r="AE109" s="191"/>
      <c r="AF109" s="191"/>
      <c r="AG109" s="191"/>
      <c r="AH109" s="191"/>
      <c r="AI109" s="191"/>
      <c r="AJ109" s="191"/>
      <c r="AN109" s="189"/>
      <c r="AO109" s="189"/>
    </row>
    <row r="110" spans="3:62" s="199" customFormat="1">
      <c r="E110" s="158"/>
      <c r="F110" s="201"/>
      <c r="G110" s="201"/>
      <c r="H110" s="201"/>
      <c r="I110" s="201"/>
      <c r="J110" s="201"/>
      <c r="K110" s="201"/>
      <c r="L110" s="201"/>
      <c r="M110" s="201"/>
      <c r="N110" s="201"/>
      <c r="O110" s="201"/>
      <c r="P110" s="201"/>
      <c r="Q110" s="195">
        <f t="shared" si="42"/>
        <v>0</v>
      </c>
      <c r="R110" s="195">
        <f t="shared" si="43"/>
        <v>0</v>
      </c>
      <c r="S110" s="156"/>
      <c r="T110" s="194">
        <f t="shared" si="50"/>
        <v>0</v>
      </c>
      <c r="U110" s="193">
        <f t="shared" si="44"/>
        <v>46752</v>
      </c>
      <c r="V110" s="192">
        <f t="shared" si="45"/>
        <v>0</v>
      </c>
      <c r="W110" s="192">
        <f t="shared" si="46"/>
        <v>0</v>
      </c>
      <c r="X110" s="192">
        <f t="shared" si="51"/>
        <v>0</v>
      </c>
      <c r="Y110" s="192">
        <f t="shared" si="47"/>
        <v>0</v>
      </c>
      <c r="Z110" s="192">
        <f t="shared" si="52"/>
        <v>0</v>
      </c>
      <c r="AC110" s="200"/>
      <c r="AD110" s="200"/>
      <c r="AE110" s="200"/>
      <c r="AF110" s="200"/>
      <c r="AG110" s="200"/>
      <c r="AH110" s="200"/>
      <c r="AI110" s="200"/>
      <c r="AJ110" s="200"/>
      <c r="AN110" s="199">
        <v>12</v>
      </c>
      <c r="BE110" s="157"/>
      <c r="BJ110" s="157"/>
    </row>
    <row r="111" spans="3:62">
      <c r="F111" s="198"/>
      <c r="G111" s="198"/>
      <c r="H111" s="198"/>
      <c r="I111" s="198"/>
      <c r="J111" s="198"/>
      <c r="K111" s="198"/>
      <c r="L111" s="198"/>
      <c r="Q111" s="195">
        <f t="shared" si="42"/>
        <v>0</v>
      </c>
      <c r="R111" s="195">
        <f t="shared" si="43"/>
        <v>0</v>
      </c>
      <c r="T111" s="194">
        <f t="shared" si="50"/>
        <v>0</v>
      </c>
      <c r="U111" s="193">
        <f t="shared" si="44"/>
        <v>46783</v>
      </c>
      <c r="V111" s="192">
        <f t="shared" si="45"/>
        <v>0</v>
      </c>
      <c r="W111" s="192">
        <f t="shared" si="46"/>
        <v>0</v>
      </c>
      <c r="X111" s="192">
        <f t="shared" si="51"/>
        <v>0</v>
      </c>
      <c r="Y111" s="192">
        <f t="shared" si="47"/>
        <v>0</v>
      </c>
      <c r="Z111" s="192">
        <f t="shared" si="52"/>
        <v>0</v>
      </c>
      <c r="AC111" s="191"/>
      <c r="AD111" s="191"/>
      <c r="AE111" s="191"/>
      <c r="AF111" s="191"/>
      <c r="AG111" s="191"/>
      <c r="AH111" s="191"/>
      <c r="AI111" s="191"/>
      <c r="AJ111" s="191"/>
      <c r="AN111" s="189"/>
      <c r="AO111" s="189"/>
    </row>
    <row r="112" spans="3:62">
      <c r="Q112" s="195">
        <f t="shared" si="42"/>
        <v>0</v>
      </c>
      <c r="R112" s="195">
        <f t="shared" si="43"/>
        <v>0</v>
      </c>
      <c r="T112" s="194">
        <f t="shared" si="50"/>
        <v>0</v>
      </c>
      <c r="U112" s="193">
        <f t="shared" si="44"/>
        <v>46812</v>
      </c>
      <c r="V112" s="192">
        <f t="shared" si="45"/>
        <v>0</v>
      </c>
      <c r="W112" s="192">
        <f t="shared" si="46"/>
        <v>0</v>
      </c>
      <c r="X112" s="192">
        <f t="shared" si="51"/>
        <v>0</v>
      </c>
      <c r="Y112" s="192">
        <f t="shared" si="47"/>
        <v>0</v>
      </c>
      <c r="Z112" s="192">
        <f t="shared" si="52"/>
        <v>0</v>
      </c>
      <c r="AC112" s="191"/>
      <c r="AD112" s="191"/>
      <c r="AE112" s="191"/>
      <c r="AF112" s="191"/>
      <c r="AG112" s="191"/>
      <c r="AH112" s="191"/>
      <c r="AI112" s="191"/>
      <c r="AJ112" s="191"/>
      <c r="AN112" s="189"/>
      <c r="AO112" s="189"/>
    </row>
    <row r="113" spans="17:41">
      <c r="Q113" s="195">
        <f t="shared" si="42"/>
        <v>0</v>
      </c>
      <c r="R113" s="195">
        <f t="shared" si="43"/>
        <v>0</v>
      </c>
      <c r="T113" s="194">
        <f t="shared" si="50"/>
        <v>0</v>
      </c>
      <c r="U113" s="193">
        <f t="shared" si="44"/>
        <v>46843</v>
      </c>
      <c r="V113" s="192">
        <f t="shared" si="45"/>
        <v>0</v>
      </c>
      <c r="W113" s="192">
        <f t="shared" si="46"/>
        <v>0</v>
      </c>
      <c r="X113" s="192">
        <f t="shared" si="51"/>
        <v>0</v>
      </c>
      <c r="Y113" s="192">
        <f t="shared" si="47"/>
        <v>0</v>
      </c>
      <c r="Z113" s="192">
        <f t="shared" si="52"/>
        <v>0</v>
      </c>
      <c r="AC113" s="191"/>
      <c r="AD113" s="191"/>
      <c r="AE113" s="191"/>
      <c r="AF113" s="191"/>
      <c r="AG113" s="191"/>
      <c r="AH113" s="191"/>
      <c r="AI113" s="191"/>
      <c r="AJ113" s="191"/>
      <c r="AN113" s="189"/>
      <c r="AO113" s="189"/>
    </row>
    <row r="114" spans="17:41">
      <c r="Q114" s="195">
        <f t="shared" si="42"/>
        <v>0</v>
      </c>
      <c r="R114" s="195">
        <f t="shared" si="43"/>
        <v>0</v>
      </c>
      <c r="T114" s="194">
        <f t="shared" si="50"/>
        <v>0</v>
      </c>
      <c r="U114" s="193">
        <f t="shared" si="44"/>
        <v>46873</v>
      </c>
      <c r="V114" s="192">
        <f t="shared" si="45"/>
        <v>0</v>
      </c>
      <c r="W114" s="192">
        <f t="shared" si="46"/>
        <v>0</v>
      </c>
      <c r="X114" s="192">
        <f t="shared" si="51"/>
        <v>0</v>
      </c>
      <c r="Y114" s="192">
        <f t="shared" si="47"/>
        <v>0</v>
      </c>
      <c r="Z114" s="192">
        <f t="shared" si="52"/>
        <v>0</v>
      </c>
      <c r="AC114" s="191"/>
      <c r="AD114" s="191"/>
      <c r="AE114" s="191"/>
      <c r="AF114" s="191"/>
      <c r="AG114" s="191"/>
      <c r="AH114" s="191"/>
      <c r="AI114" s="191"/>
      <c r="AJ114" s="191"/>
      <c r="AN114" s="196"/>
      <c r="AO114" s="189"/>
    </row>
    <row r="115" spans="17:41">
      <c r="Q115" s="195">
        <f t="shared" si="42"/>
        <v>0</v>
      </c>
      <c r="R115" s="195">
        <f t="shared" si="43"/>
        <v>0</v>
      </c>
      <c r="T115" s="194">
        <f t="shared" si="50"/>
        <v>0</v>
      </c>
      <c r="U115" s="193">
        <f t="shared" si="44"/>
        <v>46904</v>
      </c>
      <c r="V115" s="192">
        <f t="shared" si="45"/>
        <v>0</v>
      </c>
      <c r="W115" s="192">
        <f t="shared" si="46"/>
        <v>0</v>
      </c>
      <c r="X115" s="192">
        <f t="shared" si="51"/>
        <v>0</v>
      </c>
      <c r="Y115" s="192">
        <f t="shared" si="47"/>
        <v>0</v>
      </c>
      <c r="Z115" s="192">
        <f t="shared" si="52"/>
        <v>0</v>
      </c>
      <c r="AC115" s="191"/>
      <c r="AD115" s="191"/>
      <c r="AE115" s="191"/>
      <c r="AF115" s="191"/>
      <c r="AG115" s="191"/>
      <c r="AH115" s="191"/>
      <c r="AI115" s="191"/>
      <c r="AJ115" s="191"/>
      <c r="AN115" s="197"/>
      <c r="AO115" s="189"/>
    </row>
    <row r="116" spans="17:41">
      <c r="Q116" s="195">
        <f t="shared" si="42"/>
        <v>0</v>
      </c>
      <c r="R116" s="195">
        <f t="shared" si="43"/>
        <v>0</v>
      </c>
      <c r="T116" s="194">
        <f t="shared" si="50"/>
        <v>0</v>
      </c>
      <c r="U116" s="193">
        <f t="shared" si="44"/>
        <v>46934</v>
      </c>
      <c r="V116" s="192">
        <f t="shared" si="45"/>
        <v>0</v>
      </c>
      <c r="W116" s="192">
        <f t="shared" si="46"/>
        <v>0</v>
      </c>
      <c r="X116" s="192">
        <f t="shared" si="51"/>
        <v>0</v>
      </c>
      <c r="Y116" s="192">
        <f t="shared" si="47"/>
        <v>0</v>
      </c>
      <c r="Z116" s="192">
        <f t="shared" si="52"/>
        <v>0</v>
      </c>
      <c r="AC116" s="191"/>
      <c r="AD116" s="191"/>
      <c r="AE116" s="191"/>
      <c r="AF116" s="191"/>
      <c r="AG116" s="191"/>
      <c r="AH116" s="191"/>
      <c r="AI116" s="191"/>
      <c r="AJ116" s="191"/>
      <c r="AN116" s="196"/>
      <c r="AO116" s="189"/>
    </row>
    <row r="117" spans="17:41">
      <c r="Q117" s="195">
        <f t="shared" si="42"/>
        <v>0</v>
      </c>
      <c r="R117" s="195">
        <f t="shared" si="43"/>
        <v>0</v>
      </c>
      <c r="T117" s="194">
        <f t="shared" si="50"/>
        <v>0</v>
      </c>
      <c r="U117" s="193">
        <f t="shared" si="44"/>
        <v>46965</v>
      </c>
      <c r="V117" s="192">
        <f t="shared" si="45"/>
        <v>0</v>
      </c>
      <c r="W117" s="192">
        <f t="shared" si="46"/>
        <v>0</v>
      </c>
      <c r="X117" s="192">
        <f t="shared" si="51"/>
        <v>0</v>
      </c>
      <c r="Y117" s="192">
        <f t="shared" si="47"/>
        <v>0</v>
      </c>
      <c r="Z117" s="192">
        <f t="shared" si="52"/>
        <v>0</v>
      </c>
      <c r="AC117" s="191"/>
      <c r="AD117" s="191"/>
      <c r="AE117" s="191"/>
      <c r="AF117" s="191"/>
      <c r="AG117" s="191"/>
      <c r="AH117" s="191"/>
      <c r="AI117" s="191"/>
      <c r="AJ117" s="191"/>
      <c r="AN117" s="197"/>
      <c r="AO117" s="189"/>
    </row>
    <row r="118" spans="17:41">
      <c r="Q118" s="195">
        <f t="shared" si="42"/>
        <v>0</v>
      </c>
      <c r="R118" s="195">
        <f t="shared" si="43"/>
        <v>0</v>
      </c>
      <c r="T118" s="194">
        <f t="shared" si="50"/>
        <v>0</v>
      </c>
      <c r="U118" s="193">
        <f t="shared" si="44"/>
        <v>46996</v>
      </c>
      <c r="V118" s="192">
        <f t="shared" si="45"/>
        <v>0</v>
      </c>
      <c r="W118" s="192">
        <f t="shared" si="46"/>
        <v>0</v>
      </c>
      <c r="X118" s="192">
        <f t="shared" si="51"/>
        <v>0</v>
      </c>
      <c r="Y118" s="192">
        <f t="shared" si="47"/>
        <v>0</v>
      </c>
      <c r="Z118" s="192">
        <f t="shared" si="52"/>
        <v>0</v>
      </c>
      <c r="AC118" s="191"/>
      <c r="AD118" s="191"/>
      <c r="AE118" s="191"/>
      <c r="AF118" s="191"/>
      <c r="AG118" s="191"/>
      <c r="AH118" s="191"/>
      <c r="AI118" s="191"/>
      <c r="AJ118" s="191"/>
      <c r="AN118" s="196"/>
      <c r="AO118" s="189"/>
    </row>
    <row r="119" spans="17:41">
      <c r="Q119" s="195">
        <f t="shared" si="42"/>
        <v>0</v>
      </c>
      <c r="R119" s="195">
        <f t="shared" si="43"/>
        <v>0</v>
      </c>
      <c r="T119" s="194">
        <f t="shared" si="50"/>
        <v>0</v>
      </c>
      <c r="U119" s="193">
        <f t="shared" si="44"/>
        <v>47026</v>
      </c>
      <c r="V119" s="192">
        <f t="shared" si="45"/>
        <v>0</v>
      </c>
      <c r="W119" s="192">
        <f t="shared" si="46"/>
        <v>0</v>
      </c>
      <c r="X119" s="192">
        <f t="shared" si="51"/>
        <v>0</v>
      </c>
      <c r="Y119" s="192">
        <f t="shared" si="47"/>
        <v>0</v>
      </c>
      <c r="Z119" s="192">
        <f t="shared" si="52"/>
        <v>0</v>
      </c>
      <c r="AC119" s="191"/>
      <c r="AD119" s="191"/>
      <c r="AE119" s="191"/>
      <c r="AF119" s="191"/>
      <c r="AG119" s="191"/>
      <c r="AH119" s="191"/>
      <c r="AI119" s="191"/>
      <c r="AJ119" s="191"/>
      <c r="AN119" s="197"/>
      <c r="AO119" s="189"/>
    </row>
    <row r="120" spans="17:41">
      <c r="Q120" s="195">
        <f t="shared" si="42"/>
        <v>0</v>
      </c>
      <c r="R120" s="195">
        <f t="shared" si="43"/>
        <v>0</v>
      </c>
      <c r="T120" s="194">
        <f t="shared" si="50"/>
        <v>0</v>
      </c>
      <c r="U120" s="193">
        <f t="shared" si="44"/>
        <v>47057</v>
      </c>
      <c r="V120" s="192">
        <f t="shared" si="45"/>
        <v>0</v>
      </c>
      <c r="W120" s="192">
        <f t="shared" si="46"/>
        <v>0</v>
      </c>
      <c r="X120" s="192">
        <f t="shared" si="51"/>
        <v>0</v>
      </c>
      <c r="Y120" s="192">
        <f t="shared" si="47"/>
        <v>0</v>
      </c>
      <c r="Z120" s="192">
        <f t="shared" si="52"/>
        <v>0</v>
      </c>
      <c r="AC120" s="191"/>
      <c r="AD120" s="191"/>
      <c r="AE120" s="191"/>
      <c r="AF120" s="191"/>
      <c r="AG120" s="191"/>
      <c r="AH120" s="191"/>
      <c r="AI120" s="191"/>
      <c r="AJ120" s="191"/>
      <c r="AN120" s="196"/>
      <c r="AO120" s="189"/>
    </row>
    <row r="121" spans="17:41">
      <c r="Q121" s="195">
        <f t="shared" si="42"/>
        <v>0</v>
      </c>
      <c r="R121" s="195">
        <f t="shared" si="43"/>
        <v>0</v>
      </c>
      <c r="T121" s="194">
        <f t="shared" si="50"/>
        <v>0</v>
      </c>
      <c r="U121" s="193">
        <f t="shared" si="44"/>
        <v>47087</v>
      </c>
      <c r="V121" s="192">
        <f t="shared" si="45"/>
        <v>0</v>
      </c>
      <c r="W121" s="192">
        <f t="shared" si="46"/>
        <v>0</v>
      </c>
      <c r="X121" s="192">
        <f t="shared" si="51"/>
        <v>0</v>
      </c>
      <c r="Y121" s="192">
        <f t="shared" si="47"/>
        <v>0</v>
      </c>
      <c r="Z121" s="192">
        <f t="shared" si="52"/>
        <v>0</v>
      </c>
      <c r="AC121" s="191"/>
      <c r="AD121" s="191"/>
      <c r="AE121" s="191"/>
      <c r="AF121" s="191"/>
      <c r="AG121" s="191"/>
      <c r="AH121" s="191"/>
      <c r="AI121" s="191"/>
      <c r="AJ121" s="191"/>
      <c r="AN121" s="197"/>
      <c r="AO121" s="189"/>
    </row>
    <row r="122" spans="17:41">
      <c r="Q122" s="195">
        <f t="shared" si="42"/>
        <v>0</v>
      </c>
      <c r="R122" s="195">
        <f t="shared" si="43"/>
        <v>0</v>
      </c>
      <c r="T122" s="194">
        <f t="shared" si="50"/>
        <v>0</v>
      </c>
      <c r="U122" s="193">
        <f t="shared" si="44"/>
        <v>47118</v>
      </c>
      <c r="V122" s="192">
        <f t="shared" si="45"/>
        <v>0</v>
      </c>
      <c r="W122" s="192">
        <f t="shared" si="46"/>
        <v>0</v>
      </c>
      <c r="X122" s="192">
        <f t="shared" si="51"/>
        <v>0</v>
      </c>
      <c r="Y122" s="192">
        <f t="shared" si="47"/>
        <v>0</v>
      </c>
      <c r="Z122" s="192">
        <f t="shared" si="52"/>
        <v>0</v>
      </c>
      <c r="AC122" s="191"/>
      <c r="AD122" s="191"/>
      <c r="AE122" s="191"/>
      <c r="AF122" s="191"/>
      <c r="AG122" s="191"/>
      <c r="AH122" s="191"/>
      <c r="AI122" s="191"/>
      <c r="AJ122" s="191"/>
      <c r="AN122" s="196"/>
      <c r="AO122" s="189"/>
    </row>
    <row r="123" spans="17:41">
      <c r="Q123" s="195">
        <f t="shared" si="42"/>
        <v>0</v>
      </c>
      <c r="R123" s="195">
        <f t="shared" si="43"/>
        <v>0</v>
      </c>
      <c r="T123" s="194">
        <f t="shared" si="50"/>
        <v>0</v>
      </c>
      <c r="U123" s="193">
        <f t="shared" si="44"/>
        <v>47149</v>
      </c>
      <c r="V123" s="192">
        <f t="shared" si="45"/>
        <v>0</v>
      </c>
      <c r="W123" s="192">
        <f t="shared" si="46"/>
        <v>0</v>
      </c>
      <c r="X123" s="192">
        <f t="shared" si="51"/>
        <v>0</v>
      </c>
      <c r="Y123" s="192">
        <f t="shared" si="47"/>
        <v>0</v>
      </c>
      <c r="Z123" s="192">
        <f t="shared" si="52"/>
        <v>0</v>
      </c>
      <c r="AC123" s="191"/>
      <c r="AD123" s="191"/>
      <c r="AE123" s="191"/>
      <c r="AF123" s="191"/>
      <c r="AG123" s="191"/>
      <c r="AH123" s="191"/>
      <c r="AI123" s="191"/>
      <c r="AJ123" s="191"/>
      <c r="AN123" s="197"/>
      <c r="AO123" s="189"/>
    </row>
    <row r="124" spans="17:41">
      <c r="Q124" s="195">
        <f t="shared" si="42"/>
        <v>0</v>
      </c>
      <c r="R124" s="195">
        <f t="shared" si="43"/>
        <v>0</v>
      </c>
      <c r="T124" s="194">
        <f t="shared" si="50"/>
        <v>0</v>
      </c>
      <c r="U124" s="193">
        <f t="shared" si="44"/>
        <v>47177</v>
      </c>
      <c r="V124" s="192">
        <f t="shared" si="45"/>
        <v>0</v>
      </c>
      <c r="W124" s="192">
        <f t="shared" si="46"/>
        <v>0</v>
      </c>
      <c r="X124" s="192">
        <f t="shared" si="51"/>
        <v>0</v>
      </c>
      <c r="Y124" s="192">
        <f t="shared" si="47"/>
        <v>0</v>
      </c>
      <c r="Z124" s="192">
        <f t="shared" si="52"/>
        <v>0</v>
      </c>
      <c r="AC124" s="191"/>
      <c r="AD124" s="191"/>
      <c r="AE124" s="191"/>
      <c r="AF124" s="191"/>
      <c r="AG124" s="191"/>
      <c r="AH124" s="191"/>
      <c r="AI124" s="191"/>
      <c r="AJ124" s="191"/>
      <c r="AN124" s="196"/>
      <c r="AO124" s="189"/>
    </row>
    <row r="125" spans="17:41">
      <c r="Q125" s="195">
        <f t="shared" si="42"/>
        <v>0</v>
      </c>
      <c r="R125" s="195">
        <f t="shared" si="43"/>
        <v>0</v>
      </c>
      <c r="T125" s="194">
        <f t="shared" si="50"/>
        <v>0</v>
      </c>
      <c r="U125" s="193">
        <f t="shared" si="44"/>
        <v>47208</v>
      </c>
      <c r="V125" s="192">
        <f t="shared" si="45"/>
        <v>0</v>
      </c>
      <c r="W125" s="192">
        <f t="shared" si="46"/>
        <v>0</v>
      </c>
      <c r="X125" s="192">
        <f t="shared" si="51"/>
        <v>0</v>
      </c>
      <c r="Y125" s="192">
        <f t="shared" si="47"/>
        <v>0</v>
      </c>
      <c r="Z125" s="192">
        <f t="shared" si="52"/>
        <v>0</v>
      </c>
      <c r="AC125" s="191"/>
      <c r="AD125" s="191"/>
      <c r="AE125" s="191"/>
      <c r="AF125" s="191"/>
      <c r="AG125" s="191"/>
      <c r="AH125" s="191"/>
      <c r="AI125" s="191"/>
      <c r="AJ125" s="191"/>
      <c r="AN125" s="197"/>
      <c r="AO125" s="189"/>
    </row>
    <row r="126" spans="17:41">
      <c r="Q126" s="195">
        <f t="shared" si="42"/>
        <v>0</v>
      </c>
      <c r="R126" s="195">
        <f t="shared" si="43"/>
        <v>0</v>
      </c>
      <c r="T126" s="194">
        <f t="shared" si="50"/>
        <v>0</v>
      </c>
      <c r="U126" s="193">
        <f t="shared" si="44"/>
        <v>47238</v>
      </c>
      <c r="V126" s="192">
        <f t="shared" si="45"/>
        <v>0</v>
      </c>
      <c r="W126" s="192">
        <f t="shared" si="46"/>
        <v>0</v>
      </c>
      <c r="X126" s="192">
        <f t="shared" si="51"/>
        <v>0</v>
      </c>
      <c r="Y126" s="192">
        <f t="shared" si="47"/>
        <v>0</v>
      </c>
      <c r="Z126" s="192">
        <f t="shared" si="52"/>
        <v>0</v>
      </c>
      <c r="AC126" s="191"/>
      <c r="AD126" s="191"/>
      <c r="AE126" s="191"/>
      <c r="AF126" s="191"/>
      <c r="AG126" s="191"/>
      <c r="AH126" s="191"/>
      <c r="AI126" s="191"/>
      <c r="AJ126" s="191"/>
      <c r="AN126" s="196"/>
      <c r="AO126" s="189"/>
    </row>
    <row r="127" spans="17:41">
      <c r="Q127" s="195">
        <f t="shared" si="42"/>
        <v>0</v>
      </c>
      <c r="R127" s="195">
        <f t="shared" si="43"/>
        <v>0</v>
      </c>
      <c r="T127" s="194">
        <f t="shared" si="50"/>
        <v>0</v>
      </c>
      <c r="U127" s="193">
        <f t="shared" si="44"/>
        <v>47269</v>
      </c>
      <c r="V127" s="192">
        <f t="shared" si="45"/>
        <v>0</v>
      </c>
      <c r="W127" s="192">
        <f t="shared" si="46"/>
        <v>0</v>
      </c>
      <c r="X127" s="192">
        <f t="shared" si="51"/>
        <v>0</v>
      </c>
      <c r="Y127" s="192">
        <f t="shared" si="47"/>
        <v>0</v>
      </c>
      <c r="Z127" s="192">
        <f t="shared" si="52"/>
        <v>0</v>
      </c>
      <c r="AC127" s="191"/>
      <c r="AD127" s="191"/>
      <c r="AE127" s="191"/>
      <c r="AF127" s="191"/>
      <c r="AG127" s="191"/>
      <c r="AH127" s="191"/>
      <c r="AI127" s="191"/>
      <c r="AJ127" s="191"/>
      <c r="AN127" s="197"/>
      <c r="AO127" s="189"/>
    </row>
    <row r="128" spans="17:41">
      <c r="Q128" s="195">
        <f t="shared" si="42"/>
        <v>0</v>
      </c>
      <c r="R128" s="195">
        <f t="shared" si="43"/>
        <v>0</v>
      </c>
      <c r="T128" s="194">
        <f t="shared" si="50"/>
        <v>0</v>
      </c>
      <c r="U128" s="193">
        <f t="shared" si="44"/>
        <v>47299</v>
      </c>
      <c r="V128" s="192">
        <f t="shared" si="45"/>
        <v>0</v>
      </c>
      <c r="W128" s="192">
        <f t="shared" si="46"/>
        <v>0</v>
      </c>
      <c r="X128" s="192">
        <f t="shared" si="51"/>
        <v>0</v>
      </c>
      <c r="Y128" s="192">
        <f t="shared" si="47"/>
        <v>0</v>
      </c>
      <c r="Z128" s="192">
        <f t="shared" si="52"/>
        <v>0</v>
      </c>
      <c r="AC128" s="191"/>
      <c r="AD128" s="191"/>
      <c r="AE128" s="191"/>
      <c r="AF128" s="191"/>
      <c r="AG128" s="191"/>
      <c r="AH128" s="191"/>
      <c r="AI128" s="191"/>
      <c r="AJ128" s="191"/>
      <c r="AN128" s="196"/>
      <c r="AO128" s="189"/>
    </row>
    <row r="129" spans="17:41">
      <c r="Q129" s="195">
        <f t="shared" si="42"/>
        <v>0</v>
      </c>
      <c r="R129" s="195">
        <f t="shared" si="43"/>
        <v>0</v>
      </c>
      <c r="T129" s="194">
        <f t="shared" si="50"/>
        <v>0</v>
      </c>
      <c r="U129" s="193">
        <f t="shared" si="44"/>
        <v>47330</v>
      </c>
      <c r="V129" s="192">
        <f t="shared" si="45"/>
        <v>0</v>
      </c>
      <c r="W129" s="192">
        <f t="shared" si="46"/>
        <v>0</v>
      </c>
      <c r="X129" s="192">
        <f t="shared" si="51"/>
        <v>0</v>
      </c>
      <c r="Y129" s="192">
        <f t="shared" si="47"/>
        <v>0</v>
      </c>
      <c r="Z129" s="192">
        <f t="shared" si="52"/>
        <v>0</v>
      </c>
      <c r="AC129" s="191"/>
      <c r="AD129" s="191"/>
      <c r="AE129" s="191"/>
      <c r="AF129" s="191"/>
      <c r="AG129" s="191"/>
      <c r="AH129" s="191"/>
      <c r="AI129" s="191"/>
      <c r="AJ129" s="191"/>
      <c r="AN129" s="197"/>
      <c r="AO129" s="189"/>
    </row>
    <row r="130" spans="17:41">
      <c r="Q130" s="195">
        <f t="shared" si="42"/>
        <v>0</v>
      </c>
      <c r="R130" s="195">
        <f t="shared" si="43"/>
        <v>0</v>
      </c>
      <c r="T130" s="194">
        <f t="shared" si="50"/>
        <v>0</v>
      </c>
      <c r="U130" s="193">
        <f t="shared" si="44"/>
        <v>47361</v>
      </c>
      <c r="V130" s="192">
        <f t="shared" si="45"/>
        <v>0</v>
      </c>
      <c r="W130" s="192">
        <f t="shared" si="46"/>
        <v>0</v>
      </c>
      <c r="X130" s="192">
        <f t="shared" si="51"/>
        <v>0</v>
      </c>
      <c r="Y130" s="192">
        <f t="shared" si="47"/>
        <v>0</v>
      </c>
      <c r="Z130" s="192">
        <f t="shared" si="52"/>
        <v>0</v>
      </c>
      <c r="AC130" s="191"/>
      <c r="AD130" s="191"/>
      <c r="AE130" s="191"/>
      <c r="AF130" s="191"/>
      <c r="AG130" s="191"/>
      <c r="AH130" s="191"/>
      <c r="AI130" s="191"/>
      <c r="AJ130" s="191"/>
      <c r="AN130" s="196"/>
      <c r="AO130" s="189"/>
    </row>
    <row r="131" spans="17:41">
      <c r="Q131" s="195">
        <f t="shared" si="42"/>
        <v>0</v>
      </c>
      <c r="R131" s="195">
        <f t="shared" si="43"/>
        <v>0</v>
      </c>
      <c r="T131" s="194">
        <f t="shared" si="50"/>
        <v>0</v>
      </c>
      <c r="U131" s="193">
        <f t="shared" si="44"/>
        <v>47391</v>
      </c>
      <c r="V131" s="192">
        <f t="shared" si="45"/>
        <v>0</v>
      </c>
      <c r="W131" s="192">
        <f t="shared" si="46"/>
        <v>0</v>
      </c>
      <c r="X131" s="192">
        <f t="shared" si="51"/>
        <v>0</v>
      </c>
      <c r="Y131" s="192">
        <f t="shared" si="47"/>
        <v>0</v>
      </c>
      <c r="Z131" s="192">
        <f t="shared" si="52"/>
        <v>0</v>
      </c>
      <c r="AC131" s="191"/>
      <c r="AD131" s="191"/>
      <c r="AE131" s="191"/>
      <c r="AF131" s="191"/>
      <c r="AG131" s="191"/>
      <c r="AH131" s="191"/>
      <c r="AI131" s="191"/>
      <c r="AJ131" s="191"/>
      <c r="AN131" s="197"/>
      <c r="AO131" s="189"/>
    </row>
    <row r="132" spans="17:41">
      <c r="Q132" s="195">
        <f t="shared" si="42"/>
        <v>0</v>
      </c>
      <c r="R132" s="195">
        <f t="shared" si="43"/>
        <v>0</v>
      </c>
      <c r="T132" s="194">
        <f t="shared" si="50"/>
        <v>0</v>
      </c>
      <c r="U132" s="193">
        <f t="shared" si="44"/>
        <v>47422</v>
      </c>
      <c r="V132" s="192">
        <f t="shared" si="45"/>
        <v>0</v>
      </c>
      <c r="W132" s="192">
        <f t="shared" si="46"/>
        <v>0</v>
      </c>
      <c r="X132" s="192">
        <f t="shared" si="51"/>
        <v>0</v>
      </c>
      <c r="Y132" s="192">
        <f t="shared" si="47"/>
        <v>0</v>
      </c>
      <c r="Z132" s="192">
        <f t="shared" si="52"/>
        <v>0</v>
      </c>
      <c r="AC132" s="191"/>
      <c r="AD132" s="191"/>
      <c r="AE132" s="191"/>
      <c r="AF132" s="191"/>
      <c r="AG132" s="191"/>
      <c r="AH132" s="191"/>
      <c r="AI132" s="191"/>
      <c r="AJ132" s="191"/>
      <c r="AN132" s="196"/>
      <c r="AO132" s="189"/>
    </row>
    <row r="133" spans="17:41">
      <c r="Q133" s="195">
        <f t="shared" si="42"/>
        <v>0</v>
      </c>
      <c r="R133" s="195">
        <f t="shared" si="43"/>
        <v>0</v>
      </c>
      <c r="T133" s="194">
        <f t="shared" si="50"/>
        <v>0</v>
      </c>
      <c r="U133" s="193">
        <f t="shared" si="44"/>
        <v>47452</v>
      </c>
      <c r="V133" s="192">
        <f t="shared" si="45"/>
        <v>0</v>
      </c>
      <c r="W133" s="192">
        <f t="shared" si="46"/>
        <v>0</v>
      </c>
      <c r="X133" s="192">
        <f t="shared" si="51"/>
        <v>0</v>
      </c>
      <c r="Y133" s="192">
        <f t="shared" si="47"/>
        <v>0</v>
      </c>
      <c r="Z133" s="192">
        <f t="shared" si="52"/>
        <v>0</v>
      </c>
      <c r="AC133" s="191"/>
      <c r="AD133" s="191"/>
      <c r="AE133" s="191"/>
      <c r="AF133" s="191"/>
      <c r="AG133" s="191"/>
      <c r="AH133" s="191"/>
      <c r="AI133" s="191"/>
      <c r="AJ133" s="191"/>
      <c r="AN133" s="197"/>
      <c r="AO133" s="189"/>
    </row>
    <row r="134" spans="17:41">
      <c r="Q134" s="195">
        <f t="shared" ref="Q134:Q140" si="53">IF(Q133-1&gt;=0,Q133-1,0)</f>
        <v>0</v>
      </c>
      <c r="R134" s="195">
        <f t="shared" ref="R134:R140" si="54">IF(Q134&gt;0,R133+1,0)</f>
        <v>0</v>
      </c>
      <c r="T134" s="194">
        <f t="shared" si="50"/>
        <v>0</v>
      </c>
      <c r="U134" s="193">
        <f t="shared" ref="U134:U140" si="55">EOMONTH(U133,$P$206)</f>
        <v>47483</v>
      </c>
      <c r="V134" s="192">
        <f t="shared" ref="V134:V140" si="56">IF(T134&gt;0,V133-W134,0)</f>
        <v>0</v>
      </c>
      <c r="W134" s="192">
        <f t="shared" ref="W134:W140" si="57">IF(T134&gt;$O$10,$V$5/($O$9-$O$10),0)</f>
        <v>0</v>
      </c>
      <c r="X134" s="192">
        <f t="shared" si="51"/>
        <v>0</v>
      </c>
      <c r="Y134" s="192">
        <f t="shared" ref="Y134:Y140" si="58">V133*$O$8</f>
        <v>0</v>
      </c>
      <c r="Z134" s="192">
        <f t="shared" si="52"/>
        <v>0</v>
      </c>
      <c r="AC134" s="191"/>
      <c r="AD134" s="191"/>
      <c r="AE134" s="191"/>
      <c r="AF134" s="191"/>
      <c r="AG134" s="191"/>
      <c r="AH134" s="191"/>
      <c r="AI134" s="191"/>
      <c r="AJ134" s="191"/>
      <c r="AN134" s="196"/>
      <c r="AO134" s="189"/>
    </row>
    <row r="135" spans="17:41">
      <c r="Q135" s="195">
        <f t="shared" si="53"/>
        <v>0</v>
      </c>
      <c r="R135" s="195">
        <f t="shared" si="54"/>
        <v>0</v>
      </c>
      <c r="T135" s="194">
        <f t="shared" ref="T135:T140" si="59">IF(R134&gt;0,T134+1,0)</f>
        <v>0</v>
      </c>
      <c r="U135" s="193">
        <f t="shared" si="55"/>
        <v>47514</v>
      </c>
      <c r="V135" s="192">
        <f t="shared" si="56"/>
        <v>0</v>
      </c>
      <c r="W135" s="192">
        <f t="shared" si="57"/>
        <v>0</v>
      </c>
      <c r="X135" s="192">
        <f t="shared" ref="X135:X140" si="60">W135+X134</f>
        <v>0</v>
      </c>
      <c r="Y135" s="192">
        <f t="shared" si="58"/>
        <v>0</v>
      </c>
      <c r="Z135" s="192">
        <f t="shared" ref="Z135:Z140" si="61">Z134+Y135</f>
        <v>0</v>
      </c>
      <c r="AC135" s="191"/>
      <c r="AD135" s="191"/>
      <c r="AE135" s="191"/>
      <c r="AF135" s="191"/>
      <c r="AG135" s="191"/>
      <c r="AH135" s="191"/>
      <c r="AI135" s="191"/>
      <c r="AJ135" s="191"/>
      <c r="AN135" s="197"/>
      <c r="AO135" s="189"/>
    </row>
    <row r="136" spans="17:41">
      <c r="Q136" s="195">
        <f t="shared" si="53"/>
        <v>0</v>
      </c>
      <c r="R136" s="195">
        <f t="shared" si="54"/>
        <v>0</v>
      </c>
      <c r="T136" s="194">
        <f t="shared" si="59"/>
        <v>0</v>
      </c>
      <c r="U136" s="193">
        <f t="shared" si="55"/>
        <v>47542</v>
      </c>
      <c r="V136" s="192">
        <f t="shared" si="56"/>
        <v>0</v>
      </c>
      <c r="W136" s="192">
        <f t="shared" si="57"/>
        <v>0</v>
      </c>
      <c r="X136" s="192">
        <f t="shared" si="60"/>
        <v>0</v>
      </c>
      <c r="Y136" s="192">
        <f t="shared" si="58"/>
        <v>0</v>
      </c>
      <c r="Z136" s="192">
        <f t="shared" si="61"/>
        <v>0</v>
      </c>
      <c r="AC136" s="191"/>
      <c r="AD136" s="191"/>
      <c r="AE136" s="191"/>
      <c r="AF136" s="191"/>
      <c r="AG136" s="191"/>
      <c r="AH136" s="191"/>
      <c r="AI136" s="191"/>
      <c r="AJ136" s="191"/>
      <c r="AN136" s="196"/>
      <c r="AO136" s="189"/>
    </row>
    <row r="137" spans="17:41">
      <c r="Q137" s="195">
        <f t="shared" si="53"/>
        <v>0</v>
      </c>
      <c r="R137" s="195">
        <f t="shared" si="54"/>
        <v>0</v>
      </c>
      <c r="T137" s="194">
        <f t="shared" si="59"/>
        <v>0</v>
      </c>
      <c r="U137" s="193">
        <f t="shared" si="55"/>
        <v>47573</v>
      </c>
      <c r="V137" s="192">
        <f t="shared" si="56"/>
        <v>0</v>
      </c>
      <c r="W137" s="192">
        <f t="shared" si="57"/>
        <v>0</v>
      </c>
      <c r="X137" s="192">
        <f t="shared" si="60"/>
        <v>0</v>
      </c>
      <c r="Y137" s="192">
        <f t="shared" si="58"/>
        <v>0</v>
      </c>
      <c r="Z137" s="192">
        <f t="shared" si="61"/>
        <v>0</v>
      </c>
      <c r="AC137" s="191"/>
      <c r="AD137" s="191"/>
      <c r="AE137" s="191"/>
      <c r="AF137" s="191"/>
      <c r="AG137" s="191"/>
      <c r="AH137" s="191"/>
      <c r="AI137" s="191"/>
      <c r="AJ137" s="191"/>
      <c r="AN137" s="189"/>
      <c r="AO137" s="189"/>
    </row>
    <row r="138" spans="17:41">
      <c r="Q138" s="195">
        <f t="shared" si="53"/>
        <v>0</v>
      </c>
      <c r="R138" s="195">
        <f t="shared" si="54"/>
        <v>0</v>
      </c>
      <c r="T138" s="194">
        <f t="shared" si="59"/>
        <v>0</v>
      </c>
      <c r="U138" s="193">
        <f t="shared" si="55"/>
        <v>47603</v>
      </c>
      <c r="V138" s="192">
        <f t="shared" si="56"/>
        <v>0</v>
      </c>
      <c r="W138" s="192">
        <f t="shared" si="57"/>
        <v>0</v>
      </c>
      <c r="X138" s="192">
        <f t="shared" si="60"/>
        <v>0</v>
      </c>
      <c r="Y138" s="192">
        <f t="shared" si="58"/>
        <v>0</v>
      </c>
      <c r="Z138" s="192">
        <f t="shared" si="61"/>
        <v>0</v>
      </c>
      <c r="AC138" s="191"/>
      <c r="AD138" s="191"/>
      <c r="AE138" s="191"/>
      <c r="AF138" s="191"/>
      <c r="AG138" s="191"/>
      <c r="AH138" s="191"/>
      <c r="AI138" s="191"/>
      <c r="AJ138" s="191"/>
      <c r="AN138" s="189"/>
      <c r="AO138" s="189"/>
    </row>
    <row r="139" spans="17:41">
      <c r="Q139" s="195">
        <f t="shared" si="53"/>
        <v>0</v>
      </c>
      <c r="R139" s="195">
        <f t="shared" si="54"/>
        <v>0</v>
      </c>
      <c r="T139" s="194">
        <f t="shared" si="59"/>
        <v>0</v>
      </c>
      <c r="U139" s="193">
        <f t="shared" si="55"/>
        <v>47634</v>
      </c>
      <c r="V139" s="192">
        <f t="shared" si="56"/>
        <v>0</v>
      </c>
      <c r="W139" s="192">
        <f t="shared" si="57"/>
        <v>0</v>
      </c>
      <c r="X139" s="192">
        <f t="shared" si="60"/>
        <v>0</v>
      </c>
      <c r="Y139" s="192">
        <f t="shared" si="58"/>
        <v>0</v>
      </c>
      <c r="Z139" s="192">
        <f t="shared" si="61"/>
        <v>0</v>
      </c>
      <c r="AC139" s="191"/>
      <c r="AD139" s="191"/>
      <c r="AE139" s="191"/>
      <c r="AF139" s="191"/>
      <c r="AG139" s="191"/>
      <c r="AH139" s="191"/>
      <c r="AI139" s="191"/>
      <c r="AJ139" s="191"/>
      <c r="AN139" s="189"/>
      <c r="AO139" s="189"/>
    </row>
    <row r="140" spans="17:41">
      <c r="Q140" s="195">
        <f t="shared" si="53"/>
        <v>0</v>
      </c>
      <c r="R140" s="195">
        <f t="shared" si="54"/>
        <v>0</v>
      </c>
      <c r="T140" s="194">
        <f t="shared" si="59"/>
        <v>0</v>
      </c>
      <c r="U140" s="193">
        <f t="shared" si="55"/>
        <v>47664</v>
      </c>
      <c r="V140" s="192">
        <f t="shared" si="56"/>
        <v>0</v>
      </c>
      <c r="W140" s="192">
        <f t="shared" si="57"/>
        <v>0</v>
      </c>
      <c r="X140" s="192">
        <f t="shared" si="60"/>
        <v>0</v>
      </c>
      <c r="Y140" s="192">
        <f t="shared" si="58"/>
        <v>0</v>
      </c>
      <c r="Z140" s="192">
        <f t="shared" si="61"/>
        <v>0</v>
      </c>
      <c r="AC140" s="191"/>
      <c r="AD140" s="191"/>
      <c r="AE140" s="191"/>
      <c r="AF140" s="191"/>
      <c r="AG140" s="191"/>
      <c r="AH140" s="191"/>
      <c r="AI140" s="191"/>
      <c r="AJ140" s="191"/>
      <c r="AN140" s="189"/>
      <c r="AO140" s="189"/>
    </row>
    <row r="141" spans="17:41">
      <c r="AC141" s="191"/>
      <c r="AD141" s="191"/>
      <c r="AE141" s="191"/>
      <c r="AF141" s="191"/>
      <c r="AG141" s="191"/>
      <c r="AH141" s="191"/>
      <c r="AI141" s="191"/>
      <c r="AJ141" s="191"/>
      <c r="AN141" s="189"/>
      <c r="AO141" s="189"/>
    </row>
    <row r="142" spans="17:41">
      <c r="AN142" s="189"/>
      <c r="AO142" s="189"/>
    </row>
    <row r="143" spans="17:41">
      <c r="AN143" s="189"/>
      <c r="AO143" s="189"/>
    </row>
    <row r="144" spans="17:41">
      <c r="AN144" s="189"/>
      <c r="AO144" s="189"/>
    </row>
    <row r="145" spans="40:42">
      <c r="AN145" s="189"/>
      <c r="AO145" s="189"/>
    </row>
    <row r="146" spans="40:42">
      <c r="AN146" s="189"/>
      <c r="AO146" s="189"/>
    </row>
    <row r="147" spans="40:42">
      <c r="AN147" s="189"/>
      <c r="AO147" s="189"/>
    </row>
    <row r="148" spans="40:42">
      <c r="AN148" s="189"/>
      <c r="AO148" s="189"/>
    </row>
    <row r="149" spans="40:42">
      <c r="AN149" s="189"/>
      <c r="AO149" s="189"/>
    </row>
    <row r="150" spans="40:42">
      <c r="AN150" s="189"/>
      <c r="AO150" s="189"/>
    </row>
    <row r="151" spans="40:42">
      <c r="AN151" s="189"/>
      <c r="AO151" s="189"/>
    </row>
    <row r="152" spans="40:42">
      <c r="AN152" s="189"/>
      <c r="AO152" s="189"/>
    </row>
    <row r="153" spans="40:42">
      <c r="AN153" s="189"/>
      <c r="AO153" s="189"/>
    </row>
    <row r="154" spans="40:42">
      <c r="AN154" s="189"/>
      <c r="AO154" s="189"/>
    </row>
    <row r="155" spans="40:42">
      <c r="AN155" s="189"/>
      <c r="AO155" s="189"/>
    </row>
    <row r="156" spans="40:42">
      <c r="AN156" s="189"/>
      <c r="AO156" s="189"/>
    </row>
    <row r="157" spans="40:42">
      <c r="AN157" s="189"/>
      <c r="AO157" s="189"/>
    </row>
    <row r="158" spans="40:42">
      <c r="AN158" s="189"/>
      <c r="AO158" s="189"/>
    </row>
    <row r="159" spans="40:42">
      <c r="AN159" s="189"/>
      <c r="AO159" s="189"/>
      <c r="AP159" s="190"/>
    </row>
    <row r="160" spans="40:42">
      <c r="AN160" s="189"/>
      <c r="AO160" s="189"/>
    </row>
    <row r="161" spans="40:41">
      <c r="AN161" s="189"/>
      <c r="AO161" s="189"/>
    </row>
    <row r="201" spans="14:16" ht="17.399999999999999">
      <c r="N201" s="620" t="s">
        <v>317</v>
      </c>
      <c r="O201" s="620"/>
      <c r="P201" s="620"/>
    </row>
    <row r="202" spans="14:16" ht="27.6">
      <c r="N202" s="188" t="s">
        <v>316</v>
      </c>
      <c r="O202" s="188" t="s">
        <v>315</v>
      </c>
      <c r="P202" s="187" t="s">
        <v>314</v>
      </c>
    </row>
    <row r="203" spans="14:16" ht="15">
      <c r="N203" s="186">
        <f>IF(O208=1,O4/12,0)</f>
        <v>0</v>
      </c>
      <c r="O203" s="185">
        <f>IF($O208=1,$O$5,0)</f>
        <v>-14</v>
      </c>
      <c r="P203" s="184"/>
    </row>
    <row r="204" spans="14:16" ht="15">
      <c r="N204" s="182">
        <f>IF(O209=1,O4/4,0)</f>
        <v>0</v>
      </c>
      <c r="O204" s="181">
        <f>IF($O209=1,$O$5/4,0)</f>
        <v>0</v>
      </c>
      <c r="P204" s="183"/>
    </row>
    <row r="205" spans="14:16" ht="15">
      <c r="N205" s="182">
        <f>IF(O210=1,O4,0)</f>
        <v>0</v>
      </c>
      <c r="O205" s="181">
        <f>IF($O210=1,$O$5/12,0)</f>
        <v>0</v>
      </c>
      <c r="P205" s="180"/>
    </row>
    <row r="206" spans="14:16" ht="15.6">
      <c r="N206" s="179"/>
      <c r="O206" s="178"/>
      <c r="P206" s="177">
        <f>IF(O208=1,1,IF(O209=1,3,IF(O210=1,12,0)))</f>
        <v>1</v>
      </c>
    </row>
    <row r="207" spans="14:16" ht="60">
      <c r="N207" s="176" t="s">
        <v>313</v>
      </c>
      <c r="O207" s="175" t="s">
        <v>312</v>
      </c>
    </row>
    <row r="208" spans="14:16" ht="15">
      <c r="N208" s="173" t="s">
        <v>311</v>
      </c>
      <c r="O208" s="174">
        <v>1</v>
      </c>
    </row>
    <row r="209" spans="14:22" ht="15">
      <c r="N209" s="173" t="s">
        <v>310</v>
      </c>
      <c r="O209" s="174"/>
    </row>
    <row r="210" spans="14:22" ht="15">
      <c r="N210" s="173" t="s">
        <v>309</v>
      </c>
      <c r="O210" s="172"/>
    </row>
    <row r="214" spans="14:22">
      <c r="O214" s="159"/>
      <c r="P214" s="159"/>
      <c r="Q214" s="171"/>
      <c r="R214" s="170"/>
      <c r="S214" s="168" t="s">
        <v>308</v>
      </c>
      <c r="T214" s="159"/>
      <c r="U214" s="159"/>
      <c r="V214" s="159"/>
    </row>
    <row r="215" spans="14:22">
      <c r="O215" s="168" t="s">
        <v>307</v>
      </c>
      <c r="P215" s="165">
        <v>41639</v>
      </c>
      <c r="Q215" s="166">
        <v>0</v>
      </c>
      <c r="R215" s="163">
        <v>0</v>
      </c>
      <c r="S215" s="161">
        <f t="shared" ref="S215:S228" si="62">$V$5</f>
        <v>0</v>
      </c>
      <c r="T215" s="168" t="s">
        <v>306</v>
      </c>
      <c r="U215" s="159">
        <f t="shared" ref="U215:U228" si="63">VLOOKUP($AC$5,Q215:S228,2)</f>
        <v>0</v>
      </c>
      <c r="V215" s="159"/>
    </row>
    <row r="216" spans="14:22">
      <c r="O216" s="168" t="s">
        <v>305</v>
      </c>
      <c r="P216" s="165">
        <v>41670</v>
      </c>
      <c r="Q216" s="164">
        <v>1</v>
      </c>
      <c r="R216" s="163">
        <v>1</v>
      </c>
      <c r="S216" s="161">
        <f t="shared" si="62"/>
        <v>0</v>
      </c>
      <c r="T216" s="159"/>
      <c r="U216" s="159" t="e">
        <f t="shared" si="63"/>
        <v>#N/A</v>
      </c>
      <c r="V216" s="159"/>
    </row>
    <row r="217" spans="14:22">
      <c r="O217" s="168" t="s">
        <v>304</v>
      </c>
      <c r="P217" s="169">
        <v>41698</v>
      </c>
      <c r="Q217" s="164">
        <v>2</v>
      </c>
      <c r="R217" s="163">
        <v>2</v>
      </c>
      <c r="S217" s="161">
        <f t="shared" si="62"/>
        <v>0</v>
      </c>
      <c r="T217" s="159"/>
      <c r="U217" s="159" t="e">
        <f t="shared" si="63"/>
        <v>#N/A</v>
      </c>
      <c r="V217" s="159"/>
    </row>
    <row r="218" spans="14:22">
      <c r="O218" s="168" t="s">
        <v>303</v>
      </c>
      <c r="P218" s="165">
        <v>41729</v>
      </c>
      <c r="Q218" s="164">
        <v>3</v>
      </c>
      <c r="R218" s="163">
        <v>3</v>
      </c>
      <c r="S218" s="161">
        <f t="shared" si="62"/>
        <v>0</v>
      </c>
      <c r="T218" s="159"/>
      <c r="U218" s="159" t="e">
        <f t="shared" si="63"/>
        <v>#N/A</v>
      </c>
      <c r="V218" s="159"/>
    </row>
    <row r="219" spans="14:22">
      <c r="O219" s="168" t="s">
        <v>302</v>
      </c>
      <c r="P219" s="165">
        <v>41759</v>
      </c>
      <c r="Q219" s="164">
        <v>4</v>
      </c>
      <c r="R219" s="163">
        <v>4</v>
      </c>
      <c r="S219" s="161">
        <f t="shared" si="62"/>
        <v>0</v>
      </c>
      <c r="T219" s="159"/>
      <c r="U219" s="159" t="e">
        <f t="shared" si="63"/>
        <v>#N/A</v>
      </c>
      <c r="V219" s="159"/>
    </row>
    <row r="220" spans="14:22">
      <c r="O220" s="159"/>
      <c r="P220" s="165">
        <v>41790</v>
      </c>
      <c r="Q220" s="164">
        <v>5</v>
      </c>
      <c r="R220" s="163">
        <v>5</v>
      </c>
      <c r="S220" s="161">
        <f t="shared" si="62"/>
        <v>0</v>
      </c>
      <c r="T220" s="159"/>
      <c r="U220" s="159" t="e">
        <f t="shared" si="63"/>
        <v>#N/A</v>
      </c>
      <c r="V220" s="159"/>
    </row>
    <row r="221" spans="14:22">
      <c r="O221" s="159"/>
      <c r="P221" s="165">
        <v>41820</v>
      </c>
      <c r="Q221" s="164">
        <v>6</v>
      </c>
      <c r="R221" s="163">
        <v>6</v>
      </c>
      <c r="S221" s="161">
        <f t="shared" si="62"/>
        <v>0</v>
      </c>
      <c r="T221" s="159"/>
      <c r="U221" s="159" t="e">
        <f t="shared" si="63"/>
        <v>#N/A</v>
      </c>
      <c r="V221" s="159"/>
    </row>
    <row r="222" spans="14:22">
      <c r="O222" s="159"/>
      <c r="P222" s="165">
        <v>41851</v>
      </c>
      <c r="Q222" s="164">
        <v>7</v>
      </c>
      <c r="R222" s="163">
        <v>7</v>
      </c>
      <c r="S222" s="161">
        <f t="shared" si="62"/>
        <v>0</v>
      </c>
      <c r="T222" s="168"/>
      <c r="U222" s="159" t="e">
        <f t="shared" si="63"/>
        <v>#N/A</v>
      </c>
      <c r="V222" s="159"/>
    </row>
    <row r="223" spans="14:22">
      <c r="O223" s="159"/>
      <c r="P223" s="165">
        <v>41882</v>
      </c>
      <c r="Q223" s="164">
        <v>8</v>
      </c>
      <c r="R223" s="163">
        <v>8</v>
      </c>
      <c r="S223" s="161">
        <f t="shared" si="62"/>
        <v>0</v>
      </c>
      <c r="T223" s="159"/>
      <c r="U223" s="159" t="e">
        <f t="shared" si="63"/>
        <v>#N/A</v>
      </c>
      <c r="V223" s="159"/>
    </row>
    <row r="224" spans="14:22">
      <c r="O224" s="159"/>
      <c r="P224" s="165">
        <v>41912</v>
      </c>
      <c r="Q224" s="164">
        <v>9</v>
      </c>
      <c r="R224" s="167">
        <v>9</v>
      </c>
      <c r="S224" s="161">
        <f t="shared" si="62"/>
        <v>0</v>
      </c>
      <c r="T224" s="159"/>
      <c r="U224" s="159" t="e">
        <f t="shared" si="63"/>
        <v>#N/A</v>
      </c>
      <c r="V224" s="159"/>
    </row>
    <row r="225" spans="15:22">
      <c r="O225" s="159"/>
      <c r="P225" s="165">
        <v>41943</v>
      </c>
      <c r="Q225" s="166">
        <v>10</v>
      </c>
      <c r="R225" s="163">
        <v>10</v>
      </c>
      <c r="S225" s="161">
        <f t="shared" si="62"/>
        <v>0</v>
      </c>
      <c r="T225" s="159"/>
      <c r="U225" s="159" t="e">
        <f t="shared" si="63"/>
        <v>#N/A</v>
      </c>
      <c r="V225" s="159"/>
    </row>
    <row r="226" spans="15:22">
      <c r="O226" s="159"/>
      <c r="P226" s="165">
        <v>41973</v>
      </c>
      <c r="Q226" s="164">
        <v>11</v>
      </c>
      <c r="R226" s="163">
        <v>11</v>
      </c>
      <c r="S226" s="161">
        <f t="shared" si="62"/>
        <v>0</v>
      </c>
      <c r="T226" s="159"/>
      <c r="U226" s="159" t="e">
        <f t="shared" si="63"/>
        <v>#N/A</v>
      </c>
      <c r="V226" s="159"/>
    </row>
    <row r="227" spans="15:22">
      <c r="O227" s="159"/>
      <c r="P227" s="165">
        <v>42004</v>
      </c>
      <c r="Q227" s="164">
        <v>12</v>
      </c>
      <c r="R227" s="163">
        <v>12</v>
      </c>
      <c r="S227" s="161">
        <f t="shared" si="62"/>
        <v>0</v>
      </c>
      <c r="T227" s="159"/>
      <c r="U227" s="159" t="e">
        <f t="shared" si="63"/>
        <v>#N/A</v>
      </c>
      <c r="V227" s="159"/>
    </row>
    <row r="228" spans="15:22">
      <c r="O228" s="159"/>
      <c r="P228" s="160">
        <f t="shared" ref="P228:P240" si="64">EOMONTH(P227,1)</f>
        <v>42035</v>
      </c>
      <c r="Q228" s="162">
        <v>13</v>
      </c>
      <c r="R228" s="159"/>
      <c r="S228" s="161">
        <f t="shared" si="62"/>
        <v>0</v>
      </c>
      <c r="T228" s="159">
        <v>2017</v>
      </c>
      <c r="U228" s="159" t="e">
        <f t="shared" si="63"/>
        <v>#N/A</v>
      </c>
      <c r="V228" s="159"/>
    </row>
    <row r="229" spans="15:22">
      <c r="O229" s="159"/>
      <c r="P229" s="160">
        <f t="shared" si="64"/>
        <v>42063</v>
      </c>
      <c r="Q229" s="159">
        <f t="shared" ref="Q229:Q275" si="65">Q228+1</f>
        <v>14</v>
      </c>
      <c r="R229" s="159"/>
      <c r="S229" s="159"/>
      <c r="T229" s="159"/>
      <c r="U229" s="159"/>
      <c r="V229" s="159"/>
    </row>
    <row r="230" spans="15:22">
      <c r="O230" s="159"/>
      <c r="P230" s="160">
        <f t="shared" si="64"/>
        <v>42094</v>
      </c>
      <c r="Q230" s="159">
        <f t="shared" si="65"/>
        <v>15</v>
      </c>
      <c r="R230" s="159"/>
      <c r="S230" s="159"/>
      <c r="T230" s="159"/>
      <c r="U230" s="159"/>
      <c r="V230" s="159"/>
    </row>
    <row r="231" spans="15:22">
      <c r="O231" s="159"/>
      <c r="P231" s="160">
        <f t="shared" si="64"/>
        <v>42124</v>
      </c>
      <c r="Q231" s="159">
        <f t="shared" si="65"/>
        <v>16</v>
      </c>
      <c r="R231" s="159"/>
      <c r="S231" s="159"/>
      <c r="T231" s="159"/>
      <c r="U231" s="159"/>
      <c r="V231" s="159"/>
    </row>
    <row r="232" spans="15:22">
      <c r="O232" s="159"/>
      <c r="P232" s="160">
        <f t="shared" si="64"/>
        <v>42155</v>
      </c>
      <c r="Q232" s="159">
        <f t="shared" si="65"/>
        <v>17</v>
      </c>
      <c r="R232" s="159"/>
      <c r="S232" s="159"/>
      <c r="T232" s="159"/>
      <c r="U232" s="159"/>
      <c r="V232" s="159"/>
    </row>
    <row r="233" spans="15:22">
      <c r="O233" s="159"/>
      <c r="P233" s="160">
        <f t="shared" si="64"/>
        <v>42185</v>
      </c>
      <c r="Q233" s="159">
        <f t="shared" si="65"/>
        <v>18</v>
      </c>
      <c r="R233" s="159"/>
      <c r="S233" s="159"/>
      <c r="T233" s="159"/>
      <c r="U233" s="159"/>
      <c r="V233" s="159"/>
    </row>
    <row r="234" spans="15:22">
      <c r="O234" s="159"/>
      <c r="P234" s="160">
        <f t="shared" si="64"/>
        <v>42216</v>
      </c>
      <c r="Q234" s="159">
        <f t="shared" si="65"/>
        <v>19</v>
      </c>
      <c r="R234" s="159"/>
      <c r="S234" s="159"/>
      <c r="T234" s="159"/>
      <c r="U234" s="159"/>
      <c r="V234" s="159"/>
    </row>
    <row r="235" spans="15:22">
      <c r="O235" s="159"/>
      <c r="P235" s="160">
        <f t="shared" si="64"/>
        <v>42247</v>
      </c>
      <c r="Q235" s="159">
        <f t="shared" si="65"/>
        <v>20</v>
      </c>
      <c r="R235" s="159"/>
      <c r="S235" s="159"/>
      <c r="T235" s="159"/>
      <c r="U235" s="159"/>
      <c r="V235" s="159"/>
    </row>
    <row r="236" spans="15:22">
      <c r="O236" s="159"/>
      <c r="P236" s="160">
        <f t="shared" si="64"/>
        <v>42277</v>
      </c>
      <c r="Q236" s="159">
        <f t="shared" si="65"/>
        <v>21</v>
      </c>
      <c r="R236" s="159"/>
      <c r="S236" s="159"/>
      <c r="T236" s="159"/>
      <c r="U236" s="159"/>
      <c r="V236" s="159"/>
    </row>
    <row r="237" spans="15:22">
      <c r="O237" s="159"/>
      <c r="P237" s="160">
        <f t="shared" si="64"/>
        <v>42308</v>
      </c>
      <c r="Q237" s="159">
        <f t="shared" si="65"/>
        <v>22</v>
      </c>
      <c r="R237" s="159"/>
      <c r="S237" s="159"/>
      <c r="T237" s="159"/>
      <c r="U237" s="159"/>
      <c r="V237" s="159"/>
    </row>
    <row r="238" spans="15:22">
      <c r="O238" s="159"/>
      <c r="P238" s="160">
        <f t="shared" si="64"/>
        <v>42338</v>
      </c>
      <c r="Q238" s="159">
        <f t="shared" si="65"/>
        <v>23</v>
      </c>
      <c r="R238" s="159"/>
      <c r="S238" s="159"/>
      <c r="T238" s="159"/>
      <c r="U238" s="159"/>
      <c r="V238" s="159"/>
    </row>
    <row r="239" spans="15:22">
      <c r="O239" s="159"/>
      <c r="P239" s="160">
        <f t="shared" si="64"/>
        <v>42369</v>
      </c>
      <c r="Q239" s="159">
        <f t="shared" si="65"/>
        <v>24</v>
      </c>
      <c r="R239" s="159"/>
      <c r="S239" s="159"/>
      <c r="T239" s="159"/>
      <c r="U239" s="159"/>
      <c r="V239" s="159"/>
    </row>
    <row r="240" spans="15:22">
      <c r="O240" s="159"/>
      <c r="P240" s="160">
        <f t="shared" si="64"/>
        <v>42400</v>
      </c>
      <c r="Q240" s="159">
        <f t="shared" si="65"/>
        <v>25</v>
      </c>
      <c r="R240" s="159"/>
      <c r="S240" s="159"/>
      <c r="T240" s="159"/>
      <c r="U240" s="159"/>
      <c r="V240" s="159"/>
    </row>
    <row r="241" spans="15:22">
      <c r="O241" s="159"/>
      <c r="P241" s="160">
        <v>42428</v>
      </c>
      <c r="Q241" s="159">
        <f t="shared" si="65"/>
        <v>26</v>
      </c>
      <c r="R241" s="159"/>
      <c r="S241" s="159"/>
      <c r="T241" s="159"/>
      <c r="U241" s="159"/>
      <c r="V241" s="159"/>
    </row>
    <row r="242" spans="15:22">
      <c r="O242" s="159"/>
      <c r="P242" s="160">
        <f t="shared" ref="P242:P275" si="66">EOMONTH(P241,1)</f>
        <v>42460</v>
      </c>
      <c r="Q242" s="159">
        <f t="shared" si="65"/>
        <v>27</v>
      </c>
      <c r="R242" s="159"/>
      <c r="S242" s="159"/>
      <c r="T242" s="159"/>
      <c r="U242" s="159"/>
      <c r="V242" s="159"/>
    </row>
    <row r="243" spans="15:22">
      <c r="O243" s="159"/>
      <c r="P243" s="160">
        <f t="shared" si="66"/>
        <v>42490</v>
      </c>
      <c r="Q243" s="159">
        <f t="shared" si="65"/>
        <v>28</v>
      </c>
      <c r="R243" s="159"/>
      <c r="S243" s="159"/>
      <c r="T243" s="159"/>
      <c r="U243" s="159"/>
      <c r="V243" s="159"/>
    </row>
    <row r="244" spans="15:22">
      <c r="O244" s="159"/>
      <c r="P244" s="160">
        <f t="shared" si="66"/>
        <v>42521</v>
      </c>
      <c r="Q244" s="159">
        <f t="shared" si="65"/>
        <v>29</v>
      </c>
      <c r="R244" s="159"/>
      <c r="S244" s="159"/>
      <c r="T244" s="159"/>
      <c r="U244" s="159"/>
      <c r="V244" s="159"/>
    </row>
    <row r="245" spans="15:22">
      <c r="O245" s="159"/>
      <c r="P245" s="160">
        <f t="shared" si="66"/>
        <v>42551</v>
      </c>
      <c r="Q245" s="159">
        <f t="shared" si="65"/>
        <v>30</v>
      </c>
      <c r="R245" s="159"/>
      <c r="S245" s="159"/>
      <c r="T245" s="159"/>
      <c r="U245" s="159"/>
      <c r="V245" s="159"/>
    </row>
    <row r="246" spans="15:22">
      <c r="O246" s="159"/>
      <c r="P246" s="160">
        <f t="shared" si="66"/>
        <v>42582</v>
      </c>
      <c r="Q246" s="159">
        <f t="shared" si="65"/>
        <v>31</v>
      </c>
      <c r="R246" s="159"/>
      <c r="S246" s="159"/>
      <c r="T246" s="159"/>
      <c r="U246" s="159"/>
      <c r="V246" s="159"/>
    </row>
    <row r="247" spans="15:22">
      <c r="O247" s="159"/>
      <c r="P247" s="160">
        <f t="shared" si="66"/>
        <v>42613</v>
      </c>
      <c r="Q247" s="159">
        <f t="shared" si="65"/>
        <v>32</v>
      </c>
      <c r="R247" s="159"/>
      <c r="S247" s="159"/>
      <c r="T247" s="159"/>
      <c r="U247" s="159"/>
      <c r="V247" s="159"/>
    </row>
    <row r="248" spans="15:22">
      <c r="O248" s="159"/>
      <c r="P248" s="160">
        <f t="shared" si="66"/>
        <v>42643</v>
      </c>
      <c r="Q248" s="159">
        <f t="shared" si="65"/>
        <v>33</v>
      </c>
      <c r="R248" s="159"/>
      <c r="S248" s="159"/>
      <c r="T248" s="159"/>
      <c r="U248" s="159"/>
      <c r="V248" s="159"/>
    </row>
    <row r="249" spans="15:22">
      <c r="O249" s="159"/>
      <c r="P249" s="160">
        <f t="shared" si="66"/>
        <v>42674</v>
      </c>
      <c r="Q249" s="159">
        <f t="shared" si="65"/>
        <v>34</v>
      </c>
      <c r="R249" s="159"/>
      <c r="S249" s="159"/>
      <c r="T249" s="159"/>
      <c r="U249" s="159"/>
      <c r="V249" s="159"/>
    </row>
    <row r="250" spans="15:22">
      <c r="O250" s="159"/>
      <c r="P250" s="160">
        <f t="shared" si="66"/>
        <v>42704</v>
      </c>
      <c r="Q250" s="159">
        <f t="shared" si="65"/>
        <v>35</v>
      </c>
      <c r="R250" s="159"/>
      <c r="S250" s="159"/>
      <c r="T250" s="159"/>
      <c r="U250" s="159"/>
      <c r="V250" s="159"/>
    </row>
    <row r="251" spans="15:22">
      <c r="O251" s="159"/>
      <c r="P251" s="160">
        <f t="shared" si="66"/>
        <v>42735</v>
      </c>
      <c r="Q251" s="159">
        <f t="shared" si="65"/>
        <v>36</v>
      </c>
      <c r="R251" s="159"/>
      <c r="S251" s="159"/>
      <c r="T251" s="159"/>
      <c r="U251" s="159"/>
      <c r="V251" s="159"/>
    </row>
    <row r="252" spans="15:22">
      <c r="O252" s="159"/>
      <c r="P252" s="160">
        <f t="shared" si="66"/>
        <v>42766</v>
      </c>
      <c r="Q252" s="159">
        <f t="shared" si="65"/>
        <v>37</v>
      </c>
      <c r="R252" s="159"/>
      <c r="S252" s="159"/>
      <c r="T252" s="159"/>
      <c r="U252" s="159"/>
      <c r="V252" s="159"/>
    </row>
    <row r="253" spans="15:22">
      <c r="O253" s="159"/>
      <c r="P253" s="160">
        <f t="shared" si="66"/>
        <v>42794</v>
      </c>
      <c r="Q253" s="159">
        <f t="shared" si="65"/>
        <v>38</v>
      </c>
      <c r="R253" s="159"/>
      <c r="S253" s="159"/>
      <c r="T253" s="159"/>
      <c r="U253" s="159"/>
      <c r="V253" s="159"/>
    </row>
    <row r="254" spans="15:22">
      <c r="O254" s="159"/>
      <c r="P254" s="160">
        <f t="shared" si="66"/>
        <v>42825</v>
      </c>
      <c r="Q254" s="159">
        <f t="shared" si="65"/>
        <v>39</v>
      </c>
      <c r="R254" s="159"/>
      <c r="S254" s="159"/>
      <c r="T254" s="159"/>
      <c r="U254" s="159"/>
      <c r="V254" s="159"/>
    </row>
    <row r="255" spans="15:22">
      <c r="O255" s="159"/>
      <c r="P255" s="160">
        <f t="shared" si="66"/>
        <v>42855</v>
      </c>
      <c r="Q255" s="159">
        <f t="shared" si="65"/>
        <v>40</v>
      </c>
      <c r="R255" s="159"/>
      <c r="S255" s="159"/>
      <c r="T255" s="159"/>
      <c r="U255" s="159"/>
      <c r="V255" s="159"/>
    </row>
    <row r="256" spans="15:22">
      <c r="O256" s="159"/>
      <c r="P256" s="160">
        <f t="shared" si="66"/>
        <v>42886</v>
      </c>
      <c r="Q256" s="159">
        <f t="shared" si="65"/>
        <v>41</v>
      </c>
      <c r="R256" s="159"/>
      <c r="S256" s="159"/>
      <c r="T256" s="159"/>
      <c r="U256" s="159"/>
      <c r="V256" s="159"/>
    </row>
    <row r="257" spans="15:22">
      <c r="O257" s="159"/>
      <c r="P257" s="160">
        <f t="shared" si="66"/>
        <v>42916</v>
      </c>
      <c r="Q257" s="159">
        <f t="shared" si="65"/>
        <v>42</v>
      </c>
      <c r="R257" s="159"/>
      <c r="S257" s="159"/>
      <c r="T257" s="159"/>
      <c r="U257" s="159"/>
      <c r="V257" s="159"/>
    </row>
    <row r="258" spans="15:22">
      <c r="O258" s="159"/>
      <c r="P258" s="160">
        <f t="shared" si="66"/>
        <v>42947</v>
      </c>
      <c r="Q258" s="159">
        <f t="shared" si="65"/>
        <v>43</v>
      </c>
      <c r="R258" s="159"/>
      <c r="S258" s="159"/>
      <c r="T258" s="159"/>
      <c r="U258" s="159"/>
      <c r="V258" s="159"/>
    </row>
    <row r="259" spans="15:22">
      <c r="O259" s="159"/>
      <c r="P259" s="160">
        <f t="shared" si="66"/>
        <v>42978</v>
      </c>
      <c r="Q259" s="159">
        <f t="shared" si="65"/>
        <v>44</v>
      </c>
      <c r="R259" s="159"/>
      <c r="S259" s="159"/>
      <c r="T259" s="159"/>
      <c r="U259" s="159"/>
      <c r="V259" s="159"/>
    </row>
    <row r="260" spans="15:22">
      <c r="O260" s="159"/>
      <c r="P260" s="160">
        <f t="shared" si="66"/>
        <v>43008</v>
      </c>
      <c r="Q260" s="159">
        <f t="shared" si="65"/>
        <v>45</v>
      </c>
      <c r="R260" s="159"/>
      <c r="S260" s="159"/>
      <c r="T260" s="159"/>
      <c r="U260" s="159"/>
      <c r="V260" s="159"/>
    </row>
    <row r="261" spans="15:22">
      <c r="O261" s="159"/>
      <c r="P261" s="160">
        <f t="shared" si="66"/>
        <v>43039</v>
      </c>
      <c r="Q261" s="159">
        <f t="shared" si="65"/>
        <v>46</v>
      </c>
      <c r="R261" s="159"/>
      <c r="S261" s="159"/>
      <c r="T261" s="159"/>
      <c r="U261" s="159"/>
      <c r="V261" s="159"/>
    </row>
    <row r="262" spans="15:22">
      <c r="O262" s="159"/>
      <c r="P262" s="160">
        <f t="shared" si="66"/>
        <v>43069</v>
      </c>
      <c r="Q262" s="159">
        <f t="shared" si="65"/>
        <v>47</v>
      </c>
      <c r="R262" s="159"/>
      <c r="S262" s="159"/>
      <c r="T262" s="159"/>
      <c r="U262" s="159"/>
      <c r="V262" s="159"/>
    </row>
    <row r="263" spans="15:22">
      <c r="O263" s="159"/>
      <c r="P263" s="160">
        <f t="shared" si="66"/>
        <v>43100</v>
      </c>
      <c r="Q263" s="159">
        <f t="shared" si="65"/>
        <v>48</v>
      </c>
      <c r="R263" s="159"/>
      <c r="S263" s="159"/>
      <c r="T263" s="159"/>
      <c r="U263" s="159"/>
      <c r="V263" s="159"/>
    </row>
    <row r="264" spans="15:22">
      <c r="O264" s="159"/>
      <c r="P264" s="160">
        <f t="shared" si="66"/>
        <v>43131</v>
      </c>
      <c r="Q264" s="159">
        <f t="shared" si="65"/>
        <v>49</v>
      </c>
      <c r="R264" s="159"/>
      <c r="S264" s="159"/>
      <c r="T264" s="159"/>
      <c r="U264" s="159"/>
      <c r="V264" s="159"/>
    </row>
    <row r="265" spans="15:22">
      <c r="O265" s="159"/>
      <c r="P265" s="160">
        <f t="shared" si="66"/>
        <v>43159</v>
      </c>
      <c r="Q265" s="159">
        <f t="shared" si="65"/>
        <v>50</v>
      </c>
      <c r="R265" s="159"/>
      <c r="S265" s="159"/>
      <c r="T265" s="159"/>
      <c r="U265" s="159"/>
      <c r="V265" s="159"/>
    </row>
    <row r="266" spans="15:22">
      <c r="O266" s="159"/>
      <c r="P266" s="160">
        <f t="shared" si="66"/>
        <v>43190</v>
      </c>
      <c r="Q266" s="159">
        <f t="shared" si="65"/>
        <v>51</v>
      </c>
      <c r="R266" s="159"/>
      <c r="S266" s="159"/>
      <c r="T266" s="159"/>
      <c r="U266" s="159"/>
      <c r="V266" s="159"/>
    </row>
    <row r="267" spans="15:22">
      <c r="O267" s="159"/>
      <c r="P267" s="160">
        <f t="shared" si="66"/>
        <v>43220</v>
      </c>
      <c r="Q267" s="159">
        <f t="shared" si="65"/>
        <v>52</v>
      </c>
      <c r="R267" s="159"/>
      <c r="S267" s="159"/>
      <c r="T267" s="159"/>
      <c r="U267" s="159"/>
      <c r="V267" s="159"/>
    </row>
    <row r="268" spans="15:22">
      <c r="O268" s="159"/>
      <c r="P268" s="160">
        <f t="shared" si="66"/>
        <v>43251</v>
      </c>
      <c r="Q268" s="159">
        <f t="shared" si="65"/>
        <v>53</v>
      </c>
      <c r="R268" s="159"/>
      <c r="S268" s="159"/>
      <c r="T268" s="159"/>
      <c r="U268" s="159"/>
      <c r="V268" s="159"/>
    </row>
    <row r="269" spans="15:22">
      <c r="O269" s="159"/>
      <c r="P269" s="160">
        <f t="shared" si="66"/>
        <v>43281</v>
      </c>
      <c r="Q269" s="159">
        <f t="shared" si="65"/>
        <v>54</v>
      </c>
      <c r="R269" s="159"/>
      <c r="S269" s="159"/>
      <c r="T269" s="159"/>
      <c r="U269" s="159"/>
      <c r="V269" s="159"/>
    </row>
    <row r="270" spans="15:22">
      <c r="O270" s="159"/>
      <c r="P270" s="160">
        <f t="shared" si="66"/>
        <v>43312</v>
      </c>
      <c r="Q270" s="159">
        <f t="shared" si="65"/>
        <v>55</v>
      </c>
      <c r="R270" s="159"/>
      <c r="S270" s="159"/>
      <c r="T270" s="159"/>
      <c r="U270" s="159"/>
      <c r="V270" s="159"/>
    </row>
    <row r="271" spans="15:22">
      <c r="O271" s="159"/>
      <c r="P271" s="160">
        <f t="shared" si="66"/>
        <v>43343</v>
      </c>
      <c r="Q271" s="159">
        <f t="shared" si="65"/>
        <v>56</v>
      </c>
      <c r="R271" s="159"/>
      <c r="S271" s="159"/>
      <c r="T271" s="159"/>
      <c r="U271" s="159"/>
      <c r="V271" s="159"/>
    </row>
    <row r="272" spans="15:22">
      <c r="O272" s="159"/>
      <c r="P272" s="160">
        <f t="shared" si="66"/>
        <v>43373</v>
      </c>
      <c r="Q272" s="159">
        <f t="shared" si="65"/>
        <v>57</v>
      </c>
      <c r="R272" s="159"/>
      <c r="S272" s="159"/>
      <c r="T272" s="159"/>
      <c r="U272" s="159"/>
      <c r="V272" s="159"/>
    </row>
    <row r="273" spans="15:22">
      <c r="O273" s="159"/>
      <c r="P273" s="160">
        <f t="shared" si="66"/>
        <v>43404</v>
      </c>
      <c r="Q273" s="159">
        <f t="shared" si="65"/>
        <v>58</v>
      </c>
      <c r="R273" s="159"/>
      <c r="S273" s="159"/>
      <c r="T273" s="159"/>
      <c r="U273" s="159"/>
      <c r="V273" s="159"/>
    </row>
    <row r="274" spans="15:22">
      <c r="O274" s="159"/>
      <c r="P274" s="160">
        <f t="shared" si="66"/>
        <v>43434</v>
      </c>
      <c r="Q274" s="159">
        <f t="shared" si="65"/>
        <v>59</v>
      </c>
      <c r="R274" s="159"/>
      <c r="S274" s="159"/>
      <c r="T274" s="159"/>
      <c r="U274" s="159"/>
      <c r="V274" s="159"/>
    </row>
    <row r="275" spans="15:22">
      <c r="O275" s="159"/>
      <c r="P275" s="160">
        <f t="shared" si="66"/>
        <v>43465</v>
      </c>
      <c r="Q275" s="159">
        <f t="shared" si="65"/>
        <v>60</v>
      </c>
      <c r="R275" s="159"/>
      <c r="S275" s="159"/>
      <c r="T275" s="159"/>
      <c r="U275" s="159"/>
      <c r="V275" s="159"/>
    </row>
  </sheetData>
  <sheetProtection formatCells="0" formatColumns="0" formatRows="0" insertColumns="0" insertRows="0" deleteColumns="0" deleteRows="0"/>
  <mergeCells count="4">
    <mergeCell ref="N3:O3"/>
    <mergeCell ref="C4:D4"/>
    <mergeCell ref="Q4:R4"/>
    <mergeCell ref="N201:P201"/>
  </mergeCells>
  <dataValidations count="1">
    <dataValidation type="list" allowBlank="1" showInputMessage="1" showErrorMessage="1" sqref="G4:L65536 A119:B65536 C4:E65536 F1:F1048576">
      <formula1>$P$216:$P$227</formula1>
    </dataValidation>
  </dataValidations>
  <pageMargins left="0.7" right="0.7" top="0.75" bottom="0.75" header="0.3" footer="0.3"/>
  <pageSetup paperSize="9" fitToWidth="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75"/>
  <sheetViews>
    <sheetView topLeftCell="M1" zoomScale="77" zoomScaleNormal="77" workbookViewId="0">
      <selection activeCell="AY6" sqref="AY6"/>
    </sheetView>
  </sheetViews>
  <sheetFormatPr defaultColWidth="9.109375" defaultRowHeight="13.8"/>
  <cols>
    <col min="1" max="1" width="6.33203125" style="156" hidden="1" customWidth="1"/>
    <col min="2" max="2" width="7" style="156" hidden="1" customWidth="1"/>
    <col min="3" max="3" width="5.44140625" style="156" hidden="1" customWidth="1"/>
    <col min="4" max="4" width="3.5546875" style="156" hidden="1" customWidth="1"/>
    <col min="5" max="5" width="4.109375" style="158" customWidth="1"/>
    <col min="6" max="6" width="9.33203125" style="156" hidden="1" customWidth="1"/>
    <col min="7" max="7" width="11.6640625" style="156" hidden="1" customWidth="1"/>
    <col min="8" max="8" width="14.88671875" style="156" hidden="1" customWidth="1"/>
    <col min="9" max="9" width="8.88671875" style="156" hidden="1" customWidth="1"/>
    <col min="10" max="10" width="13.33203125" style="156" hidden="1" customWidth="1"/>
    <col min="11" max="11" width="13.88671875" style="156" hidden="1" customWidth="1"/>
    <col min="12" max="12" width="16.44140625" style="156" hidden="1" customWidth="1"/>
    <col min="13" max="13" width="6.109375" style="156" customWidth="1"/>
    <col min="14" max="14" width="24" style="156" customWidth="1"/>
    <col min="15" max="15" width="13.44140625" style="156" customWidth="1"/>
    <col min="16" max="16" width="3.33203125" style="156" customWidth="1"/>
    <col min="17" max="17" width="6" style="156" customWidth="1"/>
    <col min="18" max="18" width="7.33203125" style="156" customWidth="1"/>
    <col min="19" max="19" width="2.6640625" style="156" customWidth="1"/>
    <col min="20" max="20" width="7.109375" style="156" customWidth="1"/>
    <col min="21" max="21" width="12.44140625" style="156" customWidth="1"/>
    <col min="22" max="22" width="14.6640625" style="156" customWidth="1"/>
    <col min="23" max="24" width="13.44140625" style="156" customWidth="1"/>
    <col min="25" max="25" width="13.5546875" style="156" customWidth="1"/>
    <col min="26" max="26" width="14" style="156" customWidth="1"/>
    <col min="27" max="27" width="15.109375" style="156" hidden="1" customWidth="1"/>
    <col min="28" max="28" width="8.5546875" style="156" hidden="1" customWidth="1"/>
    <col min="29" max="29" width="13.109375" style="156" hidden="1" customWidth="1"/>
    <col min="30" max="30" width="8.6640625" style="156" hidden="1" customWidth="1"/>
    <col min="31" max="31" width="14.109375" style="156" hidden="1" customWidth="1"/>
    <col min="32" max="32" width="12.5546875" style="156" hidden="1" customWidth="1"/>
    <col min="33" max="33" width="14" style="156" hidden="1" customWidth="1"/>
    <col min="34" max="34" width="12" style="156" hidden="1" customWidth="1"/>
    <col min="35" max="35" width="11.5546875" style="156" hidden="1" customWidth="1"/>
    <col min="36" max="36" width="12.88671875" style="156" hidden="1" customWidth="1"/>
    <col min="37" max="37" width="12.5546875" style="156" hidden="1" customWidth="1"/>
    <col min="38" max="38" width="13.88671875" style="156" hidden="1" customWidth="1"/>
    <col min="39" max="39" width="13.33203125" style="156" hidden="1" customWidth="1"/>
    <col min="40" max="40" width="4.44140625" style="156" hidden="1" customWidth="1"/>
    <col min="41" max="41" width="9.33203125" style="156" hidden="1" customWidth="1"/>
    <col min="42" max="42" width="13.44140625" style="156" hidden="1" customWidth="1"/>
    <col min="43" max="43" width="11.44140625" style="156" hidden="1" customWidth="1"/>
    <col min="44" max="44" width="12.33203125" style="156" hidden="1" customWidth="1"/>
    <col min="45" max="45" width="13.6640625" style="156" hidden="1" customWidth="1"/>
    <col min="46" max="46" width="14.5546875" style="156" hidden="1" customWidth="1"/>
    <col min="47" max="47" width="11.5546875" style="156" hidden="1" customWidth="1"/>
    <col min="48" max="50" width="11.6640625" style="156" hidden="1" customWidth="1"/>
    <col min="51" max="52" width="11.6640625" style="156" customWidth="1"/>
    <col min="53" max="53" width="14.33203125" style="156" customWidth="1"/>
    <col min="54" max="54" width="11.6640625" style="156" bestFit="1" customWidth="1"/>
    <col min="55" max="55" width="13.5546875" style="156" customWidth="1"/>
    <col min="56" max="56" width="11.88671875" style="156" bestFit="1" customWidth="1"/>
    <col min="57" max="57" width="11.6640625" style="157" hidden="1" customWidth="1"/>
    <col min="58" max="58" width="13" style="156" hidden="1" customWidth="1"/>
    <col min="59" max="59" width="12.44140625" style="156" hidden="1" customWidth="1"/>
    <col min="60" max="60" width="11.88671875" style="156" hidden="1" customWidth="1"/>
    <col min="61" max="61" width="12.88671875" style="156" hidden="1" customWidth="1"/>
    <col min="62" max="62" width="9.109375" style="157"/>
    <col min="63" max="16384" width="9.109375" style="156"/>
  </cols>
  <sheetData>
    <row r="1" spans="3:61" ht="20.25" customHeight="1">
      <c r="F1" s="274" t="s">
        <v>348</v>
      </c>
      <c r="G1" s="274"/>
      <c r="I1" s="274"/>
      <c r="J1" s="274"/>
      <c r="L1" s="273"/>
      <c r="T1" s="156" t="s">
        <v>347</v>
      </c>
      <c r="AC1" s="221"/>
      <c r="AD1" s="221"/>
      <c r="AE1" s="276">
        <v>0</v>
      </c>
      <c r="AF1" s="228">
        <f t="shared" ref="AF1:AM1" si="0">AF14</f>
        <v>0</v>
      </c>
      <c r="AG1" s="228">
        <f t="shared" si="0"/>
        <v>0</v>
      </c>
      <c r="AH1" s="228">
        <f t="shared" si="0"/>
        <v>0</v>
      </c>
      <c r="AI1" s="228">
        <f t="shared" si="0"/>
        <v>0</v>
      </c>
      <c r="AJ1" s="228">
        <f t="shared" si="0"/>
        <v>0</v>
      </c>
      <c r="AK1" s="228">
        <f t="shared" si="0"/>
        <v>0</v>
      </c>
      <c r="AL1" s="228">
        <f t="shared" si="0"/>
        <v>0</v>
      </c>
      <c r="AM1" s="228">
        <f t="shared" si="0"/>
        <v>0</v>
      </c>
      <c r="BF1" s="275"/>
    </row>
    <row r="2" spans="3:61" ht="27.75" hidden="1" customHeight="1">
      <c r="F2" s="274"/>
      <c r="G2" s="274"/>
      <c r="I2" s="274"/>
      <c r="J2" s="274"/>
      <c r="L2" s="273"/>
      <c r="AC2" s="226" t="s">
        <v>346</v>
      </c>
      <c r="AD2" s="256"/>
      <c r="AE2" s="272">
        <v>2015</v>
      </c>
      <c r="AF2" s="271" t="s">
        <v>345</v>
      </c>
      <c r="AG2" s="271" t="s">
        <v>344</v>
      </c>
      <c r="AH2" s="271" t="s">
        <v>343</v>
      </c>
      <c r="AI2" s="271" t="s">
        <v>342</v>
      </c>
      <c r="AJ2" s="271">
        <v>2017</v>
      </c>
      <c r="AK2" s="271">
        <v>2018</v>
      </c>
      <c r="AL2" s="271">
        <v>2019</v>
      </c>
      <c r="AM2" s="271">
        <v>2020</v>
      </c>
      <c r="AO2" s="156">
        <v>1</v>
      </c>
      <c r="AP2" s="156">
        <v>2</v>
      </c>
      <c r="AQ2" s="156">
        <v>3</v>
      </c>
      <c r="AR2" s="156">
        <v>4</v>
      </c>
      <c r="AS2" s="156">
        <v>5</v>
      </c>
      <c r="AT2" s="156">
        <v>6</v>
      </c>
      <c r="AU2" s="156">
        <v>7</v>
      </c>
      <c r="AV2" s="156">
        <v>8</v>
      </c>
      <c r="AW2" s="156">
        <v>9</v>
      </c>
      <c r="AX2" s="156">
        <v>10</v>
      </c>
      <c r="BE2" s="157">
        <v>1</v>
      </c>
      <c r="BF2" s="256">
        <v>1</v>
      </c>
      <c r="BG2" s="256">
        <v>2</v>
      </c>
      <c r="BH2" s="256">
        <v>3</v>
      </c>
      <c r="BI2" s="256">
        <v>4</v>
      </c>
    </row>
    <row r="3" spans="3:61" ht="27" customHeight="1">
      <c r="N3" s="617" t="s">
        <v>341</v>
      </c>
      <c r="O3" s="617"/>
      <c r="T3" s="270">
        <v>1</v>
      </c>
      <c r="U3" s="270">
        <v>2</v>
      </c>
      <c r="V3" s="270">
        <v>3</v>
      </c>
      <c r="W3" s="270">
        <v>4</v>
      </c>
      <c r="X3" s="270">
        <v>5</v>
      </c>
      <c r="Y3" s="270">
        <v>6</v>
      </c>
      <c r="Z3" s="270">
        <v>7</v>
      </c>
      <c r="AC3" s="235">
        <f>O7</f>
        <v>43555</v>
      </c>
      <c r="AD3" s="215"/>
      <c r="AE3" s="252">
        <v>0</v>
      </c>
      <c r="AF3" s="269">
        <v>2016</v>
      </c>
      <c r="AG3" s="269">
        <v>2016</v>
      </c>
      <c r="AH3" s="269">
        <v>2016</v>
      </c>
      <c r="AI3" s="269">
        <v>2016</v>
      </c>
      <c r="AJ3" s="269">
        <v>0</v>
      </c>
      <c r="AK3" s="269">
        <v>0</v>
      </c>
      <c r="AL3" s="269">
        <v>0</v>
      </c>
      <c r="AM3" s="269">
        <v>0</v>
      </c>
      <c r="AO3" s="226">
        <v>1</v>
      </c>
      <c r="AP3" s="166">
        <v>9</v>
      </c>
      <c r="AQ3" s="166">
        <v>12</v>
      </c>
      <c r="AR3" s="166">
        <v>12</v>
      </c>
      <c r="AS3" s="166">
        <v>12</v>
      </c>
      <c r="AT3" s="264">
        <v>12</v>
      </c>
      <c r="AU3" s="166">
        <v>12</v>
      </c>
      <c r="AV3" s="166">
        <v>12</v>
      </c>
      <c r="AW3" s="166">
        <v>12</v>
      </c>
      <c r="AX3" s="166">
        <v>12</v>
      </c>
      <c r="AY3" s="167"/>
      <c r="AZ3" s="167"/>
      <c r="BE3" s="157">
        <v>2</v>
      </c>
      <c r="BF3" s="215">
        <v>41759</v>
      </c>
      <c r="BG3" s="215">
        <v>41851</v>
      </c>
      <c r="BH3" s="215">
        <v>41943</v>
      </c>
      <c r="BI3" s="215">
        <v>42035</v>
      </c>
    </row>
    <row r="4" spans="3:61" ht="81" customHeight="1">
      <c r="C4" s="618" t="s">
        <v>317</v>
      </c>
      <c r="D4" s="619"/>
      <c r="F4" s="267" t="s">
        <v>334</v>
      </c>
      <c r="G4" s="267" t="s">
        <v>333</v>
      </c>
      <c r="H4" s="267" t="s">
        <v>340</v>
      </c>
      <c r="I4" s="266" t="s">
        <v>339</v>
      </c>
      <c r="J4" s="266" t="s">
        <v>338</v>
      </c>
      <c r="K4" s="266" t="s">
        <v>337</v>
      </c>
      <c r="L4" s="266" t="s">
        <v>336</v>
      </c>
      <c r="N4" s="254" t="s">
        <v>335</v>
      </c>
      <c r="O4" s="268">
        <f>'1_Wniosek_klient'!C98</f>
        <v>0.06</v>
      </c>
      <c r="Q4" s="618" t="s">
        <v>317</v>
      </c>
      <c r="R4" s="619"/>
      <c r="T4" s="267" t="s">
        <v>334</v>
      </c>
      <c r="U4" s="267" t="s">
        <v>333</v>
      </c>
      <c r="V4" s="267" t="s">
        <v>332</v>
      </c>
      <c r="W4" s="266" t="s">
        <v>331</v>
      </c>
      <c r="X4" s="266" t="s">
        <v>330</v>
      </c>
      <c r="Y4" s="266" t="s">
        <v>329</v>
      </c>
      <c r="Z4" s="266" t="s">
        <v>328</v>
      </c>
      <c r="AA4" s="265"/>
      <c r="AC4" s="252" t="s">
        <v>327</v>
      </c>
      <c r="AD4" s="251">
        <f>AF4+AG4+AH4+AI4+AJ4+AK4+AL4+AM4</f>
        <v>0</v>
      </c>
      <c r="AE4" s="250">
        <f>AE5</f>
        <v>0</v>
      </c>
      <c r="AF4" s="228">
        <f t="shared" ref="AF4:AM4" si="1">IF(AF5-AE5&lt;0,0,AF5-AE5)</f>
        <v>0</v>
      </c>
      <c r="AG4" s="228">
        <f t="shared" si="1"/>
        <v>0</v>
      </c>
      <c r="AH4" s="228">
        <f t="shared" si="1"/>
        <v>0</v>
      </c>
      <c r="AI4" s="228">
        <f t="shared" si="1"/>
        <v>0</v>
      </c>
      <c r="AJ4" s="228">
        <f t="shared" si="1"/>
        <v>0</v>
      </c>
      <c r="AK4" s="228">
        <f t="shared" si="1"/>
        <v>0</v>
      </c>
      <c r="AL4" s="228">
        <f t="shared" si="1"/>
        <v>0</v>
      </c>
      <c r="AM4" s="228">
        <f t="shared" si="1"/>
        <v>0</v>
      </c>
      <c r="AO4" s="226">
        <v>2</v>
      </c>
      <c r="AP4" s="166">
        <v>6</v>
      </c>
      <c r="AQ4" s="166">
        <v>12</v>
      </c>
      <c r="AR4" s="166">
        <v>12</v>
      </c>
      <c r="AS4" s="166">
        <v>12</v>
      </c>
      <c r="AT4" s="264">
        <v>12</v>
      </c>
      <c r="AU4" s="166">
        <v>12</v>
      </c>
      <c r="AV4" s="166">
        <v>12</v>
      </c>
      <c r="AW4" s="166">
        <v>12</v>
      </c>
      <c r="AX4" s="166">
        <v>12</v>
      </c>
      <c r="AY4" s="166"/>
      <c r="AZ4" s="166"/>
      <c r="BA4" s="262" t="s">
        <v>350</v>
      </c>
      <c r="BB4" s="263" t="s">
        <v>326</v>
      </c>
      <c r="BC4" s="263" t="s">
        <v>325</v>
      </c>
      <c r="BD4" s="262" t="s">
        <v>324</v>
      </c>
      <c r="BE4" s="157">
        <v>3</v>
      </c>
      <c r="BF4" s="215">
        <v>41790</v>
      </c>
      <c r="BG4" s="215">
        <v>41882</v>
      </c>
      <c r="BH4" s="215">
        <v>41973</v>
      </c>
      <c r="BI4" s="215">
        <v>42063</v>
      </c>
    </row>
    <row r="5" spans="3:61" ht="15" customHeight="1">
      <c r="C5" s="195">
        <f>O9</f>
        <v>60</v>
      </c>
      <c r="D5" s="195">
        <v>0</v>
      </c>
      <c r="F5" s="258">
        <v>0</v>
      </c>
      <c r="G5" s="193">
        <f>O7</f>
        <v>43555</v>
      </c>
      <c r="H5" s="205">
        <f t="shared" ref="H5:H68" si="2">PV($O$8,C5,$I$6,0,0)*-1</f>
        <v>0</v>
      </c>
      <c r="I5" s="205"/>
      <c r="J5" s="205"/>
      <c r="K5" s="205"/>
      <c r="L5" s="261"/>
      <c r="M5" s="198"/>
      <c r="N5" s="260" t="s">
        <v>323</v>
      </c>
      <c r="O5" s="259">
        <f>'4_Dane_finans_kl'!Q46</f>
        <v>60</v>
      </c>
      <c r="P5" s="198"/>
      <c r="Q5" s="195">
        <f>O9</f>
        <v>60</v>
      </c>
      <c r="R5" s="195">
        <v>0</v>
      </c>
      <c r="T5" s="258">
        <v>0</v>
      </c>
      <c r="U5" s="193">
        <f>O7</f>
        <v>43555</v>
      </c>
      <c r="V5" s="277">
        <f>O6</f>
        <v>0</v>
      </c>
      <c r="W5" s="257"/>
      <c r="X5" s="257"/>
      <c r="Y5" s="257"/>
      <c r="Z5" s="257"/>
      <c r="AA5" s="191">
        <f>T5</f>
        <v>0</v>
      </c>
      <c r="AB5" s="227">
        <f>U5</f>
        <v>43555</v>
      </c>
      <c r="AC5" s="256"/>
      <c r="AD5" s="256"/>
      <c r="AE5" s="250">
        <v>0</v>
      </c>
      <c r="AF5" s="228">
        <f t="shared" ref="AF5:AM5" si="3">IFERROR(VLOOKUP(AF12,$U$5:$Z$77,4,FALSE),0)</f>
        <v>0</v>
      </c>
      <c r="AG5" s="228">
        <f t="shared" si="3"/>
        <v>0</v>
      </c>
      <c r="AH5" s="228">
        <f t="shared" si="3"/>
        <v>0</v>
      </c>
      <c r="AI5" s="228">
        <f t="shared" si="3"/>
        <v>0</v>
      </c>
      <c r="AJ5" s="228">
        <f t="shared" si="3"/>
        <v>0</v>
      </c>
      <c r="AK5" s="228">
        <f t="shared" si="3"/>
        <v>0</v>
      </c>
      <c r="AL5" s="228">
        <f t="shared" si="3"/>
        <v>0</v>
      </c>
      <c r="AM5" s="228">
        <f t="shared" si="3"/>
        <v>0</v>
      </c>
      <c r="AO5" s="226">
        <v>3</v>
      </c>
      <c r="AP5" s="166">
        <v>3</v>
      </c>
      <c r="AQ5" s="166">
        <v>12</v>
      </c>
      <c r="AR5" s="166">
        <v>12</v>
      </c>
      <c r="AS5" s="166">
        <v>12</v>
      </c>
      <c r="AT5" s="166">
        <v>12</v>
      </c>
      <c r="AU5" s="166">
        <v>12</v>
      </c>
      <c r="AV5" s="166">
        <v>12</v>
      </c>
      <c r="AW5" s="166">
        <v>12</v>
      </c>
      <c r="AX5" s="166">
        <v>12</v>
      </c>
      <c r="AY5" s="167"/>
      <c r="AZ5" s="167" t="s">
        <v>351</v>
      </c>
      <c r="BE5" s="157">
        <v>4</v>
      </c>
      <c r="BF5" s="215">
        <v>41820</v>
      </c>
      <c r="BG5" s="215">
        <v>41912</v>
      </c>
      <c r="BH5" s="215">
        <v>42004</v>
      </c>
      <c r="BI5" s="215">
        <v>42094</v>
      </c>
    </row>
    <row r="6" spans="3:61" ht="18" customHeight="1">
      <c r="C6" s="195">
        <f t="shared" ref="C6:C69" si="4">IF(C5-1&gt;=0,C5-1,0)</f>
        <v>59</v>
      </c>
      <c r="D6" s="195">
        <f t="shared" ref="D6:D69" si="5">IF(C6&gt;0,D5+1,0)</f>
        <v>1</v>
      </c>
      <c r="F6" s="194">
        <v>1</v>
      </c>
      <c r="G6" s="193">
        <f t="shared" ref="G6:G69" si="6">IF(F6&gt;0,EOMONTH(G5,$P$206),0)</f>
        <v>43585</v>
      </c>
      <c r="H6" s="205">
        <f t="shared" si="2"/>
        <v>0</v>
      </c>
      <c r="I6" s="255">
        <f>PMT(O8,O9,-$O$6,,0)</f>
        <v>0</v>
      </c>
      <c r="J6" s="205">
        <f t="shared" ref="J6:J69" si="7">PPMT($O$8,F6,$O$9,-$O$6)</f>
        <v>0</v>
      </c>
      <c r="K6" s="205">
        <f t="shared" ref="K6:K69" si="8">IPMT($O$8,F6,$O$9,-$O$6)</f>
        <v>0</v>
      </c>
      <c r="L6" s="204" t="e">
        <f t="shared" ref="L6:L69" si="9">CUMIPMT($O$8,$O$9,$O$6,1,F6,0)*-1</f>
        <v>#NUM!</v>
      </c>
      <c r="M6" s="198"/>
      <c r="N6" s="254" t="s">
        <v>322</v>
      </c>
      <c r="O6" s="253">
        <f>'1_Wniosek_klient'!I98</f>
        <v>0</v>
      </c>
      <c r="P6" s="198"/>
      <c r="Q6" s="195">
        <f t="shared" ref="Q6:Q69" si="10">IF(Q5-1&gt;=0,Q5-1,0)</f>
        <v>59</v>
      </c>
      <c r="R6" s="195">
        <f t="shared" ref="R6:R69" si="11">IF(Q6&gt;0,R5+1,0)</f>
        <v>1</v>
      </c>
      <c r="T6" s="194">
        <f>R6</f>
        <v>1</v>
      </c>
      <c r="U6" s="193">
        <f t="shared" ref="U6:U69" si="12">EOMONTH(U5,$P$206)</f>
        <v>43585</v>
      </c>
      <c r="V6" s="192">
        <f t="shared" ref="V6:V69" si="13">IF(T6&gt;0,V5-W6,0)</f>
        <v>0</v>
      </c>
      <c r="W6" s="192">
        <f t="shared" ref="W6:W69" si="14">IF(T6&gt;$O$10,$V$5/($O$9-$O$10),0)</f>
        <v>0</v>
      </c>
      <c r="X6" s="192">
        <f>W6</f>
        <v>0</v>
      </c>
      <c r="Y6" s="192">
        <f t="shared" ref="Y6:Y69" si="15">V5*$O$8</f>
        <v>0</v>
      </c>
      <c r="Z6" s="192">
        <f>Y6</f>
        <v>0</v>
      </c>
      <c r="AY6" s="557">
        <v>43555</v>
      </c>
      <c r="AZ6" s="156">
        <v>1</v>
      </c>
      <c r="BB6" s="213">
        <f>VLOOKUP(AY6,U2:Z74,2,FALSE)</f>
        <v>0</v>
      </c>
      <c r="BE6" s="157">
        <v>5</v>
      </c>
      <c r="BF6" s="215">
        <v>41851</v>
      </c>
      <c r="BG6" s="215">
        <v>41943</v>
      </c>
      <c r="BH6" s="215">
        <v>42035</v>
      </c>
      <c r="BI6" s="215">
        <v>42124</v>
      </c>
    </row>
    <row r="7" spans="3:61" ht="23.25" customHeight="1">
      <c r="C7" s="195">
        <f t="shared" si="4"/>
        <v>58</v>
      </c>
      <c r="D7" s="195">
        <f t="shared" si="5"/>
        <v>2</v>
      </c>
      <c r="F7" s="194">
        <f t="shared" ref="F7:F70" si="16">IF(D6&gt;0,F6+1,0)</f>
        <v>2</v>
      </c>
      <c r="G7" s="193">
        <f t="shared" si="6"/>
        <v>43616</v>
      </c>
      <c r="H7" s="205">
        <f t="shared" si="2"/>
        <v>0</v>
      </c>
      <c r="I7" s="205">
        <f t="shared" ref="I7:I70" si="17">IF(H6&gt;0,I6,0)</f>
        <v>0</v>
      </c>
      <c r="J7" s="205">
        <f t="shared" si="7"/>
        <v>0</v>
      </c>
      <c r="K7" s="205">
        <f t="shared" si="8"/>
        <v>0</v>
      </c>
      <c r="L7" s="204" t="e">
        <f t="shared" si="9"/>
        <v>#NUM!</v>
      </c>
      <c r="M7" s="198"/>
      <c r="N7" s="247" t="s">
        <v>320</v>
      </c>
      <c r="O7" s="556">
        <f>AY6</f>
        <v>43555</v>
      </c>
      <c r="P7" s="198"/>
      <c r="Q7" s="195">
        <f t="shared" si="10"/>
        <v>58</v>
      </c>
      <c r="R7" s="195">
        <f t="shared" si="11"/>
        <v>2</v>
      </c>
      <c r="T7" s="194">
        <f t="shared" ref="T7:T70" si="18">IF(R6&gt;0,T6+1,0)</f>
        <v>2</v>
      </c>
      <c r="U7" s="193">
        <f t="shared" si="12"/>
        <v>43616</v>
      </c>
      <c r="V7" s="192">
        <f t="shared" si="13"/>
        <v>0</v>
      </c>
      <c r="W7" s="192">
        <f t="shared" si="14"/>
        <v>0</v>
      </c>
      <c r="X7" s="192">
        <f t="shared" ref="X7:X70" si="19">W7+X6</f>
        <v>0</v>
      </c>
      <c r="Y7" s="192">
        <f t="shared" si="15"/>
        <v>0</v>
      </c>
      <c r="Z7" s="192">
        <f t="shared" ref="Z7:Z70" si="20">Z6+Y7</f>
        <v>0</v>
      </c>
      <c r="AY7" s="212">
        <v>43646</v>
      </c>
      <c r="AZ7" s="281">
        <v>2</v>
      </c>
      <c r="BA7" s="213">
        <f>IF(AY6&gt;AY7,0,(VLOOKUP(AY7,$U$5:$Z$77,6,FALSE)))</f>
        <v>0</v>
      </c>
      <c r="BB7" s="213">
        <f>IF(AY6&gt;AY7,0,(VLOOKUP(AY7,U3:Z75,2,FALSE)))</f>
        <v>0</v>
      </c>
      <c r="BE7" s="157">
        <v>6</v>
      </c>
      <c r="BF7" s="215">
        <v>41882</v>
      </c>
      <c r="BG7" s="215">
        <v>41973</v>
      </c>
      <c r="BH7" s="215">
        <v>42063</v>
      </c>
      <c r="BI7" s="215">
        <v>42155</v>
      </c>
    </row>
    <row r="8" spans="3:61" ht="18.75" customHeight="1">
      <c r="C8" s="195">
        <f t="shared" si="4"/>
        <v>57</v>
      </c>
      <c r="D8" s="195">
        <f t="shared" si="5"/>
        <v>3</v>
      </c>
      <c r="F8" s="194">
        <f t="shared" si="16"/>
        <v>3</v>
      </c>
      <c r="G8" s="193">
        <f t="shared" si="6"/>
        <v>43646</v>
      </c>
      <c r="H8" s="205">
        <f t="shared" si="2"/>
        <v>0</v>
      </c>
      <c r="I8" s="205">
        <f t="shared" si="17"/>
        <v>0</v>
      </c>
      <c r="J8" s="205">
        <f t="shared" si="7"/>
        <v>0</v>
      </c>
      <c r="K8" s="205">
        <f t="shared" si="8"/>
        <v>0</v>
      </c>
      <c r="L8" s="204" t="e">
        <f t="shared" si="9"/>
        <v>#NUM!</v>
      </c>
      <c r="M8" s="198"/>
      <c r="N8" s="242" t="s">
        <v>319</v>
      </c>
      <c r="O8" s="241">
        <f>MAX(N203:N205)</f>
        <v>5.0000000000000001E-3</v>
      </c>
      <c r="P8" s="198"/>
      <c r="Q8" s="195">
        <f t="shared" si="10"/>
        <v>57</v>
      </c>
      <c r="R8" s="195">
        <f t="shared" si="11"/>
        <v>3</v>
      </c>
      <c r="T8" s="194">
        <f t="shared" si="18"/>
        <v>3</v>
      </c>
      <c r="U8" s="193">
        <f t="shared" si="12"/>
        <v>43646</v>
      </c>
      <c r="V8" s="192">
        <f t="shared" si="13"/>
        <v>0</v>
      </c>
      <c r="W8" s="192">
        <f t="shared" si="14"/>
        <v>0</v>
      </c>
      <c r="X8" s="192">
        <f t="shared" si="19"/>
        <v>0</v>
      </c>
      <c r="Y8" s="192">
        <f t="shared" si="15"/>
        <v>0</v>
      </c>
      <c r="Z8" s="192">
        <f t="shared" si="20"/>
        <v>0</v>
      </c>
      <c r="AY8" s="212">
        <v>43738</v>
      </c>
      <c r="AZ8" s="281">
        <v>3</v>
      </c>
      <c r="BA8" s="213">
        <f>VLOOKUP(AY8,$U$5:$Z$77,6,FALSE)</f>
        <v>0</v>
      </c>
      <c r="BB8" s="213">
        <f>VLOOKUP(AY8,U4:Z76,2,FALSE)</f>
        <v>0</v>
      </c>
      <c r="BE8" s="157">
        <v>7</v>
      </c>
      <c r="BF8" s="215">
        <v>41912</v>
      </c>
      <c r="BG8" s="215">
        <v>42004</v>
      </c>
      <c r="BH8" s="215">
        <v>42094</v>
      </c>
      <c r="BI8" s="215">
        <v>42185</v>
      </c>
    </row>
    <row r="9" spans="3:61" ht="18.75" customHeight="1">
      <c r="C9" s="195">
        <f t="shared" si="4"/>
        <v>56</v>
      </c>
      <c r="D9" s="195">
        <f t="shared" si="5"/>
        <v>4</v>
      </c>
      <c r="F9" s="194">
        <f t="shared" si="16"/>
        <v>4</v>
      </c>
      <c r="G9" s="193">
        <f t="shared" si="6"/>
        <v>43677</v>
      </c>
      <c r="H9" s="205">
        <f t="shared" si="2"/>
        <v>0</v>
      </c>
      <c r="I9" s="205">
        <f t="shared" si="17"/>
        <v>0</v>
      </c>
      <c r="J9" s="205">
        <f t="shared" si="7"/>
        <v>0</v>
      </c>
      <c r="K9" s="205">
        <f t="shared" si="8"/>
        <v>0</v>
      </c>
      <c r="L9" s="204" t="e">
        <f t="shared" si="9"/>
        <v>#NUM!</v>
      </c>
      <c r="M9" s="198"/>
      <c r="N9" s="238" t="s">
        <v>315</v>
      </c>
      <c r="O9" s="237">
        <f>MAX(O203:O205)</f>
        <v>60</v>
      </c>
      <c r="P9" s="198"/>
      <c r="Q9" s="195">
        <f t="shared" si="10"/>
        <v>56</v>
      </c>
      <c r="R9" s="195">
        <f t="shared" si="11"/>
        <v>4</v>
      </c>
      <c r="T9" s="194">
        <f t="shared" si="18"/>
        <v>4</v>
      </c>
      <c r="U9" s="193">
        <f t="shared" si="12"/>
        <v>43677</v>
      </c>
      <c r="V9" s="192">
        <f t="shared" si="13"/>
        <v>0</v>
      </c>
      <c r="W9" s="192">
        <f t="shared" si="14"/>
        <v>0</v>
      </c>
      <c r="X9" s="192">
        <f t="shared" si="19"/>
        <v>0</v>
      </c>
      <c r="Y9" s="192">
        <f t="shared" si="15"/>
        <v>0</v>
      </c>
      <c r="Z9" s="192">
        <f t="shared" si="20"/>
        <v>0</v>
      </c>
      <c r="AB9" s="203"/>
      <c r="AC9" s="252" t="s">
        <v>321</v>
      </c>
      <c r="AD9" s="251">
        <f>AF9+AG9+AH9+AI9+AJ9+AK9+AL9+AM9</f>
        <v>0</v>
      </c>
      <c r="AE9" s="250">
        <f>AE10</f>
        <v>0</v>
      </c>
      <c r="AF9" s="228">
        <f t="shared" ref="AF9:AM9" si="21">IF(AF10-AE10&lt;0,0,AF10-AE10)</f>
        <v>0</v>
      </c>
      <c r="AG9" s="228">
        <f t="shared" si="21"/>
        <v>0</v>
      </c>
      <c r="AH9" s="228">
        <f t="shared" si="21"/>
        <v>0</v>
      </c>
      <c r="AI9" s="228">
        <f t="shared" si="21"/>
        <v>0</v>
      </c>
      <c r="AJ9" s="228">
        <f t="shared" si="21"/>
        <v>0</v>
      </c>
      <c r="AK9" s="228">
        <f t="shared" si="21"/>
        <v>0</v>
      </c>
      <c r="AL9" s="228">
        <f t="shared" si="21"/>
        <v>0</v>
      </c>
      <c r="AM9" s="228">
        <f t="shared" si="21"/>
        <v>0</v>
      </c>
      <c r="AO9" s="226">
        <v>4</v>
      </c>
      <c r="AP9" s="166">
        <v>11</v>
      </c>
      <c r="AQ9" s="166">
        <f t="shared" ref="AQ9:AX9" si="22">AP9+12</f>
        <v>23</v>
      </c>
      <c r="AR9" s="166">
        <f t="shared" si="22"/>
        <v>35</v>
      </c>
      <c r="AS9" s="166">
        <f t="shared" si="22"/>
        <v>47</v>
      </c>
      <c r="AT9" s="166">
        <f t="shared" si="22"/>
        <v>59</v>
      </c>
      <c r="AU9" s="166">
        <f t="shared" si="22"/>
        <v>71</v>
      </c>
      <c r="AV9" s="166">
        <f t="shared" si="22"/>
        <v>83</v>
      </c>
      <c r="AW9" s="166">
        <f t="shared" si="22"/>
        <v>95</v>
      </c>
      <c r="AX9" s="249">
        <f t="shared" si="22"/>
        <v>107</v>
      </c>
      <c r="AY9" s="278">
        <v>43830</v>
      </c>
      <c r="AZ9" s="282">
        <v>4</v>
      </c>
      <c r="BA9" s="213">
        <f>VLOOKUP(AY9,$U$5:$Z$77,6,FALSE)</f>
        <v>0</v>
      </c>
      <c r="BB9" s="213">
        <f>VLOOKUP(AY9,U5:Z77,2,FALSE)</f>
        <v>0</v>
      </c>
      <c r="BC9" s="248">
        <f>VLOOKUP(AY10,$U$5:$Z$140,2,FALSE)</f>
        <v>0</v>
      </c>
      <c r="BD9" s="213">
        <f t="shared" ref="BD9:BD18" si="23">BB9-BC9</f>
        <v>0</v>
      </c>
      <c r="BE9" s="157">
        <v>8</v>
      </c>
      <c r="BF9" s="215">
        <v>41943</v>
      </c>
      <c r="BG9" s="215">
        <v>42035</v>
      </c>
      <c r="BH9" s="215">
        <v>42124</v>
      </c>
      <c r="BI9" s="215">
        <v>42216</v>
      </c>
    </row>
    <row r="10" spans="3:61" ht="22.5" customHeight="1">
      <c r="C10" s="195">
        <f t="shared" si="4"/>
        <v>55</v>
      </c>
      <c r="D10" s="195">
        <f t="shared" si="5"/>
        <v>5</v>
      </c>
      <c r="F10" s="194">
        <f t="shared" si="16"/>
        <v>5</v>
      </c>
      <c r="G10" s="193">
        <f t="shared" si="6"/>
        <v>43708</v>
      </c>
      <c r="H10" s="205">
        <f t="shared" si="2"/>
        <v>0</v>
      </c>
      <c r="I10" s="205">
        <f t="shared" si="17"/>
        <v>0</v>
      </c>
      <c r="J10" s="205">
        <f t="shared" si="7"/>
        <v>0</v>
      </c>
      <c r="K10" s="205">
        <f t="shared" si="8"/>
        <v>0</v>
      </c>
      <c r="L10" s="204" t="e">
        <f t="shared" si="9"/>
        <v>#NUM!</v>
      </c>
      <c r="M10" s="198"/>
      <c r="N10" s="233" t="s">
        <v>318</v>
      </c>
      <c r="O10" s="232">
        <f>'4_Dane_finans_kl'!R46</f>
        <v>0</v>
      </c>
      <c r="P10" s="198"/>
      <c r="Q10" s="195">
        <f t="shared" si="10"/>
        <v>55</v>
      </c>
      <c r="R10" s="195">
        <f t="shared" si="11"/>
        <v>5</v>
      </c>
      <c r="T10" s="194">
        <f t="shared" si="18"/>
        <v>5</v>
      </c>
      <c r="U10" s="193">
        <f t="shared" si="12"/>
        <v>43708</v>
      </c>
      <c r="V10" s="192">
        <f t="shared" si="13"/>
        <v>0</v>
      </c>
      <c r="W10" s="192">
        <f t="shared" si="14"/>
        <v>0</v>
      </c>
      <c r="X10" s="192">
        <f t="shared" si="19"/>
        <v>0</v>
      </c>
      <c r="Y10" s="192">
        <f t="shared" si="15"/>
        <v>0</v>
      </c>
      <c r="Z10" s="192">
        <f t="shared" si="20"/>
        <v>0</v>
      </c>
      <c r="AB10" s="203"/>
      <c r="AC10" s="245"/>
      <c r="AD10" s="245"/>
      <c r="AE10" s="244">
        <v>0</v>
      </c>
      <c r="AF10" s="243">
        <f t="shared" ref="AF10:AM10" si="24">AF11</f>
        <v>0</v>
      </c>
      <c r="AG10" s="243">
        <f t="shared" si="24"/>
        <v>0</v>
      </c>
      <c r="AH10" s="243">
        <f t="shared" si="24"/>
        <v>0</v>
      </c>
      <c r="AI10" s="243">
        <f t="shared" si="24"/>
        <v>0</v>
      </c>
      <c r="AJ10" s="243">
        <f t="shared" si="24"/>
        <v>0</v>
      </c>
      <c r="AK10" s="243">
        <f t="shared" si="24"/>
        <v>0</v>
      </c>
      <c r="AL10" s="243">
        <f t="shared" si="24"/>
        <v>0</v>
      </c>
      <c r="AM10" s="243">
        <f t="shared" si="24"/>
        <v>0</v>
      </c>
      <c r="AY10" s="193">
        <v>44196</v>
      </c>
      <c r="AZ10" s="283"/>
      <c r="BA10" s="213">
        <f>VLOOKUP(AY10,U5:Z140,6,FALSE)</f>
        <v>0</v>
      </c>
      <c r="BB10" s="213">
        <f>VLOOKUP(AY10,$U$5:$Z$140,2,FALSE)</f>
        <v>0</v>
      </c>
      <c r="BC10" s="248">
        <f t="shared" ref="BC10:BC18" si="25">VLOOKUP(AY11,$U$5:$Z$140,2,FALSE)</f>
        <v>0</v>
      </c>
      <c r="BD10" s="213">
        <f t="shared" si="23"/>
        <v>0</v>
      </c>
      <c r="BE10" s="157">
        <v>9</v>
      </c>
      <c r="BF10" s="215">
        <v>41973</v>
      </c>
      <c r="BG10" s="215">
        <v>42063</v>
      </c>
      <c r="BH10" s="215">
        <v>42155</v>
      </c>
      <c r="BI10" s="215">
        <v>42247</v>
      </c>
    </row>
    <row r="11" spans="3:61" ht="19.5" customHeight="1">
      <c r="C11" s="195">
        <f t="shared" si="4"/>
        <v>54</v>
      </c>
      <c r="D11" s="195">
        <f t="shared" si="5"/>
        <v>6</v>
      </c>
      <c r="F11" s="194">
        <f t="shared" si="16"/>
        <v>6</v>
      </c>
      <c r="G11" s="193">
        <f t="shared" si="6"/>
        <v>43738</v>
      </c>
      <c r="H11" s="205">
        <f t="shared" si="2"/>
        <v>0</v>
      </c>
      <c r="I11" s="205">
        <f t="shared" si="17"/>
        <v>0</v>
      </c>
      <c r="J11" s="205">
        <f t="shared" si="7"/>
        <v>0</v>
      </c>
      <c r="K11" s="205">
        <f t="shared" si="8"/>
        <v>0</v>
      </c>
      <c r="L11" s="204" t="e">
        <f t="shared" si="9"/>
        <v>#NUM!</v>
      </c>
      <c r="M11" s="198"/>
      <c r="P11" s="198"/>
      <c r="Q11" s="195">
        <f t="shared" si="10"/>
        <v>54</v>
      </c>
      <c r="R11" s="195">
        <f t="shared" si="11"/>
        <v>6</v>
      </c>
      <c r="T11" s="194">
        <f t="shared" si="18"/>
        <v>6</v>
      </c>
      <c r="U11" s="193">
        <f t="shared" si="12"/>
        <v>43738</v>
      </c>
      <c r="V11" s="192">
        <f t="shared" si="13"/>
        <v>0</v>
      </c>
      <c r="W11" s="192">
        <f t="shared" si="14"/>
        <v>0</v>
      </c>
      <c r="X11" s="192">
        <f t="shared" si="19"/>
        <v>0</v>
      </c>
      <c r="Y11" s="192">
        <f t="shared" si="15"/>
        <v>0</v>
      </c>
      <c r="Z11" s="192">
        <f t="shared" si="20"/>
        <v>0</v>
      </c>
      <c r="AB11" s="203"/>
      <c r="AC11" s="240">
        <v>0</v>
      </c>
      <c r="AD11" s="239"/>
      <c r="AE11" s="230">
        <v>0</v>
      </c>
      <c r="AF11" s="228">
        <f t="shared" ref="AF11:AM11" si="26">IFERROR(VLOOKUP(AF12,$U$5:$AA$77,6,FALSE),0)</f>
        <v>0</v>
      </c>
      <c r="AG11" s="228">
        <f t="shared" si="26"/>
        <v>0</v>
      </c>
      <c r="AH11" s="228">
        <f t="shared" si="26"/>
        <v>0</v>
      </c>
      <c r="AI11" s="228">
        <f t="shared" si="26"/>
        <v>0</v>
      </c>
      <c r="AJ11" s="228">
        <f t="shared" si="26"/>
        <v>0</v>
      </c>
      <c r="AK11" s="228">
        <f t="shared" si="26"/>
        <v>0</v>
      </c>
      <c r="AL11" s="228">
        <f t="shared" si="26"/>
        <v>0</v>
      </c>
      <c r="AM11" s="228">
        <f t="shared" si="26"/>
        <v>0</v>
      </c>
      <c r="AY11" s="212">
        <v>44561</v>
      </c>
      <c r="AZ11" s="283"/>
      <c r="BA11" s="213">
        <f t="shared" ref="BA11:BA19" si="27">VLOOKUP(AY11,U6:Z141,6,FALSE)</f>
        <v>0</v>
      </c>
      <c r="BB11" s="213">
        <f t="shared" ref="BB11:BB19" si="28">VLOOKUP(AY11,$U$5:$Z$140,2,FALSE)</f>
        <v>0</v>
      </c>
      <c r="BC11" s="248">
        <f t="shared" si="25"/>
        <v>0</v>
      </c>
      <c r="BD11" s="213">
        <f t="shared" si="23"/>
        <v>0</v>
      </c>
      <c r="BE11" s="157">
        <v>10</v>
      </c>
      <c r="BF11" s="215">
        <v>42004</v>
      </c>
      <c r="BG11" s="215">
        <v>42094</v>
      </c>
      <c r="BH11" s="215">
        <v>42185</v>
      </c>
      <c r="BI11" s="215">
        <v>42277</v>
      </c>
    </row>
    <row r="12" spans="3:61" ht="18" customHeight="1">
      <c r="C12" s="195">
        <f t="shared" si="4"/>
        <v>53</v>
      </c>
      <c r="D12" s="195">
        <f t="shared" si="5"/>
        <v>7</v>
      </c>
      <c r="F12" s="194">
        <f t="shared" si="16"/>
        <v>7</v>
      </c>
      <c r="G12" s="193">
        <f t="shared" si="6"/>
        <v>43769</v>
      </c>
      <c r="H12" s="205">
        <f t="shared" si="2"/>
        <v>0</v>
      </c>
      <c r="I12" s="205">
        <f t="shared" si="17"/>
        <v>0</v>
      </c>
      <c r="J12" s="205">
        <f t="shared" si="7"/>
        <v>0</v>
      </c>
      <c r="K12" s="205">
        <f t="shared" si="8"/>
        <v>0</v>
      </c>
      <c r="L12" s="204" t="e">
        <f t="shared" si="9"/>
        <v>#NUM!</v>
      </c>
      <c r="M12" s="198"/>
      <c r="P12" s="198"/>
      <c r="Q12" s="195">
        <f t="shared" si="10"/>
        <v>53</v>
      </c>
      <c r="R12" s="195">
        <f t="shared" si="11"/>
        <v>7</v>
      </c>
      <c r="T12" s="194">
        <f t="shared" si="18"/>
        <v>7</v>
      </c>
      <c r="U12" s="193">
        <f t="shared" si="12"/>
        <v>43769</v>
      </c>
      <c r="V12" s="192">
        <f t="shared" si="13"/>
        <v>0</v>
      </c>
      <c r="W12" s="192">
        <f t="shared" si="14"/>
        <v>0</v>
      </c>
      <c r="X12" s="192">
        <f t="shared" si="19"/>
        <v>0</v>
      </c>
      <c r="Y12" s="192">
        <f t="shared" si="15"/>
        <v>0</v>
      </c>
      <c r="Z12" s="192">
        <f t="shared" si="20"/>
        <v>0</v>
      </c>
      <c r="AB12" s="203"/>
      <c r="AC12" s="236">
        <v>5</v>
      </c>
      <c r="AD12" s="235"/>
      <c r="AE12" s="234">
        <f>VLOOKUP(AE11,$T$5:$Z$77,7,FALSE)</f>
        <v>0</v>
      </c>
      <c r="AF12" s="220">
        <f t="shared" ref="AF12:AM12" si="29">VLOOKUP($AC$12,$AO$12:$AX$16,AP2,FALSE)</f>
        <v>42460</v>
      </c>
      <c r="AG12" s="220">
        <f t="shared" si="29"/>
        <v>42551</v>
      </c>
      <c r="AH12" s="220">
        <f t="shared" si="29"/>
        <v>42643</v>
      </c>
      <c r="AI12" s="220">
        <f t="shared" si="29"/>
        <v>42735</v>
      </c>
      <c r="AJ12" s="220">
        <f t="shared" si="29"/>
        <v>43100</v>
      </c>
      <c r="AK12" s="220">
        <f t="shared" si="29"/>
        <v>43465</v>
      </c>
      <c r="AL12" s="220">
        <f t="shared" si="29"/>
        <v>43830</v>
      </c>
      <c r="AM12" s="220">
        <f t="shared" si="29"/>
        <v>44196</v>
      </c>
      <c r="AO12" s="226">
        <v>1</v>
      </c>
      <c r="AP12" s="165">
        <f>EOMONTH(AP17,5)</f>
        <v>42185</v>
      </c>
      <c r="AQ12" s="165">
        <f>EOMONTH(AP12,3)</f>
        <v>42277</v>
      </c>
      <c r="AR12" s="165">
        <f>EOMONTH(AQ12,3)</f>
        <v>42369</v>
      </c>
      <c r="AS12" s="165">
        <f t="shared" ref="AS12:AX12" si="30">EOMONTH(AR12,12)</f>
        <v>42735</v>
      </c>
      <c r="AT12" s="165">
        <f t="shared" si="30"/>
        <v>43100</v>
      </c>
      <c r="AU12" s="165">
        <f t="shared" si="30"/>
        <v>43465</v>
      </c>
      <c r="AV12" s="165">
        <f t="shared" si="30"/>
        <v>43830</v>
      </c>
      <c r="AW12" s="165">
        <f t="shared" si="30"/>
        <v>44196</v>
      </c>
      <c r="AX12" s="224">
        <f t="shared" si="30"/>
        <v>44561</v>
      </c>
      <c r="AY12" s="212">
        <v>44926</v>
      </c>
      <c r="AZ12" s="283"/>
      <c r="BA12" s="213">
        <f t="shared" si="27"/>
        <v>0</v>
      </c>
      <c r="BB12" s="213">
        <f t="shared" si="28"/>
        <v>0</v>
      </c>
      <c r="BC12" s="248">
        <f t="shared" si="25"/>
        <v>0</v>
      </c>
      <c r="BD12" s="213">
        <f t="shared" si="23"/>
        <v>0</v>
      </c>
      <c r="BE12" s="157">
        <v>11</v>
      </c>
      <c r="BF12" s="215">
        <v>42035</v>
      </c>
      <c r="BG12" s="215">
        <v>42124</v>
      </c>
      <c r="BH12" s="215"/>
      <c r="BI12" s="215">
        <v>42308</v>
      </c>
    </row>
    <row r="13" spans="3:61" ht="15" customHeight="1">
      <c r="C13" s="195">
        <f t="shared" si="4"/>
        <v>52</v>
      </c>
      <c r="D13" s="195">
        <f t="shared" si="5"/>
        <v>8</v>
      </c>
      <c r="F13" s="194">
        <f t="shared" si="16"/>
        <v>8</v>
      </c>
      <c r="G13" s="193">
        <f t="shared" si="6"/>
        <v>43799</v>
      </c>
      <c r="H13" s="205">
        <f t="shared" si="2"/>
        <v>0</v>
      </c>
      <c r="I13" s="205">
        <f t="shared" si="17"/>
        <v>0</v>
      </c>
      <c r="J13" s="205">
        <f t="shared" si="7"/>
        <v>0</v>
      </c>
      <c r="K13" s="205">
        <f t="shared" si="8"/>
        <v>0</v>
      </c>
      <c r="L13" s="204" t="e">
        <f t="shared" si="9"/>
        <v>#NUM!</v>
      </c>
      <c r="M13" s="198"/>
      <c r="P13" s="198"/>
      <c r="Q13" s="195">
        <f t="shared" si="10"/>
        <v>52</v>
      </c>
      <c r="R13" s="195">
        <f t="shared" si="11"/>
        <v>8</v>
      </c>
      <c r="T13" s="194">
        <f t="shared" si="18"/>
        <v>8</v>
      </c>
      <c r="U13" s="193">
        <f t="shared" si="12"/>
        <v>43799</v>
      </c>
      <c r="V13" s="192">
        <f t="shared" si="13"/>
        <v>0</v>
      </c>
      <c r="W13" s="192">
        <f t="shared" si="14"/>
        <v>0</v>
      </c>
      <c r="X13" s="192">
        <f t="shared" si="19"/>
        <v>0</v>
      </c>
      <c r="Y13" s="192">
        <f t="shared" si="15"/>
        <v>0</v>
      </c>
      <c r="Z13" s="192">
        <f t="shared" si="20"/>
        <v>0</v>
      </c>
      <c r="AB13" s="203"/>
      <c r="AD13" s="231"/>
      <c r="AE13" s="230"/>
      <c r="AF13" s="228">
        <f t="shared" ref="AF13:AM13" si="31">AF12</f>
        <v>42460</v>
      </c>
      <c r="AG13" s="228">
        <f t="shared" si="31"/>
        <v>42551</v>
      </c>
      <c r="AH13" s="228">
        <f t="shared" si="31"/>
        <v>42643</v>
      </c>
      <c r="AI13" s="228">
        <f t="shared" si="31"/>
        <v>42735</v>
      </c>
      <c r="AJ13" s="228">
        <f t="shared" si="31"/>
        <v>43100</v>
      </c>
      <c r="AK13" s="229">
        <f t="shared" si="31"/>
        <v>43465</v>
      </c>
      <c r="AL13" s="229">
        <f t="shared" si="31"/>
        <v>43830</v>
      </c>
      <c r="AM13" s="229">
        <f t="shared" si="31"/>
        <v>44196</v>
      </c>
      <c r="AO13" s="226">
        <v>2</v>
      </c>
      <c r="AP13" s="165">
        <f>EOMONTH(AP12,3)</f>
        <v>42277</v>
      </c>
      <c r="AQ13" s="165">
        <f>EOMONTH(AQ12,3)</f>
        <v>42369</v>
      </c>
      <c r="AR13" s="165">
        <f t="shared" ref="AR13:AX13" si="32">EOMONTH(AR12,12)</f>
        <v>42735</v>
      </c>
      <c r="AS13" s="165">
        <f t="shared" si="32"/>
        <v>43100</v>
      </c>
      <c r="AT13" s="165">
        <f t="shared" si="32"/>
        <v>43465</v>
      </c>
      <c r="AU13" s="165">
        <f t="shared" si="32"/>
        <v>43830</v>
      </c>
      <c r="AV13" s="165">
        <f t="shared" si="32"/>
        <v>44196</v>
      </c>
      <c r="AW13" s="165">
        <f t="shared" si="32"/>
        <v>44561</v>
      </c>
      <c r="AX13" s="224">
        <f t="shared" si="32"/>
        <v>44926</v>
      </c>
      <c r="AY13" s="212">
        <v>45291</v>
      </c>
      <c r="AZ13" s="212"/>
      <c r="BA13" s="213">
        <f t="shared" si="27"/>
        <v>0</v>
      </c>
      <c r="BB13" s="213">
        <f t="shared" si="28"/>
        <v>0</v>
      </c>
      <c r="BC13" s="248">
        <f t="shared" si="25"/>
        <v>0</v>
      </c>
      <c r="BD13" s="213">
        <f t="shared" si="23"/>
        <v>0</v>
      </c>
      <c r="BE13" s="157">
        <v>12</v>
      </c>
      <c r="BF13" s="215">
        <v>42063</v>
      </c>
      <c r="BG13" s="215">
        <v>42155</v>
      </c>
      <c r="BH13" s="215"/>
      <c r="BI13" s="215">
        <v>42338</v>
      </c>
    </row>
    <row r="14" spans="3:61" ht="15" customHeight="1">
      <c r="C14" s="195">
        <f t="shared" si="4"/>
        <v>51</v>
      </c>
      <c r="D14" s="195">
        <f t="shared" si="5"/>
        <v>9</v>
      </c>
      <c r="F14" s="194">
        <f t="shared" si="16"/>
        <v>9</v>
      </c>
      <c r="G14" s="193">
        <f t="shared" si="6"/>
        <v>43830</v>
      </c>
      <c r="H14" s="205">
        <f t="shared" si="2"/>
        <v>0</v>
      </c>
      <c r="I14" s="205">
        <f t="shared" si="17"/>
        <v>0</v>
      </c>
      <c r="J14" s="205">
        <f t="shared" si="7"/>
        <v>0</v>
      </c>
      <c r="K14" s="205">
        <f t="shared" si="8"/>
        <v>0</v>
      </c>
      <c r="L14" s="204" t="e">
        <f t="shared" si="9"/>
        <v>#NUM!</v>
      </c>
      <c r="M14" s="198"/>
      <c r="N14" s="198"/>
      <c r="O14" s="198"/>
      <c r="P14" s="198"/>
      <c r="Q14" s="195">
        <f t="shared" si="10"/>
        <v>51</v>
      </c>
      <c r="R14" s="195">
        <f t="shared" si="11"/>
        <v>9</v>
      </c>
      <c r="T14" s="194">
        <f t="shared" si="18"/>
        <v>9</v>
      </c>
      <c r="U14" s="193">
        <f t="shared" si="12"/>
        <v>43830</v>
      </c>
      <c r="V14" s="192">
        <f t="shared" si="13"/>
        <v>0</v>
      </c>
      <c r="W14" s="192">
        <f t="shared" si="14"/>
        <v>0</v>
      </c>
      <c r="X14" s="192">
        <f t="shared" si="19"/>
        <v>0</v>
      </c>
      <c r="Y14" s="192">
        <f t="shared" si="15"/>
        <v>0</v>
      </c>
      <c r="Z14" s="192">
        <f t="shared" si="20"/>
        <v>0</v>
      </c>
      <c r="AB14" s="203"/>
      <c r="AC14" s="189"/>
      <c r="AD14" s="189"/>
      <c r="AE14" s="189"/>
      <c r="AF14" s="228">
        <f t="shared" ref="AF14:AM14" si="33">IF(AND($AB$5&lt;=AF13,$AB$5&gt;AE13),$V$5,0)</f>
        <v>0</v>
      </c>
      <c r="AG14" s="228">
        <f t="shared" si="33"/>
        <v>0</v>
      </c>
      <c r="AH14" s="228">
        <f t="shared" si="33"/>
        <v>0</v>
      </c>
      <c r="AI14" s="228">
        <f t="shared" si="33"/>
        <v>0</v>
      </c>
      <c r="AJ14" s="228">
        <f t="shared" si="33"/>
        <v>0</v>
      </c>
      <c r="AK14" s="227">
        <f t="shared" si="33"/>
        <v>0</v>
      </c>
      <c r="AL14" s="227">
        <f t="shared" si="33"/>
        <v>0</v>
      </c>
      <c r="AM14" s="227">
        <f t="shared" si="33"/>
        <v>0</v>
      </c>
      <c r="AO14" s="226">
        <v>3</v>
      </c>
      <c r="AP14" s="165">
        <f>EOMONTH(AP13,3)</f>
        <v>42369</v>
      </c>
      <c r="AQ14" s="165">
        <f t="shared" ref="AQ14:AX15" si="34">EOMONTH(AP14,12)</f>
        <v>42735</v>
      </c>
      <c r="AR14" s="165">
        <f t="shared" si="34"/>
        <v>43100</v>
      </c>
      <c r="AS14" s="165">
        <f t="shared" si="34"/>
        <v>43465</v>
      </c>
      <c r="AT14" s="165">
        <f t="shared" si="34"/>
        <v>43830</v>
      </c>
      <c r="AU14" s="165">
        <f t="shared" si="34"/>
        <v>44196</v>
      </c>
      <c r="AV14" s="165">
        <f t="shared" si="34"/>
        <v>44561</v>
      </c>
      <c r="AW14" s="165">
        <f t="shared" si="34"/>
        <v>44926</v>
      </c>
      <c r="AX14" s="224">
        <f t="shared" si="34"/>
        <v>45291</v>
      </c>
      <c r="AY14" s="212">
        <v>45657</v>
      </c>
      <c r="AZ14" s="212"/>
      <c r="BA14" s="213">
        <f t="shared" si="27"/>
        <v>0</v>
      </c>
      <c r="BB14" s="213">
        <f t="shared" si="28"/>
        <v>0</v>
      </c>
      <c r="BC14" s="248">
        <f t="shared" si="25"/>
        <v>0</v>
      </c>
      <c r="BD14" s="213">
        <f t="shared" si="23"/>
        <v>0</v>
      </c>
      <c r="BE14" s="157">
        <v>13</v>
      </c>
      <c r="BF14" s="215">
        <v>42094</v>
      </c>
      <c r="BG14" s="215">
        <v>42185</v>
      </c>
      <c r="BH14" s="215"/>
      <c r="BI14" s="215">
        <v>42369</v>
      </c>
    </row>
    <row r="15" spans="3:61" ht="15" customHeight="1">
      <c r="C15" s="195">
        <f t="shared" si="4"/>
        <v>50</v>
      </c>
      <c r="D15" s="195">
        <f t="shared" si="5"/>
        <v>10</v>
      </c>
      <c r="F15" s="194">
        <f t="shared" si="16"/>
        <v>10</v>
      </c>
      <c r="G15" s="193">
        <f t="shared" si="6"/>
        <v>43861</v>
      </c>
      <c r="H15" s="205">
        <f t="shared" si="2"/>
        <v>0</v>
      </c>
      <c r="I15" s="205">
        <f t="shared" si="17"/>
        <v>0</v>
      </c>
      <c r="J15" s="205">
        <f t="shared" si="7"/>
        <v>0</v>
      </c>
      <c r="K15" s="205">
        <f t="shared" si="8"/>
        <v>0</v>
      </c>
      <c r="L15" s="204" t="e">
        <f t="shared" si="9"/>
        <v>#NUM!</v>
      </c>
      <c r="M15" s="198"/>
      <c r="Q15" s="195">
        <f t="shared" si="10"/>
        <v>50</v>
      </c>
      <c r="R15" s="195">
        <f t="shared" si="11"/>
        <v>10</v>
      </c>
      <c r="S15" s="214"/>
      <c r="T15" s="194">
        <f t="shared" si="18"/>
        <v>10</v>
      </c>
      <c r="U15" s="193">
        <f t="shared" si="12"/>
        <v>43861</v>
      </c>
      <c r="V15" s="192">
        <f t="shared" si="13"/>
        <v>0</v>
      </c>
      <c r="W15" s="192">
        <f t="shared" si="14"/>
        <v>0</v>
      </c>
      <c r="X15" s="192">
        <f t="shared" si="19"/>
        <v>0</v>
      </c>
      <c r="Y15" s="192">
        <f t="shared" si="15"/>
        <v>0</v>
      </c>
      <c r="Z15" s="192">
        <f t="shared" si="20"/>
        <v>0</v>
      </c>
      <c r="AB15" s="203"/>
      <c r="AC15" s="189"/>
      <c r="AD15" s="189"/>
      <c r="AE15" s="189"/>
      <c r="AF15" s="189"/>
      <c r="AG15" s="189"/>
      <c r="AH15" s="189"/>
      <c r="AI15" s="189"/>
      <c r="AJ15" s="189"/>
      <c r="AK15" s="189"/>
      <c r="AL15" s="189"/>
      <c r="AM15" s="189"/>
      <c r="AO15" s="226">
        <v>4</v>
      </c>
      <c r="AP15" s="225">
        <f>EOMONTH(AP14,12)</f>
        <v>42735</v>
      </c>
      <c r="AQ15" s="165">
        <f t="shared" si="34"/>
        <v>43100</v>
      </c>
      <c r="AR15" s="165">
        <f t="shared" si="34"/>
        <v>43465</v>
      </c>
      <c r="AS15" s="165">
        <f t="shared" si="34"/>
        <v>43830</v>
      </c>
      <c r="AT15" s="165">
        <f t="shared" si="34"/>
        <v>44196</v>
      </c>
      <c r="AU15" s="165">
        <f t="shared" si="34"/>
        <v>44561</v>
      </c>
      <c r="AV15" s="165">
        <f t="shared" si="34"/>
        <v>44926</v>
      </c>
      <c r="AW15" s="165">
        <f t="shared" si="34"/>
        <v>45291</v>
      </c>
      <c r="AX15" s="224">
        <f t="shared" si="34"/>
        <v>45657</v>
      </c>
      <c r="AY15" s="212">
        <v>46022</v>
      </c>
      <c r="AZ15" s="212"/>
      <c r="BA15" s="213">
        <f t="shared" si="27"/>
        <v>0</v>
      </c>
      <c r="BB15" s="213">
        <f t="shared" si="28"/>
        <v>0</v>
      </c>
      <c r="BC15" s="248">
        <f t="shared" si="25"/>
        <v>0</v>
      </c>
      <c r="BD15" s="213">
        <f t="shared" si="23"/>
        <v>0</v>
      </c>
      <c r="BE15" s="157">
        <v>14</v>
      </c>
      <c r="BF15" s="215">
        <v>42124</v>
      </c>
      <c r="BG15" s="215"/>
      <c r="BH15" s="215"/>
      <c r="BI15" s="215"/>
    </row>
    <row r="16" spans="3:61" ht="15" customHeight="1">
      <c r="C16" s="195">
        <f t="shared" si="4"/>
        <v>49</v>
      </c>
      <c r="D16" s="195">
        <f t="shared" si="5"/>
        <v>11</v>
      </c>
      <c r="F16" s="194">
        <f t="shared" si="16"/>
        <v>11</v>
      </c>
      <c r="G16" s="193">
        <f t="shared" si="6"/>
        <v>43890</v>
      </c>
      <c r="H16" s="205">
        <f t="shared" si="2"/>
        <v>0</v>
      </c>
      <c r="I16" s="205">
        <f t="shared" si="17"/>
        <v>0</v>
      </c>
      <c r="J16" s="205">
        <f t="shared" si="7"/>
        <v>0</v>
      </c>
      <c r="K16" s="205">
        <f t="shared" si="8"/>
        <v>0</v>
      </c>
      <c r="L16" s="204" t="e">
        <f t="shared" si="9"/>
        <v>#NUM!</v>
      </c>
      <c r="M16" s="198"/>
      <c r="Q16" s="195">
        <f t="shared" si="10"/>
        <v>49</v>
      </c>
      <c r="R16" s="195">
        <f t="shared" si="11"/>
        <v>11</v>
      </c>
      <c r="S16" s="214"/>
      <c r="T16" s="194">
        <f t="shared" si="18"/>
        <v>11</v>
      </c>
      <c r="U16" s="193">
        <f t="shared" si="12"/>
        <v>43890</v>
      </c>
      <c r="V16" s="192">
        <f t="shared" si="13"/>
        <v>0</v>
      </c>
      <c r="W16" s="192">
        <f t="shared" si="14"/>
        <v>0</v>
      </c>
      <c r="X16" s="192">
        <f t="shared" si="19"/>
        <v>0</v>
      </c>
      <c r="Y16" s="192">
        <f t="shared" si="15"/>
        <v>0</v>
      </c>
      <c r="Z16" s="192">
        <f t="shared" si="20"/>
        <v>0</v>
      </c>
      <c r="AB16" s="203"/>
      <c r="AC16" s="191"/>
      <c r="AD16" s="206"/>
      <c r="AE16" s="191"/>
      <c r="AF16" s="191"/>
      <c r="AG16" s="191"/>
      <c r="AH16" s="191"/>
      <c r="AI16" s="191"/>
      <c r="AJ16" s="191"/>
      <c r="AK16" s="223"/>
      <c r="AL16" s="223"/>
      <c r="AM16" s="222"/>
      <c r="AO16" s="221">
        <v>5</v>
      </c>
      <c r="AP16" s="220">
        <f>EOMONTH(AP14,3)</f>
        <v>42460</v>
      </c>
      <c r="AQ16" s="220">
        <f>EOMONTH(AP16,3)</f>
        <v>42551</v>
      </c>
      <c r="AR16" s="220">
        <f>EOMONTH(AQ16,3)</f>
        <v>42643</v>
      </c>
      <c r="AS16" s="220">
        <f>EOMONTH(AR16,3)</f>
        <v>42735</v>
      </c>
      <c r="AT16" s="220">
        <f>EOMONTH(AS16,12)</f>
        <v>43100</v>
      </c>
      <c r="AU16" s="220">
        <f>EOMONTH(AT16,12)</f>
        <v>43465</v>
      </c>
      <c r="AV16" s="220">
        <f>EOMONTH(AU16,12)</f>
        <v>43830</v>
      </c>
      <c r="AW16" s="220">
        <f>EOMONTH(AV16,12)</f>
        <v>44196</v>
      </c>
      <c r="AX16" s="219">
        <f>EOMONTH(AW16,12)</f>
        <v>44561</v>
      </c>
      <c r="AY16" s="212">
        <v>46387</v>
      </c>
      <c r="AZ16" s="212"/>
      <c r="BA16" s="213">
        <f t="shared" si="27"/>
        <v>0</v>
      </c>
      <c r="BB16" s="213">
        <f t="shared" si="28"/>
        <v>0</v>
      </c>
      <c r="BC16" s="248">
        <f t="shared" si="25"/>
        <v>0</v>
      </c>
      <c r="BD16" s="213">
        <f t="shared" si="23"/>
        <v>0</v>
      </c>
      <c r="BE16" s="157">
        <v>15</v>
      </c>
      <c r="BF16" s="215">
        <v>42155</v>
      </c>
      <c r="BG16" s="215"/>
      <c r="BH16" s="215"/>
      <c r="BI16" s="215"/>
    </row>
    <row r="17" spans="3:61" ht="15" customHeight="1">
      <c r="C17" s="195">
        <f t="shared" si="4"/>
        <v>48</v>
      </c>
      <c r="D17" s="195">
        <f t="shared" si="5"/>
        <v>12</v>
      </c>
      <c r="F17" s="194">
        <f t="shared" si="16"/>
        <v>12</v>
      </c>
      <c r="G17" s="193">
        <f t="shared" si="6"/>
        <v>43921</v>
      </c>
      <c r="H17" s="205">
        <f t="shared" si="2"/>
        <v>0</v>
      </c>
      <c r="I17" s="205">
        <f t="shared" si="17"/>
        <v>0</v>
      </c>
      <c r="J17" s="205">
        <f t="shared" si="7"/>
        <v>0</v>
      </c>
      <c r="K17" s="205">
        <f t="shared" si="8"/>
        <v>0</v>
      </c>
      <c r="L17" s="204" t="e">
        <f t="shared" si="9"/>
        <v>#NUM!</v>
      </c>
      <c r="M17" s="198"/>
      <c r="Q17" s="195">
        <f t="shared" si="10"/>
        <v>48</v>
      </c>
      <c r="R17" s="195">
        <f t="shared" si="11"/>
        <v>12</v>
      </c>
      <c r="S17" s="214"/>
      <c r="T17" s="194">
        <f t="shared" si="18"/>
        <v>12</v>
      </c>
      <c r="U17" s="193">
        <f t="shared" si="12"/>
        <v>43921</v>
      </c>
      <c r="V17" s="192">
        <f t="shared" si="13"/>
        <v>0</v>
      </c>
      <c r="W17" s="192">
        <f t="shared" si="14"/>
        <v>0</v>
      </c>
      <c r="X17" s="192">
        <f t="shared" si="19"/>
        <v>0</v>
      </c>
      <c r="Y17" s="192">
        <f t="shared" si="15"/>
        <v>0</v>
      </c>
      <c r="Z17" s="192">
        <f t="shared" si="20"/>
        <v>0</v>
      </c>
      <c r="AB17" s="203"/>
      <c r="AC17" s="191"/>
      <c r="AD17" s="206"/>
      <c r="AE17" s="207"/>
      <c r="AF17" s="191"/>
      <c r="AG17" s="207"/>
      <c r="AH17" s="207"/>
      <c r="AI17" s="207"/>
      <c r="AJ17" s="207"/>
      <c r="AK17" s="196"/>
      <c r="AL17" s="196"/>
      <c r="AM17" s="196"/>
      <c r="AO17" s="218">
        <f>AE2</f>
        <v>2015</v>
      </c>
      <c r="AP17" s="217">
        <f>DATE(AO17,1,31)</f>
        <v>42035</v>
      </c>
      <c r="AS17" s="212"/>
      <c r="AU17" s="212"/>
      <c r="AV17" s="212"/>
      <c r="AX17" s="212"/>
      <c r="AY17" s="212">
        <v>46752</v>
      </c>
      <c r="AZ17" s="212"/>
      <c r="BA17" s="213">
        <f t="shared" si="27"/>
        <v>0</v>
      </c>
      <c r="BB17" s="213">
        <f t="shared" si="28"/>
        <v>0</v>
      </c>
      <c r="BC17" s="248">
        <f t="shared" si="25"/>
        <v>0</v>
      </c>
      <c r="BD17" s="213">
        <f t="shared" si="23"/>
        <v>0</v>
      </c>
      <c r="BE17" s="157">
        <v>16</v>
      </c>
      <c r="BF17" s="212">
        <v>42004</v>
      </c>
      <c r="BG17" s="212">
        <v>42004</v>
      </c>
      <c r="BH17" s="212">
        <v>42004</v>
      </c>
      <c r="BI17" s="212">
        <v>42369</v>
      </c>
    </row>
    <row r="18" spans="3:61" ht="15" customHeight="1">
      <c r="C18" s="195">
        <f t="shared" si="4"/>
        <v>47</v>
      </c>
      <c r="D18" s="195">
        <f t="shared" si="5"/>
        <v>13</v>
      </c>
      <c r="F18" s="194">
        <f t="shared" si="16"/>
        <v>13</v>
      </c>
      <c r="G18" s="193">
        <f t="shared" si="6"/>
        <v>43951</v>
      </c>
      <c r="H18" s="205">
        <f t="shared" si="2"/>
        <v>0</v>
      </c>
      <c r="I18" s="205">
        <f t="shared" si="17"/>
        <v>0</v>
      </c>
      <c r="J18" s="205">
        <f t="shared" si="7"/>
        <v>0</v>
      </c>
      <c r="K18" s="205">
        <f t="shared" si="8"/>
        <v>0</v>
      </c>
      <c r="L18" s="204" t="e">
        <f t="shared" si="9"/>
        <v>#NUM!</v>
      </c>
      <c r="M18" s="198"/>
      <c r="Q18" s="195">
        <f t="shared" si="10"/>
        <v>47</v>
      </c>
      <c r="R18" s="195">
        <f t="shared" si="11"/>
        <v>13</v>
      </c>
      <c r="T18" s="194">
        <f t="shared" si="18"/>
        <v>13</v>
      </c>
      <c r="U18" s="193">
        <f t="shared" si="12"/>
        <v>43951</v>
      </c>
      <c r="V18" s="192">
        <f t="shared" si="13"/>
        <v>0</v>
      </c>
      <c r="W18" s="192">
        <f t="shared" si="14"/>
        <v>0</v>
      </c>
      <c r="X18" s="192">
        <f t="shared" si="19"/>
        <v>0</v>
      </c>
      <c r="Y18" s="192">
        <f t="shared" si="15"/>
        <v>0</v>
      </c>
      <c r="Z18" s="192">
        <f t="shared" si="20"/>
        <v>0</v>
      </c>
      <c r="AB18" s="203"/>
      <c r="AC18" s="191"/>
      <c r="AD18" s="191"/>
      <c r="AE18" s="191"/>
      <c r="AF18" s="191"/>
      <c r="AG18" s="191"/>
      <c r="AH18" s="191"/>
      <c r="AI18" s="191"/>
      <c r="AJ18" s="191"/>
      <c r="AK18" s="208"/>
      <c r="AL18" s="208"/>
      <c r="AM18" s="197"/>
      <c r="AS18" s="212"/>
      <c r="AU18" s="212"/>
      <c r="AV18" s="212"/>
      <c r="AX18" s="212"/>
      <c r="AY18" s="206">
        <v>47118</v>
      </c>
      <c r="AZ18" s="212"/>
      <c r="BA18" s="213">
        <f t="shared" si="27"/>
        <v>0</v>
      </c>
      <c r="BB18" s="213">
        <f t="shared" si="28"/>
        <v>0</v>
      </c>
      <c r="BC18" s="248">
        <f t="shared" si="25"/>
        <v>0</v>
      </c>
      <c r="BD18" s="213">
        <f t="shared" si="23"/>
        <v>0</v>
      </c>
    </row>
    <row r="19" spans="3:61" ht="15" customHeight="1">
      <c r="C19" s="195">
        <f t="shared" si="4"/>
        <v>46</v>
      </c>
      <c r="D19" s="195">
        <f t="shared" si="5"/>
        <v>14</v>
      </c>
      <c r="F19" s="194">
        <f t="shared" si="16"/>
        <v>14</v>
      </c>
      <c r="G19" s="193">
        <f t="shared" si="6"/>
        <v>43982</v>
      </c>
      <c r="H19" s="205">
        <f t="shared" si="2"/>
        <v>0</v>
      </c>
      <c r="I19" s="205">
        <f t="shared" si="17"/>
        <v>0</v>
      </c>
      <c r="J19" s="205">
        <f t="shared" si="7"/>
        <v>0</v>
      </c>
      <c r="K19" s="205">
        <f t="shared" si="8"/>
        <v>0</v>
      </c>
      <c r="L19" s="204" t="e">
        <f t="shared" si="9"/>
        <v>#NUM!</v>
      </c>
      <c r="M19" s="198"/>
      <c r="Q19" s="195">
        <f t="shared" si="10"/>
        <v>46</v>
      </c>
      <c r="R19" s="195">
        <f t="shared" si="11"/>
        <v>14</v>
      </c>
      <c r="T19" s="194">
        <f t="shared" si="18"/>
        <v>14</v>
      </c>
      <c r="U19" s="193">
        <f t="shared" si="12"/>
        <v>43982</v>
      </c>
      <c r="V19" s="192">
        <f t="shared" si="13"/>
        <v>0</v>
      </c>
      <c r="W19" s="192">
        <f t="shared" si="14"/>
        <v>0</v>
      </c>
      <c r="X19" s="192">
        <f t="shared" si="19"/>
        <v>0</v>
      </c>
      <c r="Y19" s="192">
        <f t="shared" si="15"/>
        <v>0</v>
      </c>
      <c r="Z19" s="192">
        <f t="shared" si="20"/>
        <v>0</v>
      </c>
      <c r="AB19" s="203"/>
      <c r="AC19" s="191"/>
      <c r="AD19" s="216"/>
      <c r="AE19" s="207"/>
      <c r="AF19" s="207"/>
      <c r="AG19" s="191"/>
      <c r="AH19" s="207"/>
      <c r="AI19" s="207"/>
      <c r="AJ19" s="207"/>
      <c r="AK19" s="196"/>
      <c r="AL19" s="196"/>
      <c r="AM19" s="196"/>
      <c r="AS19" s="212"/>
      <c r="AU19" s="212"/>
      <c r="AV19" s="212"/>
      <c r="AX19" s="212"/>
      <c r="AY19" s="206">
        <v>47483</v>
      </c>
      <c r="AZ19" s="212"/>
      <c r="BA19" s="213">
        <f t="shared" si="27"/>
        <v>0</v>
      </c>
      <c r="BB19" s="213">
        <f t="shared" si="28"/>
        <v>0</v>
      </c>
      <c r="BC19" s="248"/>
      <c r="BD19" s="213"/>
    </row>
    <row r="20" spans="3:61" ht="15" customHeight="1">
      <c r="C20" s="195">
        <f t="shared" si="4"/>
        <v>45</v>
      </c>
      <c r="D20" s="195">
        <f t="shared" si="5"/>
        <v>15</v>
      </c>
      <c r="F20" s="194">
        <f t="shared" si="16"/>
        <v>15</v>
      </c>
      <c r="G20" s="193">
        <f t="shared" si="6"/>
        <v>44012</v>
      </c>
      <c r="H20" s="205">
        <f t="shared" si="2"/>
        <v>0</v>
      </c>
      <c r="I20" s="205">
        <f t="shared" si="17"/>
        <v>0</v>
      </c>
      <c r="J20" s="205">
        <f t="shared" si="7"/>
        <v>0</v>
      </c>
      <c r="K20" s="205">
        <f t="shared" si="8"/>
        <v>0</v>
      </c>
      <c r="L20" s="204" t="e">
        <f t="shared" si="9"/>
        <v>#NUM!</v>
      </c>
      <c r="M20" s="198"/>
      <c r="Q20" s="195">
        <f t="shared" si="10"/>
        <v>45</v>
      </c>
      <c r="R20" s="195">
        <f t="shared" si="11"/>
        <v>15</v>
      </c>
      <c r="T20" s="194">
        <f t="shared" si="18"/>
        <v>15</v>
      </c>
      <c r="U20" s="193">
        <f t="shared" si="12"/>
        <v>44012</v>
      </c>
      <c r="V20" s="192">
        <f t="shared" si="13"/>
        <v>0</v>
      </c>
      <c r="W20" s="192">
        <f t="shared" si="14"/>
        <v>0</v>
      </c>
      <c r="X20" s="192">
        <f t="shared" si="19"/>
        <v>0</v>
      </c>
      <c r="Y20" s="192">
        <f t="shared" si="15"/>
        <v>0</v>
      </c>
      <c r="Z20" s="192">
        <f t="shared" si="20"/>
        <v>0</v>
      </c>
      <c r="AB20" s="203"/>
      <c r="AC20" s="191"/>
      <c r="AD20" s="191"/>
      <c r="AE20" s="191"/>
      <c r="AF20" s="191"/>
      <c r="AG20" s="191"/>
      <c r="AH20" s="191"/>
      <c r="AI20" s="191"/>
      <c r="AJ20" s="191"/>
      <c r="AK20" s="208"/>
      <c r="AL20" s="208"/>
      <c r="AM20" s="208"/>
      <c r="AS20" s="212"/>
      <c r="AU20" s="212"/>
      <c r="AV20" s="212"/>
      <c r="AX20" s="212"/>
      <c r="AY20" s="206">
        <v>47848</v>
      </c>
      <c r="AZ20" s="206"/>
      <c r="BA20" s="213"/>
      <c r="BB20" s="213"/>
      <c r="BC20" s="248"/>
      <c r="BD20" s="213"/>
    </row>
    <row r="21" spans="3:61" ht="15" customHeight="1">
      <c r="C21" s="195">
        <f t="shared" si="4"/>
        <v>44</v>
      </c>
      <c r="D21" s="195">
        <f t="shared" si="5"/>
        <v>16</v>
      </c>
      <c r="F21" s="194">
        <f t="shared" si="16"/>
        <v>16</v>
      </c>
      <c r="G21" s="193">
        <f t="shared" si="6"/>
        <v>44043</v>
      </c>
      <c r="H21" s="205">
        <f t="shared" si="2"/>
        <v>0</v>
      </c>
      <c r="I21" s="205">
        <f t="shared" si="17"/>
        <v>0</v>
      </c>
      <c r="J21" s="205">
        <f t="shared" si="7"/>
        <v>0</v>
      </c>
      <c r="K21" s="205">
        <f t="shared" si="8"/>
        <v>0</v>
      </c>
      <c r="L21" s="204" t="e">
        <f t="shared" si="9"/>
        <v>#NUM!</v>
      </c>
      <c r="M21" s="198"/>
      <c r="P21" s="198"/>
      <c r="Q21" s="195">
        <f t="shared" si="10"/>
        <v>44</v>
      </c>
      <c r="R21" s="195">
        <f t="shared" si="11"/>
        <v>16</v>
      </c>
      <c r="T21" s="194">
        <f t="shared" si="18"/>
        <v>16</v>
      </c>
      <c r="U21" s="193">
        <f t="shared" si="12"/>
        <v>44043</v>
      </c>
      <c r="V21" s="192">
        <f t="shared" si="13"/>
        <v>0</v>
      </c>
      <c r="W21" s="192">
        <f t="shared" si="14"/>
        <v>0</v>
      </c>
      <c r="X21" s="192">
        <f t="shared" si="19"/>
        <v>0</v>
      </c>
      <c r="Y21" s="192">
        <f t="shared" si="15"/>
        <v>0</v>
      </c>
      <c r="Z21" s="192">
        <f t="shared" si="20"/>
        <v>0</v>
      </c>
      <c r="AA21" s="191"/>
      <c r="AB21" s="203"/>
      <c r="AC21" s="191"/>
      <c r="AD21" s="191"/>
      <c r="AE21" s="191"/>
      <c r="AF21" s="191"/>
      <c r="AG21" s="191"/>
      <c r="AH21" s="191"/>
      <c r="AI21" s="191"/>
      <c r="AJ21" s="191"/>
      <c r="AK21" s="208"/>
      <c r="AL21" s="208"/>
      <c r="AM21" s="208"/>
      <c r="AS21" s="212"/>
      <c r="AU21" s="212"/>
      <c r="AV21" s="212"/>
      <c r="AX21" s="212"/>
      <c r="AY21" s="212"/>
      <c r="AZ21" s="212"/>
      <c r="BA21" s="212"/>
      <c r="BC21" s="212"/>
      <c r="BD21" s="212"/>
    </row>
    <row r="22" spans="3:61" ht="15" customHeight="1">
      <c r="C22" s="195">
        <f t="shared" si="4"/>
        <v>43</v>
      </c>
      <c r="D22" s="195">
        <f t="shared" si="5"/>
        <v>17</v>
      </c>
      <c r="F22" s="194">
        <f t="shared" si="16"/>
        <v>17</v>
      </c>
      <c r="G22" s="193">
        <f t="shared" si="6"/>
        <v>44074</v>
      </c>
      <c r="H22" s="205">
        <f t="shared" si="2"/>
        <v>0</v>
      </c>
      <c r="I22" s="205">
        <f t="shared" si="17"/>
        <v>0</v>
      </c>
      <c r="J22" s="205">
        <f t="shared" si="7"/>
        <v>0</v>
      </c>
      <c r="K22" s="205">
        <f t="shared" si="8"/>
        <v>0</v>
      </c>
      <c r="L22" s="204" t="e">
        <f t="shared" si="9"/>
        <v>#NUM!</v>
      </c>
      <c r="M22" s="198"/>
      <c r="N22" s="211"/>
      <c r="O22" s="211"/>
      <c r="P22" s="198"/>
      <c r="Q22" s="195">
        <f t="shared" si="10"/>
        <v>43</v>
      </c>
      <c r="R22" s="195">
        <f t="shared" si="11"/>
        <v>17</v>
      </c>
      <c r="T22" s="194">
        <f t="shared" si="18"/>
        <v>17</v>
      </c>
      <c r="U22" s="193">
        <f t="shared" si="12"/>
        <v>44074</v>
      </c>
      <c r="V22" s="192">
        <f t="shared" si="13"/>
        <v>0</v>
      </c>
      <c r="W22" s="192">
        <f t="shared" si="14"/>
        <v>0</v>
      </c>
      <c r="X22" s="192">
        <f t="shared" si="19"/>
        <v>0</v>
      </c>
      <c r="Y22" s="192">
        <f t="shared" si="15"/>
        <v>0</v>
      </c>
      <c r="Z22" s="192">
        <f t="shared" si="20"/>
        <v>0</v>
      </c>
      <c r="AA22" s="191"/>
      <c r="AB22" s="203"/>
      <c r="AC22" s="191"/>
      <c r="AD22" s="206"/>
      <c r="AE22" s="191"/>
      <c r="AF22" s="191"/>
      <c r="AG22" s="207"/>
      <c r="AH22" s="207"/>
      <c r="AI22" s="207"/>
      <c r="AJ22" s="207"/>
      <c r="AK22" s="196"/>
      <c r="AL22" s="196"/>
      <c r="AM22" s="196"/>
      <c r="AS22" s="212"/>
      <c r="AU22" s="212"/>
      <c r="AV22" s="212"/>
      <c r="AX22" s="212"/>
      <c r="AY22" s="212"/>
      <c r="AZ22" s="212"/>
      <c r="BA22" s="212"/>
      <c r="BC22" s="212"/>
      <c r="BD22" s="212"/>
    </row>
    <row r="23" spans="3:61" ht="15" customHeight="1">
      <c r="C23" s="195">
        <f t="shared" si="4"/>
        <v>42</v>
      </c>
      <c r="D23" s="195">
        <f t="shared" si="5"/>
        <v>18</v>
      </c>
      <c r="F23" s="194">
        <f t="shared" si="16"/>
        <v>18</v>
      </c>
      <c r="G23" s="193">
        <f t="shared" si="6"/>
        <v>44104</v>
      </c>
      <c r="H23" s="205">
        <f t="shared" si="2"/>
        <v>0</v>
      </c>
      <c r="I23" s="205">
        <f t="shared" si="17"/>
        <v>0</v>
      </c>
      <c r="J23" s="205">
        <f t="shared" si="7"/>
        <v>0</v>
      </c>
      <c r="K23" s="205">
        <f t="shared" si="8"/>
        <v>0</v>
      </c>
      <c r="L23" s="204" t="e">
        <f t="shared" si="9"/>
        <v>#NUM!</v>
      </c>
      <c r="M23" s="198"/>
      <c r="N23" s="211"/>
      <c r="O23" s="211"/>
      <c r="P23" s="198"/>
      <c r="Q23" s="195">
        <f t="shared" si="10"/>
        <v>42</v>
      </c>
      <c r="R23" s="195">
        <f t="shared" si="11"/>
        <v>18</v>
      </c>
      <c r="T23" s="194">
        <f t="shared" si="18"/>
        <v>18</v>
      </c>
      <c r="U23" s="193">
        <f t="shared" si="12"/>
        <v>44104</v>
      </c>
      <c r="V23" s="192">
        <f t="shared" si="13"/>
        <v>0</v>
      </c>
      <c r="W23" s="192">
        <f t="shared" si="14"/>
        <v>0</v>
      </c>
      <c r="X23" s="192">
        <f t="shared" si="19"/>
        <v>0</v>
      </c>
      <c r="Y23" s="192">
        <f t="shared" si="15"/>
        <v>0</v>
      </c>
      <c r="Z23" s="192">
        <f t="shared" si="20"/>
        <v>0</v>
      </c>
      <c r="AA23" s="191"/>
      <c r="AB23" s="203"/>
      <c r="AC23" s="191"/>
      <c r="AD23" s="191"/>
      <c r="AE23" s="191"/>
      <c r="AF23" s="191"/>
      <c r="AG23" s="191"/>
      <c r="AH23" s="191"/>
      <c r="AI23" s="191"/>
      <c r="AJ23" s="191"/>
      <c r="AK23" s="208"/>
      <c r="AL23" s="208"/>
      <c r="AM23" s="208"/>
    </row>
    <row r="24" spans="3:61" ht="15" customHeight="1">
      <c r="C24" s="195">
        <f t="shared" si="4"/>
        <v>41</v>
      </c>
      <c r="D24" s="195">
        <f t="shared" si="5"/>
        <v>19</v>
      </c>
      <c r="F24" s="194">
        <f t="shared" si="16"/>
        <v>19</v>
      </c>
      <c r="G24" s="193">
        <f t="shared" si="6"/>
        <v>44135</v>
      </c>
      <c r="H24" s="205">
        <f t="shared" si="2"/>
        <v>0</v>
      </c>
      <c r="I24" s="205">
        <f t="shared" si="17"/>
        <v>0</v>
      </c>
      <c r="J24" s="205">
        <f t="shared" si="7"/>
        <v>0</v>
      </c>
      <c r="K24" s="205">
        <f t="shared" si="8"/>
        <v>0</v>
      </c>
      <c r="L24" s="204" t="e">
        <f t="shared" si="9"/>
        <v>#NUM!</v>
      </c>
      <c r="M24" s="198"/>
      <c r="N24" s="211"/>
      <c r="O24" s="210"/>
      <c r="P24" s="198"/>
      <c r="Q24" s="195">
        <f t="shared" si="10"/>
        <v>41</v>
      </c>
      <c r="R24" s="195">
        <f t="shared" si="11"/>
        <v>19</v>
      </c>
      <c r="T24" s="194">
        <f t="shared" si="18"/>
        <v>19</v>
      </c>
      <c r="U24" s="193">
        <f t="shared" si="12"/>
        <v>44135</v>
      </c>
      <c r="V24" s="192">
        <f t="shared" si="13"/>
        <v>0</v>
      </c>
      <c r="W24" s="192">
        <f t="shared" si="14"/>
        <v>0</v>
      </c>
      <c r="X24" s="192">
        <f t="shared" si="19"/>
        <v>0</v>
      </c>
      <c r="Y24" s="192">
        <f t="shared" si="15"/>
        <v>0</v>
      </c>
      <c r="Z24" s="192">
        <f t="shared" si="20"/>
        <v>0</v>
      </c>
      <c r="AA24" s="191"/>
      <c r="AB24" s="203"/>
      <c r="AC24" s="191"/>
      <c r="AD24" s="206"/>
      <c r="AE24" s="191"/>
      <c r="AF24" s="191"/>
      <c r="AG24" s="207"/>
      <c r="AH24" s="207"/>
      <c r="AI24" s="207"/>
      <c r="AJ24" s="207"/>
      <c r="AK24" s="196"/>
      <c r="AL24" s="196"/>
      <c r="AM24" s="196"/>
    </row>
    <row r="25" spans="3:61" ht="15" customHeight="1">
      <c r="C25" s="195">
        <f t="shared" si="4"/>
        <v>40</v>
      </c>
      <c r="D25" s="195">
        <f t="shared" si="5"/>
        <v>20</v>
      </c>
      <c r="F25" s="194">
        <f t="shared" si="16"/>
        <v>20</v>
      </c>
      <c r="G25" s="193">
        <f t="shared" si="6"/>
        <v>44165</v>
      </c>
      <c r="H25" s="205">
        <f t="shared" si="2"/>
        <v>0</v>
      </c>
      <c r="I25" s="205">
        <f t="shared" si="17"/>
        <v>0</v>
      </c>
      <c r="J25" s="205">
        <f t="shared" si="7"/>
        <v>0</v>
      </c>
      <c r="K25" s="205">
        <f t="shared" si="8"/>
        <v>0</v>
      </c>
      <c r="L25" s="204" t="e">
        <f t="shared" si="9"/>
        <v>#NUM!</v>
      </c>
      <c r="M25" s="198"/>
      <c r="N25" s="198"/>
      <c r="O25" s="198"/>
      <c r="P25" s="198"/>
      <c r="Q25" s="195">
        <f t="shared" si="10"/>
        <v>40</v>
      </c>
      <c r="R25" s="195">
        <f t="shared" si="11"/>
        <v>20</v>
      </c>
      <c r="T25" s="194">
        <f t="shared" si="18"/>
        <v>20</v>
      </c>
      <c r="U25" s="193">
        <f t="shared" si="12"/>
        <v>44165</v>
      </c>
      <c r="V25" s="192">
        <f t="shared" si="13"/>
        <v>0</v>
      </c>
      <c r="W25" s="192">
        <f t="shared" si="14"/>
        <v>0</v>
      </c>
      <c r="X25" s="192">
        <f t="shared" si="19"/>
        <v>0</v>
      </c>
      <c r="Y25" s="192">
        <f t="shared" si="15"/>
        <v>0</v>
      </c>
      <c r="Z25" s="192">
        <f t="shared" si="20"/>
        <v>0</v>
      </c>
      <c r="AA25" s="191"/>
      <c r="AB25" s="203"/>
      <c r="AC25" s="191"/>
      <c r="AD25" s="191"/>
      <c r="AE25" s="191"/>
      <c r="AF25" s="191"/>
      <c r="AG25" s="191"/>
      <c r="AH25" s="191"/>
      <c r="AI25" s="191"/>
      <c r="AJ25" s="191"/>
      <c r="AK25" s="208"/>
      <c r="AL25" s="208"/>
      <c r="AM25" s="208"/>
    </row>
    <row r="26" spans="3:61" ht="15" customHeight="1">
      <c r="C26" s="195">
        <f t="shared" si="4"/>
        <v>39</v>
      </c>
      <c r="D26" s="195">
        <f t="shared" si="5"/>
        <v>21</v>
      </c>
      <c r="F26" s="194">
        <f t="shared" si="16"/>
        <v>21</v>
      </c>
      <c r="G26" s="193">
        <f t="shared" si="6"/>
        <v>44196</v>
      </c>
      <c r="H26" s="205">
        <f t="shared" si="2"/>
        <v>0</v>
      </c>
      <c r="I26" s="205">
        <f t="shared" si="17"/>
        <v>0</v>
      </c>
      <c r="J26" s="205">
        <f t="shared" si="7"/>
        <v>0</v>
      </c>
      <c r="K26" s="205">
        <f t="shared" si="8"/>
        <v>0</v>
      </c>
      <c r="L26" s="204" t="e">
        <f t="shared" si="9"/>
        <v>#NUM!</v>
      </c>
      <c r="M26" s="198"/>
      <c r="N26" s="198"/>
      <c r="O26" s="198"/>
      <c r="P26" s="198"/>
      <c r="Q26" s="195">
        <f t="shared" si="10"/>
        <v>39</v>
      </c>
      <c r="R26" s="195">
        <f t="shared" si="11"/>
        <v>21</v>
      </c>
      <c r="T26" s="194">
        <f t="shared" si="18"/>
        <v>21</v>
      </c>
      <c r="U26" s="193">
        <f t="shared" si="12"/>
        <v>44196</v>
      </c>
      <c r="V26" s="192">
        <f t="shared" si="13"/>
        <v>0</v>
      </c>
      <c r="W26" s="192">
        <f t="shared" si="14"/>
        <v>0</v>
      </c>
      <c r="X26" s="192">
        <f t="shared" si="19"/>
        <v>0</v>
      </c>
      <c r="Y26" s="192">
        <f t="shared" si="15"/>
        <v>0</v>
      </c>
      <c r="Z26" s="192">
        <f t="shared" si="20"/>
        <v>0</v>
      </c>
      <c r="AA26" s="191"/>
      <c r="AB26" s="203"/>
      <c r="AC26" s="191"/>
      <c r="AD26" s="206"/>
      <c r="AE26" s="191"/>
      <c r="AF26" s="191"/>
      <c r="AG26" s="207"/>
      <c r="AH26" s="207"/>
      <c r="AI26" s="207"/>
      <c r="AJ26" s="207"/>
      <c r="AK26" s="196"/>
      <c r="AL26" s="196"/>
      <c r="AM26" s="196"/>
    </row>
    <row r="27" spans="3:61" ht="15" customHeight="1">
      <c r="C27" s="195">
        <f t="shared" si="4"/>
        <v>38</v>
      </c>
      <c r="D27" s="195">
        <f t="shared" si="5"/>
        <v>22</v>
      </c>
      <c r="F27" s="194">
        <f t="shared" si="16"/>
        <v>22</v>
      </c>
      <c r="G27" s="193">
        <f t="shared" si="6"/>
        <v>44227</v>
      </c>
      <c r="H27" s="205">
        <f t="shared" si="2"/>
        <v>0</v>
      </c>
      <c r="I27" s="205">
        <f t="shared" si="17"/>
        <v>0</v>
      </c>
      <c r="J27" s="205">
        <f t="shared" si="7"/>
        <v>0</v>
      </c>
      <c r="K27" s="205">
        <f t="shared" si="8"/>
        <v>0</v>
      </c>
      <c r="L27" s="204" t="e">
        <f t="shared" si="9"/>
        <v>#NUM!</v>
      </c>
      <c r="M27" s="198"/>
      <c r="N27" s="198"/>
      <c r="O27" s="198"/>
      <c r="P27" s="198"/>
      <c r="Q27" s="195">
        <f t="shared" si="10"/>
        <v>38</v>
      </c>
      <c r="R27" s="195">
        <f t="shared" si="11"/>
        <v>22</v>
      </c>
      <c r="T27" s="194">
        <f t="shared" si="18"/>
        <v>22</v>
      </c>
      <c r="U27" s="193">
        <f t="shared" si="12"/>
        <v>44227</v>
      </c>
      <c r="V27" s="192">
        <f t="shared" si="13"/>
        <v>0</v>
      </c>
      <c r="W27" s="192">
        <f t="shared" si="14"/>
        <v>0</v>
      </c>
      <c r="X27" s="192">
        <f t="shared" si="19"/>
        <v>0</v>
      </c>
      <c r="Y27" s="192">
        <f t="shared" si="15"/>
        <v>0</v>
      </c>
      <c r="Z27" s="192">
        <f t="shared" si="20"/>
        <v>0</v>
      </c>
      <c r="AA27" s="191"/>
      <c r="AB27" s="203"/>
      <c r="AC27" s="191"/>
      <c r="AD27" s="191"/>
      <c r="AE27" s="191"/>
      <c r="AF27" s="191"/>
      <c r="AG27" s="191"/>
      <c r="AH27" s="191"/>
      <c r="AI27" s="191"/>
      <c r="AJ27" s="191"/>
      <c r="AK27" s="208"/>
      <c r="AL27" s="208"/>
      <c r="AM27" s="208"/>
    </row>
    <row r="28" spans="3:61" ht="15" customHeight="1">
      <c r="C28" s="195">
        <f t="shared" si="4"/>
        <v>37</v>
      </c>
      <c r="D28" s="195">
        <f t="shared" si="5"/>
        <v>23</v>
      </c>
      <c r="F28" s="194">
        <f t="shared" si="16"/>
        <v>23</v>
      </c>
      <c r="G28" s="193">
        <f t="shared" si="6"/>
        <v>44255</v>
      </c>
      <c r="H28" s="205">
        <f t="shared" si="2"/>
        <v>0</v>
      </c>
      <c r="I28" s="205">
        <f t="shared" si="17"/>
        <v>0</v>
      </c>
      <c r="J28" s="205">
        <f t="shared" si="7"/>
        <v>0</v>
      </c>
      <c r="K28" s="205">
        <f t="shared" si="8"/>
        <v>0</v>
      </c>
      <c r="L28" s="204" t="e">
        <f t="shared" si="9"/>
        <v>#NUM!</v>
      </c>
      <c r="M28" s="198"/>
      <c r="N28" s="198"/>
      <c r="O28" s="198"/>
      <c r="P28" s="198"/>
      <c r="Q28" s="195">
        <f t="shared" si="10"/>
        <v>37</v>
      </c>
      <c r="R28" s="195">
        <f t="shared" si="11"/>
        <v>23</v>
      </c>
      <c r="T28" s="194">
        <f t="shared" si="18"/>
        <v>23</v>
      </c>
      <c r="U28" s="193">
        <f t="shared" si="12"/>
        <v>44255</v>
      </c>
      <c r="V28" s="192">
        <f t="shared" si="13"/>
        <v>0</v>
      </c>
      <c r="W28" s="192">
        <f t="shared" si="14"/>
        <v>0</v>
      </c>
      <c r="X28" s="192">
        <f t="shared" si="19"/>
        <v>0</v>
      </c>
      <c r="Y28" s="192">
        <f t="shared" si="15"/>
        <v>0</v>
      </c>
      <c r="Z28" s="192">
        <f t="shared" si="20"/>
        <v>0</v>
      </c>
      <c r="AA28" s="191"/>
      <c r="AB28" s="203"/>
      <c r="AC28" s="191"/>
      <c r="AD28" s="206"/>
      <c r="AE28" s="191"/>
      <c r="AF28" s="191"/>
      <c r="AG28" s="207"/>
      <c r="AH28" s="207"/>
      <c r="AI28" s="207"/>
      <c r="AJ28" s="207"/>
      <c r="AK28" s="196"/>
      <c r="AL28" s="196"/>
      <c r="AM28" s="196"/>
    </row>
    <row r="29" spans="3:61" ht="15" customHeight="1">
      <c r="C29" s="195">
        <f t="shared" si="4"/>
        <v>36</v>
      </c>
      <c r="D29" s="195">
        <f t="shared" si="5"/>
        <v>24</v>
      </c>
      <c r="F29" s="194">
        <f t="shared" si="16"/>
        <v>24</v>
      </c>
      <c r="G29" s="193">
        <f t="shared" si="6"/>
        <v>44286</v>
      </c>
      <c r="H29" s="205">
        <f t="shared" si="2"/>
        <v>0</v>
      </c>
      <c r="I29" s="205">
        <f t="shared" si="17"/>
        <v>0</v>
      </c>
      <c r="J29" s="205">
        <f t="shared" si="7"/>
        <v>0</v>
      </c>
      <c r="K29" s="205">
        <f t="shared" si="8"/>
        <v>0</v>
      </c>
      <c r="L29" s="204" t="e">
        <f t="shared" si="9"/>
        <v>#NUM!</v>
      </c>
      <c r="M29" s="198"/>
      <c r="N29" s="198"/>
      <c r="O29" s="198"/>
      <c r="P29" s="198"/>
      <c r="Q29" s="195">
        <f t="shared" si="10"/>
        <v>36</v>
      </c>
      <c r="R29" s="195">
        <f t="shared" si="11"/>
        <v>24</v>
      </c>
      <c r="T29" s="194">
        <f t="shared" si="18"/>
        <v>24</v>
      </c>
      <c r="U29" s="193">
        <f t="shared" si="12"/>
        <v>44286</v>
      </c>
      <c r="V29" s="192">
        <f t="shared" si="13"/>
        <v>0</v>
      </c>
      <c r="W29" s="192">
        <f t="shared" si="14"/>
        <v>0</v>
      </c>
      <c r="X29" s="192">
        <f t="shared" si="19"/>
        <v>0</v>
      </c>
      <c r="Y29" s="192">
        <f t="shared" si="15"/>
        <v>0</v>
      </c>
      <c r="Z29" s="192">
        <f t="shared" si="20"/>
        <v>0</v>
      </c>
      <c r="AA29" s="191"/>
      <c r="AB29" s="203"/>
      <c r="AC29" s="191"/>
      <c r="AD29" s="191"/>
      <c r="AE29" s="191"/>
      <c r="AF29" s="191"/>
      <c r="AG29" s="191"/>
      <c r="AH29" s="191"/>
      <c r="AI29" s="191"/>
      <c r="AJ29" s="191"/>
      <c r="AK29" s="208"/>
      <c r="AL29" s="208"/>
      <c r="AM29" s="208"/>
    </row>
    <row r="30" spans="3:61" ht="15" customHeight="1">
      <c r="C30" s="195">
        <f t="shared" si="4"/>
        <v>35</v>
      </c>
      <c r="D30" s="195">
        <f t="shared" si="5"/>
        <v>25</v>
      </c>
      <c r="F30" s="194">
        <f t="shared" si="16"/>
        <v>25</v>
      </c>
      <c r="G30" s="193">
        <f t="shared" si="6"/>
        <v>44316</v>
      </c>
      <c r="H30" s="205">
        <f t="shared" si="2"/>
        <v>0</v>
      </c>
      <c r="I30" s="205">
        <f t="shared" si="17"/>
        <v>0</v>
      </c>
      <c r="J30" s="205">
        <f t="shared" si="7"/>
        <v>0</v>
      </c>
      <c r="K30" s="205">
        <f t="shared" si="8"/>
        <v>0</v>
      </c>
      <c r="L30" s="204" t="e">
        <f t="shared" si="9"/>
        <v>#NUM!</v>
      </c>
      <c r="M30" s="198"/>
      <c r="N30" s="198"/>
      <c r="O30" s="198"/>
      <c r="P30" s="198"/>
      <c r="Q30" s="195">
        <f t="shared" si="10"/>
        <v>35</v>
      </c>
      <c r="R30" s="195">
        <f t="shared" si="11"/>
        <v>25</v>
      </c>
      <c r="T30" s="194">
        <f t="shared" si="18"/>
        <v>25</v>
      </c>
      <c r="U30" s="193">
        <f t="shared" si="12"/>
        <v>44316</v>
      </c>
      <c r="V30" s="192">
        <f t="shared" si="13"/>
        <v>0</v>
      </c>
      <c r="W30" s="192">
        <f t="shared" si="14"/>
        <v>0</v>
      </c>
      <c r="X30" s="192">
        <f t="shared" si="19"/>
        <v>0</v>
      </c>
      <c r="Y30" s="192">
        <f t="shared" si="15"/>
        <v>0</v>
      </c>
      <c r="Z30" s="192">
        <f t="shared" si="20"/>
        <v>0</v>
      </c>
      <c r="AA30" s="191"/>
      <c r="AB30" s="203"/>
      <c r="AC30" s="191"/>
      <c r="AD30" s="206"/>
      <c r="AE30" s="191"/>
      <c r="AF30" s="191"/>
      <c r="AG30" s="207"/>
      <c r="AH30" s="207"/>
      <c r="AI30" s="207"/>
      <c r="AJ30" s="207"/>
      <c r="AK30" s="196"/>
      <c r="AL30" s="196"/>
      <c r="AM30" s="196"/>
    </row>
    <row r="31" spans="3:61" ht="15" customHeight="1">
      <c r="C31" s="195">
        <f t="shared" si="4"/>
        <v>34</v>
      </c>
      <c r="D31" s="195">
        <f t="shared" si="5"/>
        <v>26</v>
      </c>
      <c r="F31" s="194">
        <f t="shared" si="16"/>
        <v>26</v>
      </c>
      <c r="G31" s="193">
        <f t="shared" si="6"/>
        <v>44347</v>
      </c>
      <c r="H31" s="205">
        <f t="shared" si="2"/>
        <v>0</v>
      </c>
      <c r="I31" s="205">
        <f t="shared" si="17"/>
        <v>0</v>
      </c>
      <c r="J31" s="205">
        <f t="shared" si="7"/>
        <v>0</v>
      </c>
      <c r="K31" s="205">
        <f t="shared" si="8"/>
        <v>0</v>
      </c>
      <c r="L31" s="204" t="e">
        <f t="shared" si="9"/>
        <v>#NUM!</v>
      </c>
      <c r="M31" s="198"/>
      <c r="N31" s="198"/>
      <c r="O31" s="198"/>
      <c r="P31" s="198"/>
      <c r="Q31" s="195">
        <f t="shared" si="10"/>
        <v>34</v>
      </c>
      <c r="R31" s="195">
        <f t="shared" si="11"/>
        <v>26</v>
      </c>
      <c r="T31" s="194">
        <f t="shared" si="18"/>
        <v>26</v>
      </c>
      <c r="U31" s="193">
        <f t="shared" si="12"/>
        <v>44347</v>
      </c>
      <c r="V31" s="192">
        <f t="shared" si="13"/>
        <v>0</v>
      </c>
      <c r="W31" s="192">
        <f t="shared" si="14"/>
        <v>0</v>
      </c>
      <c r="X31" s="192">
        <f t="shared" si="19"/>
        <v>0</v>
      </c>
      <c r="Y31" s="192">
        <f t="shared" si="15"/>
        <v>0</v>
      </c>
      <c r="Z31" s="192">
        <f t="shared" si="20"/>
        <v>0</v>
      </c>
      <c r="AA31" s="191"/>
      <c r="AB31" s="203"/>
      <c r="AC31" s="191"/>
      <c r="AD31" s="191"/>
      <c r="AE31" s="191"/>
      <c r="AF31" s="191"/>
      <c r="AG31" s="191"/>
      <c r="AH31" s="191"/>
      <c r="AI31" s="191"/>
      <c r="AJ31" s="191"/>
      <c r="AK31" s="208"/>
      <c r="AL31" s="208"/>
      <c r="AM31" s="208"/>
      <c r="AN31" s="209"/>
    </row>
    <row r="32" spans="3:61" ht="15" customHeight="1">
      <c r="C32" s="195">
        <f t="shared" si="4"/>
        <v>33</v>
      </c>
      <c r="D32" s="195">
        <f t="shared" si="5"/>
        <v>27</v>
      </c>
      <c r="F32" s="194">
        <f t="shared" si="16"/>
        <v>27</v>
      </c>
      <c r="G32" s="193">
        <f t="shared" si="6"/>
        <v>44377</v>
      </c>
      <c r="H32" s="205">
        <f t="shared" si="2"/>
        <v>0</v>
      </c>
      <c r="I32" s="205">
        <f t="shared" si="17"/>
        <v>0</v>
      </c>
      <c r="J32" s="205">
        <f t="shared" si="7"/>
        <v>0</v>
      </c>
      <c r="K32" s="205">
        <f t="shared" si="8"/>
        <v>0</v>
      </c>
      <c r="L32" s="204" t="e">
        <f t="shared" si="9"/>
        <v>#NUM!</v>
      </c>
      <c r="M32" s="198"/>
      <c r="N32" s="198"/>
      <c r="O32" s="198"/>
      <c r="P32" s="198"/>
      <c r="Q32" s="195">
        <f t="shared" si="10"/>
        <v>33</v>
      </c>
      <c r="R32" s="195">
        <f t="shared" si="11"/>
        <v>27</v>
      </c>
      <c r="T32" s="194">
        <f t="shared" si="18"/>
        <v>27</v>
      </c>
      <c r="U32" s="193">
        <f t="shared" si="12"/>
        <v>44377</v>
      </c>
      <c r="V32" s="192">
        <f t="shared" si="13"/>
        <v>0</v>
      </c>
      <c r="W32" s="192">
        <f t="shared" si="14"/>
        <v>0</v>
      </c>
      <c r="X32" s="192">
        <f t="shared" si="19"/>
        <v>0</v>
      </c>
      <c r="Y32" s="192">
        <f t="shared" si="15"/>
        <v>0</v>
      </c>
      <c r="Z32" s="192">
        <f t="shared" si="20"/>
        <v>0</v>
      </c>
      <c r="AA32" s="191"/>
      <c r="AB32" s="203"/>
      <c r="AC32" s="191"/>
      <c r="AD32" s="206"/>
      <c r="AE32" s="191"/>
      <c r="AF32" s="191"/>
      <c r="AG32" s="207"/>
      <c r="AH32" s="207"/>
      <c r="AI32" s="207"/>
      <c r="AJ32" s="207"/>
      <c r="AK32" s="196"/>
      <c r="AL32" s="196"/>
      <c r="AM32" s="196"/>
    </row>
    <row r="33" spans="3:39" ht="15" customHeight="1">
      <c r="C33" s="195">
        <f t="shared" si="4"/>
        <v>32</v>
      </c>
      <c r="D33" s="195">
        <f t="shared" si="5"/>
        <v>28</v>
      </c>
      <c r="F33" s="194">
        <f t="shared" si="16"/>
        <v>28</v>
      </c>
      <c r="G33" s="193">
        <f t="shared" si="6"/>
        <v>44408</v>
      </c>
      <c r="H33" s="205">
        <f t="shared" si="2"/>
        <v>0</v>
      </c>
      <c r="I33" s="205">
        <f t="shared" si="17"/>
        <v>0</v>
      </c>
      <c r="J33" s="205">
        <f t="shared" si="7"/>
        <v>0</v>
      </c>
      <c r="K33" s="205">
        <f t="shared" si="8"/>
        <v>0</v>
      </c>
      <c r="L33" s="204" t="e">
        <f t="shared" si="9"/>
        <v>#NUM!</v>
      </c>
      <c r="M33" s="198"/>
      <c r="N33" s="198"/>
      <c r="O33" s="198"/>
      <c r="P33" s="198"/>
      <c r="Q33" s="195">
        <f t="shared" si="10"/>
        <v>32</v>
      </c>
      <c r="R33" s="195">
        <f t="shared" si="11"/>
        <v>28</v>
      </c>
      <c r="T33" s="194">
        <f t="shared" si="18"/>
        <v>28</v>
      </c>
      <c r="U33" s="193">
        <f t="shared" si="12"/>
        <v>44408</v>
      </c>
      <c r="V33" s="192">
        <f t="shared" si="13"/>
        <v>0</v>
      </c>
      <c r="W33" s="192">
        <f t="shared" si="14"/>
        <v>0</v>
      </c>
      <c r="X33" s="192">
        <f t="shared" si="19"/>
        <v>0</v>
      </c>
      <c r="Y33" s="192">
        <f t="shared" si="15"/>
        <v>0</v>
      </c>
      <c r="Z33" s="192">
        <f t="shared" si="20"/>
        <v>0</v>
      </c>
      <c r="AA33" s="191"/>
      <c r="AB33" s="203"/>
      <c r="AC33" s="191"/>
      <c r="AD33" s="191"/>
      <c r="AE33" s="191"/>
      <c r="AF33" s="191"/>
      <c r="AG33" s="191"/>
      <c r="AH33" s="191"/>
      <c r="AI33" s="191"/>
      <c r="AJ33" s="191"/>
      <c r="AK33" s="208"/>
      <c r="AL33" s="208"/>
      <c r="AM33" s="208"/>
    </row>
    <row r="34" spans="3:39" ht="15" customHeight="1">
      <c r="C34" s="195">
        <f t="shared" si="4"/>
        <v>31</v>
      </c>
      <c r="D34" s="195">
        <f t="shared" si="5"/>
        <v>29</v>
      </c>
      <c r="F34" s="194">
        <f t="shared" si="16"/>
        <v>29</v>
      </c>
      <c r="G34" s="193">
        <f t="shared" si="6"/>
        <v>44439</v>
      </c>
      <c r="H34" s="205">
        <f t="shared" si="2"/>
        <v>0</v>
      </c>
      <c r="I34" s="205">
        <f t="shared" si="17"/>
        <v>0</v>
      </c>
      <c r="J34" s="205">
        <f t="shared" si="7"/>
        <v>0</v>
      </c>
      <c r="K34" s="205">
        <f t="shared" si="8"/>
        <v>0</v>
      </c>
      <c r="L34" s="204" t="e">
        <f t="shared" si="9"/>
        <v>#NUM!</v>
      </c>
      <c r="M34" s="198"/>
      <c r="N34" s="198"/>
      <c r="O34" s="198"/>
      <c r="P34" s="198"/>
      <c r="Q34" s="195">
        <f t="shared" si="10"/>
        <v>31</v>
      </c>
      <c r="R34" s="195">
        <f t="shared" si="11"/>
        <v>29</v>
      </c>
      <c r="T34" s="194">
        <f t="shared" si="18"/>
        <v>29</v>
      </c>
      <c r="U34" s="193">
        <f t="shared" si="12"/>
        <v>44439</v>
      </c>
      <c r="V34" s="192">
        <f t="shared" si="13"/>
        <v>0</v>
      </c>
      <c r="W34" s="192">
        <f t="shared" si="14"/>
        <v>0</v>
      </c>
      <c r="X34" s="192">
        <f t="shared" si="19"/>
        <v>0</v>
      </c>
      <c r="Y34" s="192">
        <f t="shared" si="15"/>
        <v>0</v>
      </c>
      <c r="Z34" s="192">
        <f t="shared" si="20"/>
        <v>0</v>
      </c>
      <c r="AA34" s="191"/>
      <c r="AB34" s="203"/>
      <c r="AC34" s="191"/>
      <c r="AD34" s="206"/>
      <c r="AE34" s="191"/>
      <c r="AF34" s="191"/>
      <c r="AG34" s="207"/>
      <c r="AH34" s="191"/>
      <c r="AI34" s="207"/>
      <c r="AJ34" s="207"/>
      <c r="AK34" s="196"/>
      <c r="AL34" s="196"/>
      <c r="AM34" s="196"/>
    </row>
    <row r="35" spans="3:39" ht="15" customHeight="1">
      <c r="C35" s="195">
        <f t="shared" si="4"/>
        <v>30</v>
      </c>
      <c r="D35" s="195">
        <f t="shared" si="5"/>
        <v>30</v>
      </c>
      <c r="F35" s="194">
        <f t="shared" si="16"/>
        <v>30</v>
      </c>
      <c r="G35" s="193">
        <f t="shared" si="6"/>
        <v>44469</v>
      </c>
      <c r="H35" s="205">
        <f t="shared" si="2"/>
        <v>0</v>
      </c>
      <c r="I35" s="205">
        <f t="shared" si="17"/>
        <v>0</v>
      </c>
      <c r="J35" s="205">
        <f t="shared" si="7"/>
        <v>0</v>
      </c>
      <c r="K35" s="205">
        <f t="shared" si="8"/>
        <v>0</v>
      </c>
      <c r="L35" s="204" t="e">
        <f t="shared" si="9"/>
        <v>#NUM!</v>
      </c>
      <c r="M35" s="198"/>
      <c r="N35" s="198"/>
      <c r="O35" s="198"/>
      <c r="P35" s="198"/>
      <c r="Q35" s="195">
        <f t="shared" si="10"/>
        <v>30</v>
      </c>
      <c r="R35" s="195">
        <f t="shared" si="11"/>
        <v>30</v>
      </c>
      <c r="T35" s="194">
        <f t="shared" si="18"/>
        <v>30</v>
      </c>
      <c r="U35" s="193">
        <f t="shared" si="12"/>
        <v>44469</v>
      </c>
      <c r="V35" s="192">
        <f t="shared" si="13"/>
        <v>0</v>
      </c>
      <c r="W35" s="192">
        <f t="shared" si="14"/>
        <v>0</v>
      </c>
      <c r="X35" s="192">
        <f t="shared" si="19"/>
        <v>0</v>
      </c>
      <c r="Y35" s="192">
        <f t="shared" si="15"/>
        <v>0</v>
      </c>
      <c r="Z35" s="192">
        <f t="shared" si="20"/>
        <v>0</v>
      </c>
      <c r="AA35" s="191"/>
      <c r="AB35" s="203"/>
      <c r="AC35" s="191"/>
      <c r="AD35" s="191"/>
      <c r="AE35" s="191"/>
      <c r="AF35" s="191"/>
      <c r="AG35" s="191"/>
      <c r="AH35" s="191"/>
      <c r="AI35" s="191"/>
      <c r="AJ35" s="191"/>
      <c r="AK35" s="208"/>
      <c r="AL35" s="208"/>
      <c r="AM35" s="208"/>
    </row>
    <row r="36" spans="3:39" ht="15" customHeight="1">
      <c r="C36" s="195">
        <f t="shared" si="4"/>
        <v>29</v>
      </c>
      <c r="D36" s="195">
        <f t="shared" si="5"/>
        <v>31</v>
      </c>
      <c r="F36" s="194">
        <f t="shared" si="16"/>
        <v>31</v>
      </c>
      <c r="G36" s="193">
        <f t="shared" si="6"/>
        <v>44500</v>
      </c>
      <c r="H36" s="205">
        <f t="shared" si="2"/>
        <v>0</v>
      </c>
      <c r="I36" s="205">
        <f t="shared" si="17"/>
        <v>0</v>
      </c>
      <c r="J36" s="205">
        <f t="shared" si="7"/>
        <v>0</v>
      </c>
      <c r="K36" s="205">
        <f t="shared" si="8"/>
        <v>0</v>
      </c>
      <c r="L36" s="204" t="e">
        <f t="shared" si="9"/>
        <v>#NUM!</v>
      </c>
      <c r="M36" s="198"/>
      <c r="N36" s="198"/>
      <c r="O36" s="198"/>
      <c r="P36" s="198"/>
      <c r="Q36" s="195">
        <f t="shared" si="10"/>
        <v>29</v>
      </c>
      <c r="R36" s="195">
        <f t="shared" si="11"/>
        <v>31</v>
      </c>
      <c r="T36" s="194">
        <f t="shared" si="18"/>
        <v>31</v>
      </c>
      <c r="U36" s="193">
        <f t="shared" si="12"/>
        <v>44500</v>
      </c>
      <c r="V36" s="192">
        <f t="shared" si="13"/>
        <v>0</v>
      </c>
      <c r="W36" s="192">
        <f t="shared" si="14"/>
        <v>0</v>
      </c>
      <c r="X36" s="192">
        <f t="shared" si="19"/>
        <v>0</v>
      </c>
      <c r="Y36" s="192">
        <f t="shared" si="15"/>
        <v>0</v>
      </c>
      <c r="Z36" s="192">
        <f t="shared" si="20"/>
        <v>0</v>
      </c>
      <c r="AA36" s="191"/>
      <c r="AB36" s="203"/>
      <c r="AC36" s="191"/>
      <c r="AD36" s="206"/>
      <c r="AE36" s="191"/>
      <c r="AF36" s="191"/>
      <c r="AG36" s="207"/>
      <c r="AH36" s="191"/>
      <c r="AI36" s="207"/>
      <c r="AJ36" s="207"/>
      <c r="AK36" s="196"/>
      <c r="AL36" s="196"/>
      <c r="AM36" s="196"/>
    </row>
    <row r="37" spans="3:39" ht="15" customHeight="1">
      <c r="C37" s="195">
        <f t="shared" si="4"/>
        <v>28</v>
      </c>
      <c r="D37" s="195">
        <f t="shared" si="5"/>
        <v>32</v>
      </c>
      <c r="F37" s="194">
        <f t="shared" si="16"/>
        <v>32</v>
      </c>
      <c r="G37" s="193">
        <f t="shared" si="6"/>
        <v>44530</v>
      </c>
      <c r="H37" s="205">
        <f t="shared" si="2"/>
        <v>0</v>
      </c>
      <c r="I37" s="205">
        <f t="shared" si="17"/>
        <v>0</v>
      </c>
      <c r="J37" s="205">
        <f t="shared" si="7"/>
        <v>0</v>
      </c>
      <c r="K37" s="205">
        <f t="shared" si="8"/>
        <v>0</v>
      </c>
      <c r="L37" s="204" t="e">
        <f t="shared" si="9"/>
        <v>#NUM!</v>
      </c>
      <c r="M37" s="198"/>
      <c r="N37" s="198"/>
      <c r="O37" s="198"/>
      <c r="P37" s="198"/>
      <c r="Q37" s="195">
        <f t="shared" si="10"/>
        <v>28</v>
      </c>
      <c r="R37" s="195">
        <f t="shared" si="11"/>
        <v>32</v>
      </c>
      <c r="T37" s="194">
        <f t="shared" si="18"/>
        <v>32</v>
      </c>
      <c r="U37" s="193">
        <f t="shared" si="12"/>
        <v>44530</v>
      </c>
      <c r="V37" s="192">
        <f t="shared" si="13"/>
        <v>0</v>
      </c>
      <c r="W37" s="192">
        <f t="shared" si="14"/>
        <v>0</v>
      </c>
      <c r="X37" s="192">
        <f t="shared" si="19"/>
        <v>0</v>
      </c>
      <c r="Y37" s="192">
        <f t="shared" si="15"/>
        <v>0</v>
      </c>
      <c r="Z37" s="192">
        <f t="shared" si="20"/>
        <v>0</v>
      </c>
      <c r="AA37" s="191"/>
      <c r="AB37" s="203"/>
      <c r="AC37" s="191"/>
      <c r="AD37" s="191"/>
      <c r="AE37" s="191"/>
      <c r="AF37" s="191"/>
      <c r="AG37" s="191"/>
      <c r="AH37" s="191"/>
      <c r="AI37" s="191"/>
      <c r="AJ37" s="191"/>
      <c r="AK37" s="208"/>
      <c r="AL37" s="208"/>
      <c r="AM37" s="208"/>
    </row>
    <row r="38" spans="3:39" ht="15" customHeight="1">
      <c r="C38" s="195">
        <f t="shared" si="4"/>
        <v>27</v>
      </c>
      <c r="D38" s="195">
        <f t="shared" si="5"/>
        <v>33</v>
      </c>
      <c r="F38" s="194">
        <f t="shared" si="16"/>
        <v>33</v>
      </c>
      <c r="G38" s="193">
        <f t="shared" si="6"/>
        <v>44561</v>
      </c>
      <c r="H38" s="205">
        <f t="shared" si="2"/>
        <v>0</v>
      </c>
      <c r="I38" s="205">
        <f t="shared" si="17"/>
        <v>0</v>
      </c>
      <c r="J38" s="205">
        <f t="shared" si="7"/>
        <v>0</v>
      </c>
      <c r="K38" s="205">
        <f t="shared" si="8"/>
        <v>0</v>
      </c>
      <c r="L38" s="204" t="e">
        <f t="shared" si="9"/>
        <v>#NUM!</v>
      </c>
      <c r="M38" s="198"/>
      <c r="N38" s="198"/>
      <c r="O38" s="198"/>
      <c r="P38" s="198"/>
      <c r="Q38" s="195">
        <f t="shared" si="10"/>
        <v>27</v>
      </c>
      <c r="R38" s="195">
        <f t="shared" si="11"/>
        <v>33</v>
      </c>
      <c r="T38" s="194">
        <f t="shared" si="18"/>
        <v>33</v>
      </c>
      <c r="U38" s="193">
        <f t="shared" si="12"/>
        <v>44561</v>
      </c>
      <c r="V38" s="192">
        <f t="shared" si="13"/>
        <v>0</v>
      </c>
      <c r="W38" s="192">
        <f t="shared" si="14"/>
        <v>0</v>
      </c>
      <c r="X38" s="192">
        <f t="shared" si="19"/>
        <v>0</v>
      </c>
      <c r="Y38" s="192">
        <f t="shared" si="15"/>
        <v>0</v>
      </c>
      <c r="Z38" s="192">
        <f t="shared" si="20"/>
        <v>0</v>
      </c>
      <c r="AA38" s="191"/>
      <c r="AB38" s="203"/>
      <c r="AC38" s="191"/>
      <c r="AD38" s="206"/>
      <c r="AE38" s="191"/>
      <c r="AF38" s="191"/>
      <c r="AG38" s="207"/>
      <c r="AH38" s="191"/>
      <c r="AI38" s="207"/>
      <c r="AJ38" s="207"/>
      <c r="AK38" s="196"/>
      <c r="AL38" s="196"/>
      <c r="AM38" s="196"/>
    </row>
    <row r="39" spans="3:39" ht="15" customHeight="1">
      <c r="C39" s="195">
        <f t="shared" si="4"/>
        <v>26</v>
      </c>
      <c r="D39" s="195">
        <f t="shared" si="5"/>
        <v>34</v>
      </c>
      <c r="F39" s="194">
        <f t="shared" si="16"/>
        <v>34</v>
      </c>
      <c r="G39" s="193">
        <f t="shared" si="6"/>
        <v>44592</v>
      </c>
      <c r="H39" s="205">
        <f t="shared" si="2"/>
        <v>0</v>
      </c>
      <c r="I39" s="205">
        <f t="shared" si="17"/>
        <v>0</v>
      </c>
      <c r="J39" s="205">
        <f t="shared" si="7"/>
        <v>0</v>
      </c>
      <c r="K39" s="205">
        <f t="shared" si="8"/>
        <v>0</v>
      </c>
      <c r="L39" s="204" t="e">
        <f t="shared" si="9"/>
        <v>#NUM!</v>
      </c>
      <c r="M39" s="198"/>
      <c r="N39" s="198"/>
      <c r="O39" s="198"/>
      <c r="P39" s="198"/>
      <c r="Q39" s="195">
        <f t="shared" si="10"/>
        <v>26</v>
      </c>
      <c r="R39" s="195">
        <f t="shared" si="11"/>
        <v>34</v>
      </c>
      <c r="T39" s="194">
        <f t="shared" si="18"/>
        <v>34</v>
      </c>
      <c r="U39" s="193">
        <f t="shared" si="12"/>
        <v>44592</v>
      </c>
      <c r="V39" s="192">
        <f t="shared" si="13"/>
        <v>0</v>
      </c>
      <c r="W39" s="192">
        <f t="shared" si="14"/>
        <v>0</v>
      </c>
      <c r="X39" s="192">
        <f t="shared" si="19"/>
        <v>0</v>
      </c>
      <c r="Y39" s="192">
        <f t="shared" si="15"/>
        <v>0</v>
      </c>
      <c r="Z39" s="192">
        <f t="shared" si="20"/>
        <v>0</v>
      </c>
      <c r="AA39" s="191"/>
      <c r="AB39" s="203"/>
      <c r="AC39" s="191"/>
      <c r="AD39" s="191"/>
      <c r="AE39" s="191"/>
      <c r="AF39" s="191"/>
      <c r="AG39" s="191"/>
      <c r="AH39" s="191"/>
      <c r="AI39" s="191"/>
      <c r="AJ39" s="191"/>
      <c r="AK39" s="208"/>
      <c r="AL39" s="208"/>
      <c r="AM39" s="197"/>
    </row>
    <row r="40" spans="3:39" ht="15" customHeight="1">
      <c r="C40" s="195">
        <f t="shared" si="4"/>
        <v>25</v>
      </c>
      <c r="D40" s="195">
        <f t="shared" si="5"/>
        <v>35</v>
      </c>
      <c r="F40" s="194">
        <f t="shared" si="16"/>
        <v>35</v>
      </c>
      <c r="G40" s="193">
        <f t="shared" si="6"/>
        <v>44620</v>
      </c>
      <c r="H40" s="205">
        <f t="shared" si="2"/>
        <v>0</v>
      </c>
      <c r="I40" s="205">
        <f t="shared" si="17"/>
        <v>0</v>
      </c>
      <c r="J40" s="205">
        <f t="shared" si="7"/>
        <v>0</v>
      </c>
      <c r="K40" s="205">
        <f t="shared" si="8"/>
        <v>0</v>
      </c>
      <c r="L40" s="204" t="e">
        <f t="shared" si="9"/>
        <v>#NUM!</v>
      </c>
      <c r="M40" s="198"/>
      <c r="N40" s="198"/>
      <c r="O40" s="198"/>
      <c r="P40" s="198"/>
      <c r="Q40" s="195">
        <f t="shared" si="10"/>
        <v>25</v>
      </c>
      <c r="R40" s="195">
        <f t="shared" si="11"/>
        <v>35</v>
      </c>
      <c r="T40" s="194">
        <f t="shared" si="18"/>
        <v>35</v>
      </c>
      <c r="U40" s="193">
        <f t="shared" si="12"/>
        <v>44620</v>
      </c>
      <c r="V40" s="192">
        <f t="shared" si="13"/>
        <v>0</v>
      </c>
      <c r="W40" s="192">
        <f t="shared" si="14"/>
        <v>0</v>
      </c>
      <c r="X40" s="192">
        <f t="shared" si="19"/>
        <v>0</v>
      </c>
      <c r="Y40" s="192">
        <f t="shared" si="15"/>
        <v>0</v>
      </c>
      <c r="Z40" s="192">
        <f t="shared" si="20"/>
        <v>0</v>
      </c>
      <c r="AA40" s="191"/>
      <c r="AB40" s="203"/>
      <c r="AC40" s="191"/>
      <c r="AD40" s="206"/>
      <c r="AE40" s="191"/>
      <c r="AF40" s="191"/>
      <c r="AG40" s="191"/>
      <c r="AH40" s="191"/>
      <c r="AI40" s="191"/>
      <c r="AJ40" s="207"/>
      <c r="AK40" s="196"/>
      <c r="AL40" s="196"/>
      <c r="AM40" s="196"/>
    </row>
    <row r="41" spans="3:39" ht="15" customHeight="1">
      <c r="C41" s="195">
        <f t="shared" si="4"/>
        <v>24</v>
      </c>
      <c r="D41" s="195">
        <f t="shared" si="5"/>
        <v>36</v>
      </c>
      <c r="F41" s="194">
        <f t="shared" si="16"/>
        <v>36</v>
      </c>
      <c r="G41" s="193">
        <f t="shared" si="6"/>
        <v>44651</v>
      </c>
      <c r="H41" s="205">
        <f t="shared" si="2"/>
        <v>0</v>
      </c>
      <c r="I41" s="205">
        <f t="shared" si="17"/>
        <v>0</v>
      </c>
      <c r="J41" s="205">
        <f t="shared" si="7"/>
        <v>0</v>
      </c>
      <c r="K41" s="205">
        <f t="shared" si="8"/>
        <v>0</v>
      </c>
      <c r="L41" s="204" t="e">
        <f t="shared" si="9"/>
        <v>#NUM!</v>
      </c>
      <c r="M41" s="198"/>
      <c r="N41" s="198"/>
      <c r="O41" s="198"/>
      <c r="P41" s="198"/>
      <c r="Q41" s="195">
        <f t="shared" si="10"/>
        <v>24</v>
      </c>
      <c r="R41" s="195">
        <f t="shared" si="11"/>
        <v>36</v>
      </c>
      <c r="T41" s="194">
        <f t="shared" si="18"/>
        <v>36</v>
      </c>
      <c r="U41" s="193">
        <f t="shared" si="12"/>
        <v>44651</v>
      </c>
      <c r="V41" s="192">
        <f t="shared" si="13"/>
        <v>0</v>
      </c>
      <c r="W41" s="192">
        <f t="shared" si="14"/>
        <v>0</v>
      </c>
      <c r="X41" s="192">
        <f t="shared" si="19"/>
        <v>0</v>
      </c>
      <c r="Y41" s="192">
        <f t="shared" si="15"/>
        <v>0</v>
      </c>
      <c r="Z41" s="192">
        <f t="shared" si="20"/>
        <v>0</v>
      </c>
      <c r="AA41" s="191"/>
      <c r="AB41" s="203"/>
      <c r="AC41" s="191"/>
      <c r="AD41" s="191"/>
      <c r="AE41" s="191"/>
      <c r="AF41" s="191"/>
      <c r="AG41" s="191"/>
      <c r="AH41" s="191"/>
      <c r="AI41" s="191"/>
      <c r="AJ41" s="191"/>
      <c r="AK41" s="189"/>
      <c r="AL41" s="189"/>
      <c r="AM41" s="189"/>
    </row>
    <row r="42" spans="3:39" ht="15" customHeight="1">
      <c r="C42" s="195">
        <f t="shared" si="4"/>
        <v>23</v>
      </c>
      <c r="D42" s="195">
        <f t="shared" si="5"/>
        <v>37</v>
      </c>
      <c r="F42" s="194">
        <f t="shared" si="16"/>
        <v>37</v>
      </c>
      <c r="G42" s="193">
        <f t="shared" si="6"/>
        <v>44681</v>
      </c>
      <c r="H42" s="205">
        <f t="shared" si="2"/>
        <v>0</v>
      </c>
      <c r="I42" s="205">
        <f t="shared" si="17"/>
        <v>0</v>
      </c>
      <c r="J42" s="205">
        <f t="shared" si="7"/>
        <v>0</v>
      </c>
      <c r="K42" s="205">
        <f t="shared" si="8"/>
        <v>0</v>
      </c>
      <c r="L42" s="204" t="e">
        <f t="shared" si="9"/>
        <v>#NUM!</v>
      </c>
      <c r="M42" s="198"/>
      <c r="N42" s="198"/>
      <c r="O42" s="198"/>
      <c r="P42" s="198"/>
      <c r="Q42" s="195">
        <f t="shared" si="10"/>
        <v>23</v>
      </c>
      <c r="R42" s="195">
        <f t="shared" si="11"/>
        <v>37</v>
      </c>
      <c r="T42" s="194">
        <f t="shared" si="18"/>
        <v>37</v>
      </c>
      <c r="U42" s="193">
        <f t="shared" si="12"/>
        <v>44681</v>
      </c>
      <c r="V42" s="192">
        <f t="shared" si="13"/>
        <v>0</v>
      </c>
      <c r="W42" s="192">
        <f t="shared" si="14"/>
        <v>0</v>
      </c>
      <c r="X42" s="192">
        <f t="shared" si="19"/>
        <v>0</v>
      </c>
      <c r="Y42" s="192">
        <f t="shared" si="15"/>
        <v>0</v>
      </c>
      <c r="Z42" s="192">
        <f t="shared" si="20"/>
        <v>0</v>
      </c>
      <c r="AA42" s="191"/>
      <c r="AB42" s="203"/>
      <c r="AC42" s="191"/>
      <c r="AD42" s="206"/>
      <c r="AE42" s="191"/>
      <c r="AF42" s="191"/>
      <c r="AG42" s="191"/>
      <c r="AH42" s="191"/>
      <c r="AI42" s="191"/>
      <c r="AJ42" s="191"/>
      <c r="AK42" s="189"/>
      <c r="AL42" s="189"/>
      <c r="AM42" s="189"/>
    </row>
    <row r="43" spans="3:39" ht="15" customHeight="1">
      <c r="C43" s="195">
        <f t="shared" si="4"/>
        <v>22</v>
      </c>
      <c r="D43" s="195">
        <f t="shared" si="5"/>
        <v>38</v>
      </c>
      <c r="F43" s="194">
        <f t="shared" si="16"/>
        <v>38</v>
      </c>
      <c r="G43" s="193">
        <f t="shared" si="6"/>
        <v>44712</v>
      </c>
      <c r="H43" s="205">
        <f t="shared" si="2"/>
        <v>0</v>
      </c>
      <c r="I43" s="205">
        <f t="shared" si="17"/>
        <v>0</v>
      </c>
      <c r="J43" s="205">
        <f t="shared" si="7"/>
        <v>0</v>
      </c>
      <c r="K43" s="205">
        <f t="shared" si="8"/>
        <v>0</v>
      </c>
      <c r="L43" s="204" t="e">
        <f t="shared" si="9"/>
        <v>#NUM!</v>
      </c>
      <c r="M43" s="198"/>
      <c r="N43" s="198"/>
      <c r="O43" s="198"/>
      <c r="P43" s="198"/>
      <c r="Q43" s="195">
        <f t="shared" si="10"/>
        <v>22</v>
      </c>
      <c r="R43" s="195">
        <f t="shared" si="11"/>
        <v>38</v>
      </c>
      <c r="T43" s="194">
        <f t="shared" si="18"/>
        <v>38</v>
      </c>
      <c r="U43" s="193">
        <f t="shared" si="12"/>
        <v>44712</v>
      </c>
      <c r="V43" s="192">
        <f t="shared" si="13"/>
        <v>0</v>
      </c>
      <c r="W43" s="192">
        <f t="shared" si="14"/>
        <v>0</v>
      </c>
      <c r="X43" s="192">
        <f t="shared" si="19"/>
        <v>0</v>
      </c>
      <c r="Y43" s="192">
        <f t="shared" si="15"/>
        <v>0</v>
      </c>
      <c r="Z43" s="192">
        <f t="shared" si="20"/>
        <v>0</v>
      </c>
      <c r="AA43" s="191"/>
      <c r="AB43" s="203"/>
      <c r="AC43" s="191"/>
      <c r="AD43" s="191"/>
      <c r="AE43" s="191"/>
      <c r="AF43" s="191"/>
      <c r="AG43" s="191"/>
      <c r="AH43" s="191"/>
      <c r="AI43" s="191"/>
      <c r="AJ43" s="191"/>
      <c r="AK43" s="189"/>
      <c r="AL43" s="189"/>
      <c r="AM43" s="189"/>
    </row>
    <row r="44" spans="3:39" ht="15" customHeight="1">
      <c r="C44" s="195">
        <f t="shared" si="4"/>
        <v>21</v>
      </c>
      <c r="D44" s="195">
        <f t="shared" si="5"/>
        <v>39</v>
      </c>
      <c r="F44" s="194">
        <f t="shared" si="16"/>
        <v>39</v>
      </c>
      <c r="G44" s="193">
        <f t="shared" si="6"/>
        <v>44742</v>
      </c>
      <c r="H44" s="205">
        <f t="shared" si="2"/>
        <v>0</v>
      </c>
      <c r="I44" s="205">
        <f t="shared" si="17"/>
        <v>0</v>
      </c>
      <c r="J44" s="205">
        <f t="shared" si="7"/>
        <v>0</v>
      </c>
      <c r="K44" s="205">
        <f t="shared" si="8"/>
        <v>0</v>
      </c>
      <c r="L44" s="204" t="e">
        <f t="shared" si="9"/>
        <v>#NUM!</v>
      </c>
      <c r="M44" s="198"/>
      <c r="N44" s="198"/>
      <c r="O44" s="198"/>
      <c r="P44" s="198"/>
      <c r="Q44" s="195">
        <f t="shared" si="10"/>
        <v>21</v>
      </c>
      <c r="R44" s="195">
        <f t="shared" si="11"/>
        <v>39</v>
      </c>
      <c r="T44" s="194">
        <f t="shared" si="18"/>
        <v>39</v>
      </c>
      <c r="U44" s="193">
        <f t="shared" si="12"/>
        <v>44742</v>
      </c>
      <c r="V44" s="192">
        <f t="shared" si="13"/>
        <v>0</v>
      </c>
      <c r="W44" s="192">
        <f t="shared" si="14"/>
        <v>0</v>
      </c>
      <c r="X44" s="192">
        <f t="shared" si="19"/>
        <v>0</v>
      </c>
      <c r="Y44" s="192">
        <f t="shared" si="15"/>
        <v>0</v>
      </c>
      <c r="Z44" s="192">
        <f t="shared" si="20"/>
        <v>0</v>
      </c>
      <c r="AA44" s="191"/>
      <c r="AB44" s="203"/>
      <c r="AC44" s="191"/>
      <c r="AD44" s="206"/>
      <c r="AE44" s="191"/>
      <c r="AF44" s="191"/>
      <c r="AG44" s="191"/>
      <c r="AH44" s="191"/>
      <c r="AI44" s="191"/>
      <c r="AJ44" s="191"/>
      <c r="AK44" s="189"/>
      <c r="AL44" s="189"/>
      <c r="AM44" s="189"/>
    </row>
    <row r="45" spans="3:39" ht="15" customHeight="1">
      <c r="C45" s="195">
        <f t="shared" si="4"/>
        <v>20</v>
      </c>
      <c r="D45" s="195">
        <f t="shared" si="5"/>
        <v>40</v>
      </c>
      <c r="F45" s="194">
        <f t="shared" si="16"/>
        <v>40</v>
      </c>
      <c r="G45" s="193">
        <f t="shared" si="6"/>
        <v>44773</v>
      </c>
      <c r="H45" s="205">
        <f t="shared" si="2"/>
        <v>0</v>
      </c>
      <c r="I45" s="205">
        <f t="shared" si="17"/>
        <v>0</v>
      </c>
      <c r="J45" s="205">
        <f t="shared" si="7"/>
        <v>0</v>
      </c>
      <c r="K45" s="205">
        <f t="shared" si="8"/>
        <v>0</v>
      </c>
      <c r="L45" s="204" t="e">
        <f t="shared" si="9"/>
        <v>#NUM!</v>
      </c>
      <c r="M45" s="198"/>
      <c r="N45" s="198"/>
      <c r="O45" s="198"/>
      <c r="P45" s="198"/>
      <c r="Q45" s="195">
        <f t="shared" si="10"/>
        <v>20</v>
      </c>
      <c r="R45" s="195">
        <f t="shared" si="11"/>
        <v>40</v>
      </c>
      <c r="T45" s="194">
        <f t="shared" si="18"/>
        <v>40</v>
      </c>
      <c r="U45" s="193">
        <f t="shared" si="12"/>
        <v>44773</v>
      </c>
      <c r="V45" s="192">
        <f t="shared" si="13"/>
        <v>0</v>
      </c>
      <c r="W45" s="192">
        <f t="shared" si="14"/>
        <v>0</v>
      </c>
      <c r="X45" s="192">
        <f t="shared" si="19"/>
        <v>0</v>
      </c>
      <c r="Y45" s="192">
        <f t="shared" si="15"/>
        <v>0</v>
      </c>
      <c r="Z45" s="192">
        <f t="shared" si="20"/>
        <v>0</v>
      </c>
      <c r="AA45" s="191"/>
      <c r="AB45" s="203"/>
      <c r="AC45" s="191"/>
      <c r="AD45" s="191"/>
      <c r="AE45" s="191"/>
      <c r="AF45" s="191"/>
      <c r="AG45" s="191"/>
      <c r="AH45" s="191"/>
      <c r="AI45" s="191"/>
      <c r="AJ45" s="191"/>
      <c r="AK45" s="189"/>
      <c r="AL45" s="189"/>
      <c r="AM45" s="189"/>
    </row>
    <row r="46" spans="3:39" ht="15" customHeight="1">
      <c r="C46" s="195">
        <f t="shared" si="4"/>
        <v>19</v>
      </c>
      <c r="D46" s="195">
        <f t="shared" si="5"/>
        <v>41</v>
      </c>
      <c r="F46" s="194">
        <f t="shared" si="16"/>
        <v>41</v>
      </c>
      <c r="G46" s="193">
        <f t="shared" si="6"/>
        <v>44804</v>
      </c>
      <c r="H46" s="205">
        <f t="shared" si="2"/>
        <v>0</v>
      </c>
      <c r="I46" s="205">
        <f t="shared" si="17"/>
        <v>0</v>
      </c>
      <c r="J46" s="205">
        <f t="shared" si="7"/>
        <v>0</v>
      </c>
      <c r="K46" s="205">
        <f t="shared" si="8"/>
        <v>0</v>
      </c>
      <c r="L46" s="204" t="e">
        <f t="shared" si="9"/>
        <v>#NUM!</v>
      </c>
      <c r="M46" s="198"/>
      <c r="N46" s="198"/>
      <c r="O46" s="198"/>
      <c r="P46" s="198"/>
      <c r="Q46" s="195">
        <f t="shared" si="10"/>
        <v>19</v>
      </c>
      <c r="R46" s="195">
        <f t="shared" si="11"/>
        <v>41</v>
      </c>
      <c r="T46" s="194">
        <f t="shared" si="18"/>
        <v>41</v>
      </c>
      <c r="U46" s="193">
        <f t="shared" si="12"/>
        <v>44804</v>
      </c>
      <c r="V46" s="192">
        <f t="shared" si="13"/>
        <v>0</v>
      </c>
      <c r="W46" s="192">
        <f t="shared" si="14"/>
        <v>0</v>
      </c>
      <c r="X46" s="192">
        <f t="shared" si="19"/>
        <v>0</v>
      </c>
      <c r="Y46" s="192">
        <f t="shared" si="15"/>
        <v>0</v>
      </c>
      <c r="Z46" s="192">
        <f t="shared" si="20"/>
        <v>0</v>
      </c>
      <c r="AA46" s="191"/>
      <c r="AB46" s="203"/>
      <c r="AC46" s="191"/>
      <c r="AD46" s="206"/>
      <c r="AE46" s="191"/>
      <c r="AF46" s="191"/>
      <c r="AG46" s="191"/>
      <c r="AH46" s="191"/>
      <c r="AI46" s="191"/>
      <c r="AJ46" s="191"/>
      <c r="AK46" s="189"/>
      <c r="AL46" s="189"/>
      <c r="AM46" s="189"/>
    </row>
    <row r="47" spans="3:39" ht="15" customHeight="1">
      <c r="C47" s="195">
        <f t="shared" si="4"/>
        <v>18</v>
      </c>
      <c r="D47" s="195">
        <f t="shared" si="5"/>
        <v>42</v>
      </c>
      <c r="F47" s="194">
        <f t="shared" si="16"/>
        <v>42</v>
      </c>
      <c r="G47" s="193">
        <f t="shared" si="6"/>
        <v>44834</v>
      </c>
      <c r="H47" s="205">
        <f t="shared" si="2"/>
        <v>0</v>
      </c>
      <c r="I47" s="205">
        <f t="shared" si="17"/>
        <v>0</v>
      </c>
      <c r="J47" s="205">
        <f t="shared" si="7"/>
        <v>0</v>
      </c>
      <c r="K47" s="205">
        <f t="shared" si="8"/>
        <v>0</v>
      </c>
      <c r="L47" s="204" t="e">
        <f t="shared" si="9"/>
        <v>#NUM!</v>
      </c>
      <c r="M47" s="198"/>
      <c r="N47" s="198"/>
      <c r="O47" s="198"/>
      <c r="P47" s="198"/>
      <c r="Q47" s="195">
        <f t="shared" si="10"/>
        <v>18</v>
      </c>
      <c r="R47" s="195">
        <f t="shared" si="11"/>
        <v>42</v>
      </c>
      <c r="T47" s="194">
        <f t="shared" si="18"/>
        <v>42</v>
      </c>
      <c r="U47" s="193">
        <f t="shared" si="12"/>
        <v>44834</v>
      </c>
      <c r="V47" s="192">
        <f t="shared" si="13"/>
        <v>0</v>
      </c>
      <c r="W47" s="192">
        <f t="shared" si="14"/>
        <v>0</v>
      </c>
      <c r="X47" s="192">
        <f t="shared" si="19"/>
        <v>0</v>
      </c>
      <c r="Y47" s="192">
        <f t="shared" si="15"/>
        <v>0</v>
      </c>
      <c r="Z47" s="192">
        <f t="shared" si="20"/>
        <v>0</v>
      </c>
      <c r="AA47" s="191"/>
      <c r="AB47" s="203"/>
      <c r="AC47" s="191"/>
      <c r="AD47" s="191"/>
      <c r="AE47" s="191"/>
      <c r="AF47" s="191"/>
      <c r="AG47" s="191"/>
      <c r="AH47" s="191"/>
      <c r="AI47" s="191"/>
      <c r="AJ47" s="191"/>
      <c r="AK47" s="189"/>
      <c r="AL47" s="189"/>
      <c r="AM47" s="189"/>
    </row>
    <row r="48" spans="3:39" ht="15" customHeight="1">
      <c r="C48" s="195">
        <f t="shared" si="4"/>
        <v>17</v>
      </c>
      <c r="D48" s="195">
        <f t="shared" si="5"/>
        <v>43</v>
      </c>
      <c r="F48" s="194">
        <f t="shared" si="16"/>
        <v>43</v>
      </c>
      <c r="G48" s="193">
        <f t="shared" si="6"/>
        <v>44865</v>
      </c>
      <c r="H48" s="205">
        <f t="shared" si="2"/>
        <v>0</v>
      </c>
      <c r="I48" s="205">
        <f t="shared" si="17"/>
        <v>0</v>
      </c>
      <c r="J48" s="205">
        <f t="shared" si="7"/>
        <v>0</v>
      </c>
      <c r="K48" s="205">
        <f t="shared" si="8"/>
        <v>0</v>
      </c>
      <c r="L48" s="204" t="e">
        <f t="shared" si="9"/>
        <v>#NUM!</v>
      </c>
      <c r="M48" s="198"/>
      <c r="N48" s="198"/>
      <c r="O48" s="198"/>
      <c r="P48" s="198"/>
      <c r="Q48" s="195">
        <f t="shared" si="10"/>
        <v>17</v>
      </c>
      <c r="R48" s="195">
        <f t="shared" si="11"/>
        <v>43</v>
      </c>
      <c r="T48" s="194">
        <f t="shared" si="18"/>
        <v>43</v>
      </c>
      <c r="U48" s="193">
        <f t="shared" si="12"/>
        <v>44865</v>
      </c>
      <c r="V48" s="192">
        <f t="shared" si="13"/>
        <v>0</v>
      </c>
      <c r="W48" s="192">
        <f t="shared" si="14"/>
        <v>0</v>
      </c>
      <c r="X48" s="192">
        <f t="shared" si="19"/>
        <v>0</v>
      </c>
      <c r="Y48" s="192">
        <f t="shared" si="15"/>
        <v>0</v>
      </c>
      <c r="Z48" s="192">
        <f t="shared" si="20"/>
        <v>0</v>
      </c>
      <c r="AA48" s="191"/>
      <c r="AB48" s="203"/>
      <c r="AC48" s="191"/>
      <c r="AD48" s="206"/>
      <c r="AE48" s="191"/>
      <c r="AF48" s="191"/>
      <c r="AG48" s="191"/>
      <c r="AH48" s="191"/>
      <c r="AI48" s="191"/>
      <c r="AJ48" s="191"/>
      <c r="AK48" s="189"/>
      <c r="AL48" s="189"/>
      <c r="AM48" s="189"/>
    </row>
    <row r="49" spans="3:40" ht="15" customHeight="1">
      <c r="C49" s="195">
        <f t="shared" si="4"/>
        <v>16</v>
      </c>
      <c r="D49" s="195">
        <f t="shared" si="5"/>
        <v>44</v>
      </c>
      <c r="F49" s="194">
        <f t="shared" si="16"/>
        <v>44</v>
      </c>
      <c r="G49" s="193">
        <f t="shared" si="6"/>
        <v>44895</v>
      </c>
      <c r="H49" s="205">
        <f t="shared" si="2"/>
        <v>0</v>
      </c>
      <c r="I49" s="205">
        <f t="shared" si="17"/>
        <v>0</v>
      </c>
      <c r="J49" s="205">
        <f t="shared" si="7"/>
        <v>0</v>
      </c>
      <c r="K49" s="205">
        <f t="shared" si="8"/>
        <v>0</v>
      </c>
      <c r="L49" s="204" t="e">
        <f t="shared" si="9"/>
        <v>#NUM!</v>
      </c>
      <c r="M49" s="198"/>
      <c r="N49" s="198"/>
      <c r="O49" s="198"/>
      <c r="P49" s="198"/>
      <c r="Q49" s="195">
        <f t="shared" si="10"/>
        <v>16</v>
      </c>
      <c r="R49" s="195">
        <f t="shared" si="11"/>
        <v>44</v>
      </c>
      <c r="T49" s="194">
        <f t="shared" si="18"/>
        <v>44</v>
      </c>
      <c r="U49" s="193">
        <f t="shared" si="12"/>
        <v>44895</v>
      </c>
      <c r="V49" s="192">
        <f t="shared" si="13"/>
        <v>0</v>
      </c>
      <c r="W49" s="192">
        <f t="shared" si="14"/>
        <v>0</v>
      </c>
      <c r="X49" s="192">
        <f t="shared" si="19"/>
        <v>0</v>
      </c>
      <c r="Y49" s="192">
        <f t="shared" si="15"/>
        <v>0</v>
      </c>
      <c r="Z49" s="192">
        <f t="shared" si="20"/>
        <v>0</v>
      </c>
      <c r="AA49" s="191"/>
      <c r="AB49" s="203"/>
      <c r="AC49" s="191"/>
      <c r="AD49" s="191"/>
      <c r="AE49" s="191"/>
      <c r="AF49" s="191"/>
      <c r="AG49" s="191"/>
      <c r="AH49" s="191"/>
      <c r="AI49" s="191"/>
      <c r="AJ49" s="191"/>
      <c r="AK49" s="189"/>
      <c r="AL49" s="189"/>
      <c r="AM49" s="189"/>
    </row>
    <row r="50" spans="3:40" ht="15" customHeight="1">
      <c r="C50" s="195">
        <f t="shared" si="4"/>
        <v>15</v>
      </c>
      <c r="D50" s="195">
        <f t="shared" si="5"/>
        <v>45</v>
      </c>
      <c r="F50" s="194">
        <f t="shared" si="16"/>
        <v>45</v>
      </c>
      <c r="G50" s="193">
        <f t="shared" si="6"/>
        <v>44926</v>
      </c>
      <c r="H50" s="205">
        <f t="shared" si="2"/>
        <v>0</v>
      </c>
      <c r="I50" s="205">
        <f t="shared" si="17"/>
        <v>0</v>
      </c>
      <c r="J50" s="205">
        <f t="shared" si="7"/>
        <v>0</v>
      </c>
      <c r="K50" s="205">
        <f t="shared" si="8"/>
        <v>0</v>
      </c>
      <c r="L50" s="204" t="e">
        <f t="shared" si="9"/>
        <v>#NUM!</v>
      </c>
      <c r="M50" s="198"/>
      <c r="N50" s="198"/>
      <c r="O50" s="198"/>
      <c r="P50" s="198"/>
      <c r="Q50" s="195">
        <f t="shared" si="10"/>
        <v>15</v>
      </c>
      <c r="R50" s="195">
        <f t="shared" si="11"/>
        <v>45</v>
      </c>
      <c r="T50" s="194">
        <f t="shared" si="18"/>
        <v>45</v>
      </c>
      <c r="U50" s="193">
        <f t="shared" si="12"/>
        <v>44926</v>
      </c>
      <c r="V50" s="192">
        <f t="shared" si="13"/>
        <v>0</v>
      </c>
      <c r="W50" s="192">
        <f t="shared" si="14"/>
        <v>0</v>
      </c>
      <c r="X50" s="192">
        <f t="shared" si="19"/>
        <v>0</v>
      </c>
      <c r="Y50" s="192">
        <f t="shared" si="15"/>
        <v>0</v>
      </c>
      <c r="Z50" s="192">
        <f t="shared" si="20"/>
        <v>0</v>
      </c>
      <c r="AA50" s="191"/>
      <c r="AB50" s="203"/>
      <c r="AC50" s="191"/>
      <c r="AD50" s="206"/>
      <c r="AE50" s="191"/>
      <c r="AF50" s="191"/>
      <c r="AG50" s="191"/>
      <c r="AH50" s="191"/>
      <c r="AI50" s="191"/>
      <c r="AJ50" s="191"/>
      <c r="AK50" s="189"/>
      <c r="AL50" s="189"/>
      <c r="AM50" s="189"/>
    </row>
    <row r="51" spans="3:40" ht="15" customHeight="1">
      <c r="C51" s="195">
        <f t="shared" si="4"/>
        <v>14</v>
      </c>
      <c r="D51" s="195">
        <f t="shared" si="5"/>
        <v>46</v>
      </c>
      <c r="F51" s="194">
        <f t="shared" si="16"/>
        <v>46</v>
      </c>
      <c r="G51" s="193">
        <f t="shared" si="6"/>
        <v>44957</v>
      </c>
      <c r="H51" s="205">
        <f t="shared" si="2"/>
        <v>0</v>
      </c>
      <c r="I51" s="205">
        <f t="shared" si="17"/>
        <v>0</v>
      </c>
      <c r="J51" s="205">
        <f t="shared" si="7"/>
        <v>0</v>
      </c>
      <c r="K51" s="205">
        <f t="shared" si="8"/>
        <v>0</v>
      </c>
      <c r="L51" s="204" t="e">
        <f t="shared" si="9"/>
        <v>#NUM!</v>
      </c>
      <c r="M51" s="198"/>
      <c r="N51" s="198"/>
      <c r="O51" s="198"/>
      <c r="P51" s="198"/>
      <c r="Q51" s="195">
        <f t="shared" si="10"/>
        <v>14</v>
      </c>
      <c r="R51" s="195">
        <f t="shared" si="11"/>
        <v>46</v>
      </c>
      <c r="T51" s="194">
        <f t="shared" si="18"/>
        <v>46</v>
      </c>
      <c r="U51" s="193">
        <f t="shared" si="12"/>
        <v>44957</v>
      </c>
      <c r="V51" s="192">
        <f t="shared" si="13"/>
        <v>0</v>
      </c>
      <c r="W51" s="192">
        <f t="shared" si="14"/>
        <v>0</v>
      </c>
      <c r="X51" s="192">
        <f t="shared" si="19"/>
        <v>0</v>
      </c>
      <c r="Y51" s="192">
        <f t="shared" si="15"/>
        <v>0</v>
      </c>
      <c r="Z51" s="192">
        <f t="shared" si="20"/>
        <v>0</v>
      </c>
      <c r="AA51" s="191"/>
      <c r="AB51" s="203"/>
      <c r="AC51" s="191"/>
      <c r="AD51" s="191"/>
      <c r="AE51" s="191"/>
      <c r="AF51" s="191"/>
      <c r="AG51" s="191"/>
      <c r="AH51" s="191"/>
      <c r="AI51" s="191"/>
      <c r="AJ51" s="191"/>
      <c r="AK51" s="189"/>
      <c r="AL51" s="189"/>
      <c r="AM51" s="189"/>
    </row>
    <row r="52" spans="3:40" ht="15" customHeight="1">
      <c r="C52" s="195">
        <f t="shared" si="4"/>
        <v>13</v>
      </c>
      <c r="D52" s="195">
        <f t="shared" si="5"/>
        <v>47</v>
      </c>
      <c r="F52" s="194">
        <f t="shared" si="16"/>
        <v>47</v>
      </c>
      <c r="G52" s="193">
        <f t="shared" si="6"/>
        <v>44985</v>
      </c>
      <c r="H52" s="205">
        <f t="shared" si="2"/>
        <v>0</v>
      </c>
      <c r="I52" s="205">
        <f t="shared" si="17"/>
        <v>0</v>
      </c>
      <c r="J52" s="205">
        <f t="shared" si="7"/>
        <v>0</v>
      </c>
      <c r="K52" s="205">
        <f t="shared" si="8"/>
        <v>0</v>
      </c>
      <c r="L52" s="204" t="e">
        <f t="shared" si="9"/>
        <v>#NUM!</v>
      </c>
      <c r="M52" s="198"/>
      <c r="N52" s="198"/>
      <c r="O52" s="198"/>
      <c r="P52" s="198"/>
      <c r="Q52" s="195">
        <f t="shared" si="10"/>
        <v>13</v>
      </c>
      <c r="R52" s="195">
        <f t="shared" si="11"/>
        <v>47</v>
      </c>
      <c r="T52" s="194">
        <f t="shared" si="18"/>
        <v>47</v>
      </c>
      <c r="U52" s="193">
        <f t="shared" si="12"/>
        <v>44985</v>
      </c>
      <c r="V52" s="192">
        <f t="shared" si="13"/>
        <v>0</v>
      </c>
      <c r="W52" s="192">
        <f t="shared" si="14"/>
        <v>0</v>
      </c>
      <c r="X52" s="192">
        <f t="shared" si="19"/>
        <v>0</v>
      </c>
      <c r="Y52" s="192">
        <f t="shared" si="15"/>
        <v>0</v>
      </c>
      <c r="Z52" s="192">
        <f t="shared" si="20"/>
        <v>0</v>
      </c>
      <c r="AA52" s="191"/>
      <c r="AB52" s="203"/>
      <c r="AC52" s="191"/>
      <c r="AD52" s="206"/>
      <c r="AE52" s="191"/>
      <c r="AF52" s="191"/>
      <c r="AG52" s="191"/>
      <c r="AH52" s="191"/>
      <c r="AI52" s="191"/>
      <c r="AJ52" s="191"/>
      <c r="AK52" s="189"/>
      <c r="AL52" s="189"/>
      <c r="AM52" s="189"/>
    </row>
    <row r="53" spans="3:40">
      <c r="C53" s="195">
        <f t="shared" si="4"/>
        <v>12</v>
      </c>
      <c r="D53" s="195">
        <f t="shared" si="5"/>
        <v>48</v>
      </c>
      <c r="F53" s="194">
        <f t="shared" si="16"/>
        <v>48</v>
      </c>
      <c r="G53" s="193">
        <f t="shared" si="6"/>
        <v>45016</v>
      </c>
      <c r="H53" s="205">
        <f t="shared" si="2"/>
        <v>0</v>
      </c>
      <c r="I53" s="205">
        <f t="shared" si="17"/>
        <v>0</v>
      </c>
      <c r="J53" s="205">
        <f t="shared" si="7"/>
        <v>0</v>
      </c>
      <c r="K53" s="205">
        <f t="shared" si="8"/>
        <v>0</v>
      </c>
      <c r="L53" s="204" t="e">
        <f t="shared" si="9"/>
        <v>#NUM!</v>
      </c>
      <c r="M53" s="198"/>
      <c r="N53" s="198"/>
      <c r="O53" s="198"/>
      <c r="P53" s="198"/>
      <c r="Q53" s="195">
        <f t="shared" si="10"/>
        <v>12</v>
      </c>
      <c r="R53" s="195">
        <f t="shared" si="11"/>
        <v>48</v>
      </c>
      <c r="T53" s="194">
        <f t="shared" si="18"/>
        <v>48</v>
      </c>
      <c r="U53" s="193">
        <f t="shared" si="12"/>
        <v>45016</v>
      </c>
      <c r="V53" s="192">
        <f t="shared" si="13"/>
        <v>0</v>
      </c>
      <c r="W53" s="192">
        <f t="shared" si="14"/>
        <v>0</v>
      </c>
      <c r="X53" s="192">
        <f t="shared" si="19"/>
        <v>0</v>
      </c>
      <c r="Y53" s="192">
        <f t="shared" si="15"/>
        <v>0</v>
      </c>
      <c r="Z53" s="192">
        <f t="shared" si="20"/>
        <v>0</v>
      </c>
      <c r="AA53" s="191"/>
      <c r="AB53" s="203"/>
      <c r="AC53" s="191"/>
      <c r="AD53" s="191"/>
      <c r="AE53" s="191"/>
      <c r="AF53" s="191"/>
      <c r="AG53" s="191"/>
      <c r="AH53" s="191"/>
      <c r="AI53" s="191"/>
      <c r="AJ53" s="191"/>
      <c r="AK53" s="189"/>
      <c r="AL53" s="189"/>
      <c r="AM53" s="189"/>
    </row>
    <row r="54" spans="3:40">
      <c r="C54" s="195">
        <f t="shared" si="4"/>
        <v>11</v>
      </c>
      <c r="D54" s="195">
        <f t="shared" si="5"/>
        <v>49</v>
      </c>
      <c r="F54" s="194">
        <f t="shared" si="16"/>
        <v>49</v>
      </c>
      <c r="G54" s="193">
        <f t="shared" si="6"/>
        <v>45046</v>
      </c>
      <c r="H54" s="205">
        <f t="shared" si="2"/>
        <v>0</v>
      </c>
      <c r="I54" s="205">
        <f t="shared" si="17"/>
        <v>0</v>
      </c>
      <c r="J54" s="205">
        <f t="shared" si="7"/>
        <v>0</v>
      </c>
      <c r="K54" s="205">
        <f t="shared" si="8"/>
        <v>0</v>
      </c>
      <c r="L54" s="204" t="e">
        <f t="shared" si="9"/>
        <v>#NUM!</v>
      </c>
      <c r="M54" s="198"/>
      <c r="N54" s="198"/>
      <c r="O54" s="198"/>
      <c r="P54" s="198"/>
      <c r="Q54" s="195">
        <f t="shared" si="10"/>
        <v>11</v>
      </c>
      <c r="R54" s="195">
        <f t="shared" si="11"/>
        <v>49</v>
      </c>
      <c r="T54" s="194">
        <f t="shared" si="18"/>
        <v>49</v>
      </c>
      <c r="U54" s="193">
        <f t="shared" si="12"/>
        <v>45046</v>
      </c>
      <c r="V54" s="192">
        <f t="shared" si="13"/>
        <v>0</v>
      </c>
      <c r="W54" s="192">
        <f t="shared" si="14"/>
        <v>0</v>
      </c>
      <c r="X54" s="192">
        <f t="shared" si="19"/>
        <v>0</v>
      </c>
      <c r="Y54" s="192">
        <f t="shared" si="15"/>
        <v>0</v>
      </c>
      <c r="Z54" s="192">
        <f t="shared" si="20"/>
        <v>0</v>
      </c>
      <c r="AA54" s="191"/>
      <c r="AB54" s="203"/>
      <c r="AC54" s="191"/>
      <c r="AD54" s="206"/>
      <c r="AE54" s="191"/>
      <c r="AF54" s="191"/>
      <c r="AG54" s="191"/>
      <c r="AH54" s="191"/>
      <c r="AI54" s="191"/>
      <c r="AJ54" s="191"/>
      <c r="AK54" s="189"/>
      <c r="AL54" s="189"/>
      <c r="AM54" s="189"/>
    </row>
    <row r="55" spans="3:40">
      <c r="C55" s="195">
        <f t="shared" si="4"/>
        <v>10</v>
      </c>
      <c r="D55" s="195">
        <f t="shared" si="5"/>
        <v>50</v>
      </c>
      <c r="F55" s="194">
        <f t="shared" si="16"/>
        <v>50</v>
      </c>
      <c r="G55" s="193">
        <f t="shared" si="6"/>
        <v>45077</v>
      </c>
      <c r="H55" s="205">
        <f t="shared" si="2"/>
        <v>0</v>
      </c>
      <c r="I55" s="205">
        <f t="shared" si="17"/>
        <v>0</v>
      </c>
      <c r="J55" s="205">
        <f t="shared" si="7"/>
        <v>0</v>
      </c>
      <c r="K55" s="205">
        <f t="shared" si="8"/>
        <v>0</v>
      </c>
      <c r="L55" s="204" t="e">
        <f t="shared" si="9"/>
        <v>#NUM!</v>
      </c>
      <c r="M55" s="198"/>
      <c r="N55" s="198"/>
      <c r="O55" s="198"/>
      <c r="P55" s="198"/>
      <c r="Q55" s="195">
        <f t="shared" si="10"/>
        <v>10</v>
      </c>
      <c r="R55" s="195">
        <f t="shared" si="11"/>
        <v>50</v>
      </c>
      <c r="T55" s="194">
        <f t="shared" si="18"/>
        <v>50</v>
      </c>
      <c r="U55" s="193">
        <f t="shared" si="12"/>
        <v>45077</v>
      </c>
      <c r="V55" s="192">
        <f t="shared" si="13"/>
        <v>0</v>
      </c>
      <c r="W55" s="192">
        <f t="shared" si="14"/>
        <v>0</v>
      </c>
      <c r="X55" s="192">
        <f t="shared" si="19"/>
        <v>0</v>
      </c>
      <c r="Y55" s="192">
        <f t="shared" si="15"/>
        <v>0</v>
      </c>
      <c r="Z55" s="192">
        <f t="shared" si="20"/>
        <v>0</v>
      </c>
      <c r="AA55" s="191"/>
      <c r="AB55" s="203"/>
      <c r="AC55" s="191"/>
      <c r="AD55" s="191"/>
      <c r="AE55" s="191"/>
      <c r="AF55" s="191"/>
      <c r="AG55" s="191"/>
      <c r="AH55" s="191"/>
      <c r="AI55" s="191"/>
      <c r="AJ55" s="191"/>
      <c r="AK55" s="189"/>
      <c r="AL55" s="189"/>
      <c r="AM55" s="189"/>
    </row>
    <row r="56" spans="3:40">
      <c r="C56" s="195">
        <f t="shared" si="4"/>
        <v>9</v>
      </c>
      <c r="D56" s="195">
        <f t="shared" si="5"/>
        <v>51</v>
      </c>
      <c r="F56" s="194">
        <f t="shared" si="16"/>
        <v>51</v>
      </c>
      <c r="G56" s="193">
        <f t="shared" si="6"/>
        <v>45107</v>
      </c>
      <c r="H56" s="205">
        <f t="shared" si="2"/>
        <v>0</v>
      </c>
      <c r="I56" s="205">
        <f t="shared" si="17"/>
        <v>0</v>
      </c>
      <c r="J56" s="205">
        <f t="shared" si="7"/>
        <v>0</v>
      </c>
      <c r="K56" s="205">
        <f t="shared" si="8"/>
        <v>0</v>
      </c>
      <c r="L56" s="204" t="e">
        <f t="shared" si="9"/>
        <v>#NUM!</v>
      </c>
      <c r="M56" s="198"/>
      <c r="N56" s="198"/>
      <c r="O56" s="198"/>
      <c r="P56" s="198"/>
      <c r="Q56" s="195">
        <f t="shared" si="10"/>
        <v>9</v>
      </c>
      <c r="R56" s="195">
        <f t="shared" si="11"/>
        <v>51</v>
      </c>
      <c r="T56" s="194">
        <f t="shared" si="18"/>
        <v>51</v>
      </c>
      <c r="U56" s="193">
        <f t="shared" si="12"/>
        <v>45107</v>
      </c>
      <c r="V56" s="192">
        <f t="shared" si="13"/>
        <v>0</v>
      </c>
      <c r="W56" s="192">
        <f t="shared" si="14"/>
        <v>0</v>
      </c>
      <c r="X56" s="192">
        <f t="shared" si="19"/>
        <v>0</v>
      </c>
      <c r="Y56" s="192">
        <f t="shared" si="15"/>
        <v>0</v>
      </c>
      <c r="Z56" s="192">
        <f t="shared" si="20"/>
        <v>0</v>
      </c>
      <c r="AA56" s="191"/>
      <c r="AB56" s="203"/>
      <c r="AC56" s="191"/>
      <c r="AD56" s="206"/>
      <c r="AE56" s="191"/>
      <c r="AF56" s="191"/>
      <c r="AG56" s="191"/>
      <c r="AH56" s="191"/>
      <c r="AI56" s="191"/>
      <c r="AJ56" s="191"/>
      <c r="AK56" s="189"/>
      <c r="AL56" s="189"/>
      <c r="AM56" s="189"/>
    </row>
    <row r="57" spans="3:40">
      <c r="C57" s="195">
        <f t="shared" si="4"/>
        <v>8</v>
      </c>
      <c r="D57" s="195">
        <f t="shared" si="5"/>
        <v>52</v>
      </c>
      <c r="F57" s="194">
        <f t="shared" si="16"/>
        <v>52</v>
      </c>
      <c r="G57" s="193">
        <f t="shared" si="6"/>
        <v>45138</v>
      </c>
      <c r="H57" s="205">
        <f t="shared" si="2"/>
        <v>0</v>
      </c>
      <c r="I57" s="205">
        <f t="shared" si="17"/>
        <v>0</v>
      </c>
      <c r="J57" s="205">
        <f t="shared" si="7"/>
        <v>0</v>
      </c>
      <c r="K57" s="205">
        <f t="shared" si="8"/>
        <v>0</v>
      </c>
      <c r="L57" s="204" t="e">
        <f t="shared" si="9"/>
        <v>#NUM!</v>
      </c>
      <c r="M57" s="198"/>
      <c r="N57" s="198"/>
      <c r="O57" s="198"/>
      <c r="P57" s="198"/>
      <c r="Q57" s="195">
        <f t="shared" si="10"/>
        <v>8</v>
      </c>
      <c r="R57" s="195">
        <f t="shared" si="11"/>
        <v>52</v>
      </c>
      <c r="T57" s="194">
        <f t="shared" si="18"/>
        <v>52</v>
      </c>
      <c r="U57" s="193">
        <f t="shared" si="12"/>
        <v>45138</v>
      </c>
      <c r="V57" s="192">
        <f t="shared" si="13"/>
        <v>0</v>
      </c>
      <c r="W57" s="192">
        <f t="shared" si="14"/>
        <v>0</v>
      </c>
      <c r="X57" s="192">
        <f t="shared" si="19"/>
        <v>0</v>
      </c>
      <c r="Y57" s="192">
        <f t="shared" si="15"/>
        <v>0</v>
      </c>
      <c r="Z57" s="192">
        <f t="shared" si="20"/>
        <v>0</v>
      </c>
      <c r="AA57" s="191"/>
      <c r="AB57" s="203"/>
      <c r="AC57" s="191"/>
      <c r="AD57" s="191"/>
      <c r="AE57" s="191"/>
      <c r="AF57" s="191"/>
      <c r="AG57" s="191"/>
      <c r="AH57" s="191"/>
      <c r="AI57" s="191"/>
      <c r="AJ57" s="191"/>
      <c r="AK57" s="189"/>
      <c r="AL57" s="189"/>
      <c r="AM57" s="189"/>
    </row>
    <row r="58" spans="3:40">
      <c r="C58" s="195">
        <f t="shared" si="4"/>
        <v>7</v>
      </c>
      <c r="D58" s="195">
        <f t="shared" si="5"/>
        <v>53</v>
      </c>
      <c r="F58" s="194">
        <f t="shared" si="16"/>
        <v>53</v>
      </c>
      <c r="G58" s="193">
        <f t="shared" si="6"/>
        <v>45169</v>
      </c>
      <c r="H58" s="205">
        <f t="shared" si="2"/>
        <v>0</v>
      </c>
      <c r="I58" s="205">
        <f t="shared" si="17"/>
        <v>0</v>
      </c>
      <c r="J58" s="205">
        <f t="shared" si="7"/>
        <v>0</v>
      </c>
      <c r="K58" s="205">
        <f t="shared" si="8"/>
        <v>0</v>
      </c>
      <c r="L58" s="204" t="e">
        <f t="shared" si="9"/>
        <v>#NUM!</v>
      </c>
      <c r="M58" s="198"/>
      <c r="N58" s="198"/>
      <c r="O58" s="198"/>
      <c r="P58" s="198"/>
      <c r="Q58" s="195">
        <f t="shared" si="10"/>
        <v>7</v>
      </c>
      <c r="R58" s="195">
        <f t="shared" si="11"/>
        <v>53</v>
      </c>
      <c r="T58" s="194">
        <f t="shared" si="18"/>
        <v>53</v>
      </c>
      <c r="U58" s="193">
        <f t="shared" si="12"/>
        <v>45169</v>
      </c>
      <c r="V58" s="192">
        <f t="shared" si="13"/>
        <v>0</v>
      </c>
      <c r="W58" s="192">
        <f t="shared" si="14"/>
        <v>0</v>
      </c>
      <c r="X58" s="192">
        <f t="shared" si="19"/>
        <v>0</v>
      </c>
      <c r="Y58" s="192">
        <f t="shared" si="15"/>
        <v>0</v>
      </c>
      <c r="Z58" s="192">
        <f t="shared" si="20"/>
        <v>0</v>
      </c>
      <c r="AA58" s="191"/>
      <c r="AB58" s="203"/>
      <c r="AC58" s="191"/>
      <c r="AD58" s="206"/>
      <c r="AE58" s="191"/>
      <c r="AF58" s="191"/>
      <c r="AG58" s="191"/>
      <c r="AH58" s="191"/>
      <c r="AI58" s="191"/>
      <c r="AJ58" s="191"/>
      <c r="AK58" s="189"/>
      <c r="AL58" s="189"/>
      <c r="AM58" s="189"/>
      <c r="AN58" s="199"/>
    </row>
    <row r="59" spans="3:40">
      <c r="C59" s="195">
        <f t="shared" si="4"/>
        <v>6</v>
      </c>
      <c r="D59" s="195">
        <f t="shared" si="5"/>
        <v>54</v>
      </c>
      <c r="F59" s="194">
        <f t="shared" si="16"/>
        <v>54</v>
      </c>
      <c r="G59" s="193">
        <f t="shared" si="6"/>
        <v>45199</v>
      </c>
      <c r="H59" s="205">
        <f t="shared" si="2"/>
        <v>0</v>
      </c>
      <c r="I59" s="205">
        <f t="shared" si="17"/>
        <v>0</v>
      </c>
      <c r="J59" s="205">
        <f t="shared" si="7"/>
        <v>0</v>
      </c>
      <c r="K59" s="205">
        <f t="shared" si="8"/>
        <v>0</v>
      </c>
      <c r="L59" s="204" t="e">
        <f t="shared" si="9"/>
        <v>#NUM!</v>
      </c>
      <c r="M59" s="198"/>
      <c r="N59" s="198"/>
      <c r="O59" s="198"/>
      <c r="P59" s="198"/>
      <c r="Q59" s="195">
        <f t="shared" si="10"/>
        <v>6</v>
      </c>
      <c r="R59" s="195">
        <f t="shared" si="11"/>
        <v>54</v>
      </c>
      <c r="T59" s="194">
        <f t="shared" si="18"/>
        <v>54</v>
      </c>
      <c r="U59" s="193">
        <f t="shared" si="12"/>
        <v>45199</v>
      </c>
      <c r="V59" s="192">
        <f t="shared" si="13"/>
        <v>0</v>
      </c>
      <c r="W59" s="192">
        <f t="shared" si="14"/>
        <v>0</v>
      </c>
      <c r="X59" s="192">
        <f t="shared" si="19"/>
        <v>0</v>
      </c>
      <c r="Y59" s="192">
        <f t="shared" si="15"/>
        <v>0</v>
      </c>
      <c r="Z59" s="192">
        <f t="shared" si="20"/>
        <v>0</v>
      </c>
      <c r="AA59" s="191"/>
      <c r="AB59" s="203"/>
      <c r="AC59" s="191"/>
      <c r="AD59" s="191"/>
      <c r="AE59" s="191"/>
      <c r="AF59" s="191"/>
      <c r="AG59" s="191"/>
      <c r="AH59" s="191"/>
      <c r="AI59" s="191"/>
      <c r="AJ59" s="191"/>
      <c r="AK59" s="189"/>
      <c r="AL59" s="189"/>
      <c r="AM59" s="189"/>
      <c r="AN59" s="199"/>
    </row>
    <row r="60" spans="3:40">
      <c r="C60" s="195">
        <f t="shared" si="4"/>
        <v>5</v>
      </c>
      <c r="D60" s="195">
        <f t="shared" si="5"/>
        <v>55</v>
      </c>
      <c r="F60" s="194">
        <f t="shared" si="16"/>
        <v>55</v>
      </c>
      <c r="G60" s="193">
        <f t="shared" si="6"/>
        <v>45230</v>
      </c>
      <c r="H60" s="205">
        <f t="shared" si="2"/>
        <v>0</v>
      </c>
      <c r="I60" s="205">
        <f t="shared" si="17"/>
        <v>0</v>
      </c>
      <c r="J60" s="205">
        <f t="shared" si="7"/>
        <v>0</v>
      </c>
      <c r="K60" s="205">
        <f t="shared" si="8"/>
        <v>0</v>
      </c>
      <c r="L60" s="204" t="e">
        <f t="shared" si="9"/>
        <v>#NUM!</v>
      </c>
      <c r="M60" s="198"/>
      <c r="N60" s="198"/>
      <c r="O60" s="198"/>
      <c r="P60" s="198"/>
      <c r="Q60" s="195">
        <f t="shared" si="10"/>
        <v>5</v>
      </c>
      <c r="R60" s="195">
        <f t="shared" si="11"/>
        <v>55</v>
      </c>
      <c r="T60" s="194">
        <f t="shared" si="18"/>
        <v>55</v>
      </c>
      <c r="U60" s="193">
        <f t="shared" si="12"/>
        <v>45230</v>
      </c>
      <c r="V60" s="192">
        <f t="shared" si="13"/>
        <v>0</v>
      </c>
      <c r="W60" s="192">
        <f t="shared" si="14"/>
        <v>0</v>
      </c>
      <c r="X60" s="192">
        <f t="shared" si="19"/>
        <v>0</v>
      </c>
      <c r="Y60" s="192">
        <f t="shared" si="15"/>
        <v>0</v>
      </c>
      <c r="Z60" s="192">
        <f t="shared" si="20"/>
        <v>0</v>
      </c>
      <c r="AA60" s="191"/>
      <c r="AB60" s="203"/>
      <c r="AC60" s="191"/>
      <c r="AD60" s="206"/>
      <c r="AE60" s="191"/>
      <c r="AF60" s="191"/>
      <c r="AG60" s="191"/>
      <c r="AH60" s="191"/>
      <c r="AI60" s="191"/>
      <c r="AJ60" s="191"/>
      <c r="AK60" s="189"/>
      <c r="AL60" s="189"/>
      <c r="AM60" s="189"/>
      <c r="AN60" s="199"/>
    </row>
    <row r="61" spans="3:40">
      <c r="C61" s="195">
        <f t="shared" si="4"/>
        <v>4</v>
      </c>
      <c r="D61" s="195">
        <f t="shared" si="5"/>
        <v>56</v>
      </c>
      <c r="F61" s="194">
        <f t="shared" si="16"/>
        <v>56</v>
      </c>
      <c r="G61" s="193">
        <f t="shared" si="6"/>
        <v>45260</v>
      </c>
      <c r="H61" s="205">
        <f t="shared" si="2"/>
        <v>0</v>
      </c>
      <c r="I61" s="205">
        <f t="shared" si="17"/>
        <v>0</v>
      </c>
      <c r="J61" s="205">
        <f t="shared" si="7"/>
        <v>0</v>
      </c>
      <c r="K61" s="205">
        <f t="shared" si="8"/>
        <v>0</v>
      </c>
      <c r="L61" s="204" t="e">
        <f t="shared" si="9"/>
        <v>#NUM!</v>
      </c>
      <c r="M61" s="198"/>
      <c r="N61" s="198"/>
      <c r="O61" s="198"/>
      <c r="P61" s="198"/>
      <c r="Q61" s="195">
        <f t="shared" si="10"/>
        <v>4</v>
      </c>
      <c r="R61" s="195">
        <f t="shared" si="11"/>
        <v>56</v>
      </c>
      <c r="T61" s="194">
        <f t="shared" si="18"/>
        <v>56</v>
      </c>
      <c r="U61" s="193">
        <f t="shared" si="12"/>
        <v>45260</v>
      </c>
      <c r="V61" s="192">
        <f t="shared" si="13"/>
        <v>0</v>
      </c>
      <c r="W61" s="192">
        <f t="shared" si="14"/>
        <v>0</v>
      </c>
      <c r="X61" s="192">
        <f t="shared" si="19"/>
        <v>0</v>
      </c>
      <c r="Y61" s="192">
        <f t="shared" si="15"/>
        <v>0</v>
      </c>
      <c r="Z61" s="192">
        <f t="shared" si="20"/>
        <v>0</v>
      </c>
      <c r="AA61" s="191"/>
      <c r="AB61" s="203"/>
      <c r="AC61" s="191"/>
      <c r="AD61" s="191"/>
      <c r="AE61" s="191"/>
      <c r="AF61" s="191"/>
      <c r="AG61" s="191"/>
      <c r="AH61" s="191"/>
      <c r="AI61" s="191"/>
      <c r="AJ61" s="191"/>
      <c r="AK61" s="189"/>
      <c r="AL61" s="189"/>
      <c r="AM61" s="189"/>
      <c r="AN61" s="199"/>
    </row>
    <row r="62" spans="3:40">
      <c r="C62" s="195">
        <f t="shared" si="4"/>
        <v>3</v>
      </c>
      <c r="D62" s="195">
        <f t="shared" si="5"/>
        <v>57</v>
      </c>
      <c r="F62" s="194">
        <f t="shared" si="16"/>
        <v>57</v>
      </c>
      <c r="G62" s="193">
        <f t="shared" si="6"/>
        <v>45291</v>
      </c>
      <c r="H62" s="205">
        <f t="shared" si="2"/>
        <v>0</v>
      </c>
      <c r="I62" s="205">
        <f t="shared" si="17"/>
        <v>0</v>
      </c>
      <c r="J62" s="205">
        <f t="shared" si="7"/>
        <v>0</v>
      </c>
      <c r="K62" s="205">
        <f t="shared" si="8"/>
        <v>0</v>
      </c>
      <c r="L62" s="204" t="e">
        <f t="shared" si="9"/>
        <v>#NUM!</v>
      </c>
      <c r="M62" s="198"/>
      <c r="N62" s="198"/>
      <c r="O62" s="198"/>
      <c r="P62" s="198"/>
      <c r="Q62" s="195">
        <f t="shared" si="10"/>
        <v>3</v>
      </c>
      <c r="R62" s="195">
        <f t="shared" si="11"/>
        <v>57</v>
      </c>
      <c r="T62" s="194">
        <f t="shared" si="18"/>
        <v>57</v>
      </c>
      <c r="U62" s="193">
        <f t="shared" si="12"/>
        <v>45291</v>
      </c>
      <c r="V62" s="192">
        <f t="shared" si="13"/>
        <v>0</v>
      </c>
      <c r="W62" s="192">
        <f t="shared" si="14"/>
        <v>0</v>
      </c>
      <c r="X62" s="192">
        <f t="shared" si="19"/>
        <v>0</v>
      </c>
      <c r="Y62" s="192">
        <f t="shared" si="15"/>
        <v>0</v>
      </c>
      <c r="Z62" s="192">
        <f t="shared" si="20"/>
        <v>0</v>
      </c>
      <c r="AA62" s="191"/>
      <c r="AB62" s="203"/>
      <c r="AC62" s="191"/>
      <c r="AD62" s="206"/>
      <c r="AE62" s="191"/>
      <c r="AF62" s="191"/>
      <c r="AG62" s="191"/>
      <c r="AH62" s="191"/>
      <c r="AI62" s="191"/>
      <c r="AJ62" s="191"/>
      <c r="AK62" s="189"/>
      <c r="AL62" s="189"/>
      <c r="AM62" s="189"/>
      <c r="AN62" s="199"/>
    </row>
    <row r="63" spans="3:40">
      <c r="C63" s="195">
        <f t="shared" si="4"/>
        <v>2</v>
      </c>
      <c r="D63" s="195">
        <f t="shared" si="5"/>
        <v>58</v>
      </c>
      <c r="F63" s="194">
        <f t="shared" si="16"/>
        <v>58</v>
      </c>
      <c r="G63" s="193">
        <f t="shared" si="6"/>
        <v>45322</v>
      </c>
      <c r="H63" s="205">
        <f t="shared" si="2"/>
        <v>0</v>
      </c>
      <c r="I63" s="205">
        <f t="shared" si="17"/>
        <v>0</v>
      </c>
      <c r="J63" s="205">
        <f t="shared" si="7"/>
        <v>0</v>
      </c>
      <c r="K63" s="205">
        <f t="shared" si="8"/>
        <v>0</v>
      </c>
      <c r="L63" s="204" t="e">
        <f t="shared" si="9"/>
        <v>#NUM!</v>
      </c>
      <c r="M63" s="198"/>
      <c r="N63" s="198"/>
      <c r="O63" s="198"/>
      <c r="P63" s="198"/>
      <c r="Q63" s="195">
        <f t="shared" si="10"/>
        <v>2</v>
      </c>
      <c r="R63" s="195">
        <f t="shared" si="11"/>
        <v>58</v>
      </c>
      <c r="T63" s="194">
        <f t="shared" si="18"/>
        <v>58</v>
      </c>
      <c r="U63" s="193">
        <f t="shared" si="12"/>
        <v>45322</v>
      </c>
      <c r="V63" s="192">
        <f t="shared" si="13"/>
        <v>0</v>
      </c>
      <c r="W63" s="192">
        <f t="shared" si="14"/>
        <v>0</v>
      </c>
      <c r="X63" s="192">
        <f t="shared" si="19"/>
        <v>0</v>
      </c>
      <c r="Y63" s="192">
        <f t="shared" si="15"/>
        <v>0</v>
      </c>
      <c r="Z63" s="192">
        <f t="shared" si="20"/>
        <v>0</v>
      </c>
      <c r="AA63" s="191"/>
      <c r="AB63" s="203"/>
      <c r="AC63" s="191"/>
      <c r="AD63" s="191"/>
      <c r="AE63" s="191"/>
      <c r="AF63" s="191"/>
      <c r="AG63" s="191"/>
      <c r="AH63" s="191"/>
      <c r="AI63" s="191"/>
      <c r="AJ63" s="191"/>
      <c r="AK63" s="189"/>
      <c r="AL63" s="189"/>
      <c r="AM63" s="189"/>
      <c r="AN63" s="199"/>
    </row>
    <row r="64" spans="3:40">
      <c r="C64" s="195">
        <f t="shared" si="4"/>
        <v>1</v>
      </c>
      <c r="D64" s="195">
        <f t="shared" si="5"/>
        <v>59</v>
      </c>
      <c r="F64" s="194">
        <f t="shared" si="16"/>
        <v>59</v>
      </c>
      <c r="G64" s="193">
        <f t="shared" si="6"/>
        <v>45351</v>
      </c>
      <c r="H64" s="205">
        <f t="shared" si="2"/>
        <v>0</v>
      </c>
      <c r="I64" s="205">
        <f t="shared" si="17"/>
        <v>0</v>
      </c>
      <c r="J64" s="205">
        <f t="shared" si="7"/>
        <v>0</v>
      </c>
      <c r="K64" s="205">
        <f t="shared" si="8"/>
        <v>0</v>
      </c>
      <c r="L64" s="204" t="e">
        <f t="shared" si="9"/>
        <v>#NUM!</v>
      </c>
      <c r="M64" s="198"/>
      <c r="N64" s="198"/>
      <c r="O64" s="198"/>
      <c r="P64" s="198"/>
      <c r="Q64" s="195">
        <f t="shared" si="10"/>
        <v>1</v>
      </c>
      <c r="R64" s="195">
        <f t="shared" si="11"/>
        <v>59</v>
      </c>
      <c r="T64" s="194">
        <f t="shared" si="18"/>
        <v>59</v>
      </c>
      <c r="U64" s="193">
        <f t="shared" si="12"/>
        <v>45351</v>
      </c>
      <c r="V64" s="192">
        <f t="shared" si="13"/>
        <v>0</v>
      </c>
      <c r="W64" s="192">
        <f t="shared" si="14"/>
        <v>0</v>
      </c>
      <c r="X64" s="192">
        <f t="shared" si="19"/>
        <v>0</v>
      </c>
      <c r="Y64" s="192">
        <f t="shared" si="15"/>
        <v>0</v>
      </c>
      <c r="Z64" s="192">
        <f t="shared" si="20"/>
        <v>0</v>
      </c>
      <c r="AA64" s="191"/>
      <c r="AB64" s="203"/>
      <c r="AC64" s="191"/>
      <c r="AD64" s="191"/>
      <c r="AE64" s="191"/>
      <c r="AF64" s="191"/>
      <c r="AG64" s="191"/>
      <c r="AH64" s="191"/>
      <c r="AI64" s="191"/>
      <c r="AJ64" s="191"/>
      <c r="AN64" s="199"/>
    </row>
    <row r="65" spans="3:42">
      <c r="C65" s="195">
        <f t="shared" si="4"/>
        <v>0</v>
      </c>
      <c r="D65" s="195">
        <f t="shared" si="5"/>
        <v>0</v>
      </c>
      <c r="F65" s="194">
        <f t="shared" si="16"/>
        <v>60</v>
      </c>
      <c r="G65" s="193">
        <f t="shared" si="6"/>
        <v>45382</v>
      </c>
      <c r="H65" s="205">
        <f t="shared" si="2"/>
        <v>0</v>
      </c>
      <c r="I65" s="205">
        <f t="shared" si="17"/>
        <v>0</v>
      </c>
      <c r="J65" s="205">
        <f t="shared" si="7"/>
        <v>0</v>
      </c>
      <c r="K65" s="205">
        <f t="shared" si="8"/>
        <v>0</v>
      </c>
      <c r="L65" s="204" t="e">
        <f t="shared" si="9"/>
        <v>#NUM!</v>
      </c>
      <c r="M65" s="198"/>
      <c r="N65" s="198"/>
      <c r="O65" s="198"/>
      <c r="P65" s="198"/>
      <c r="Q65" s="195">
        <f t="shared" si="10"/>
        <v>0</v>
      </c>
      <c r="R65" s="195">
        <f t="shared" si="11"/>
        <v>0</v>
      </c>
      <c r="T65" s="194">
        <f t="shared" si="18"/>
        <v>60</v>
      </c>
      <c r="U65" s="193">
        <f t="shared" si="12"/>
        <v>45382</v>
      </c>
      <c r="V65" s="192">
        <f t="shared" si="13"/>
        <v>0</v>
      </c>
      <c r="W65" s="192">
        <f t="shared" si="14"/>
        <v>0</v>
      </c>
      <c r="X65" s="192">
        <f t="shared" si="19"/>
        <v>0</v>
      </c>
      <c r="Y65" s="192">
        <f t="shared" si="15"/>
        <v>0</v>
      </c>
      <c r="Z65" s="192">
        <f t="shared" si="20"/>
        <v>0</v>
      </c>
      <c r="AA65" s="191"/>
      <c r="AB65" s="203"/>
      <c r="AC65" s="191"/>
      <c r="AD65" s="191"/>
      <c r="AE65" s="191"/>
      <c r="AF65" s="191"/>
      <c r="AG65" s="191"/>
      <c r="AH65" s="191"/>
      <c r="AI65" s="191"/>
      <c r="AJ65" s="191"/>
      <c r="AN65" s="199"/>
    </row>
    <row r="66" spans="3:42">
      <c r="C66" s="195">
        <f t="shared" si="4"/>
        <v>0</v>
      </c>
      <c r="D66" s="195">
        <f t="shared" si="5"/>
        <v>0</v>
      </c>
      <c r="F66" s="194">
        <f t="shared" si="16"/>
        <v>0</v>
      </c>
      <c r="G66" s="193">
        <f t="shared" si="6"/>
        <v>0</v>
      </c>
      <c r="H66" s="205">
        <f t="shared" si="2"/>
        <v>0</v>
      </c>
      <c r="I66" s="205">
        <f t="shared" si="17"/>
        <v>0</v>
      </c>
      <c r="J66" s="205" t="e">
        <f t="shared" si="7"/>
        <v>#NUM!</v>
      </c>
      <c r="K66" s="205" t="e">
        <f t="shared" si="8"/>
        <v>#NUM!</v>
      </c>
      <c r="L66" s="204" t="e">
        <f t="shared" si="9"/>
        <v>#NUM!</v>
      </c>
      <c r="M66" s="198"/>
      <c r="N66" s="198"/>
      <c r="O66" s="198"/>
      <c r="P66" s="198"/>
      <c r="Q66" s="195">
        <f t="shared" si="10"/>
        <v>0</v>
      </c>
      <c r="R66" s="195">
        <f t="shared" si="11"/>
        <v>0</v>
      </c>
      <c r="T66" s="194">
        <f t="shared" si="18"/>
        <v>0</v>
      </c>
      <c r="U66" s="193">
        <f t="shared" si="12"/>
        <v>45412</v>
      </c>
      <c r="V66" s="192">
        <f t="shared" si="13"/>
        <v>0</v>
      </c>
      <c r="W66" s="192">
        <f t="shared" si="14"/>
        <v>0</v>
      </c>
      <c r="X66" s="192">
        <f t="shared" si="19"/>
        <v>0</v>
      </c>
      <c r="Y66" s="192">
        <f t="shared" si="15"/>
        <v>0</v>
      </c>
      <c r="Z66" s="192">
        <f t="shared" si="20"/>
        <v>0</v>
      </c>
      <c r="AA66" s="191"/>
      <c r="AB66" s="203"/>
      <c r="AC66" s="191"/>
      <c r="AD66" s="191"/>
      <c r="AE66" s="191"/>
      <c r="AF66" s="191"/>
      <c r="AG66" s="191"/>
      <c r="AH66" s="191"/>
      <c r="AI66" s="191"/>
      <c r="AJ66" s="191"/>
      <c r="AN66" s="199"/>
      <c r="AP66" s="190"/>
    </row>
    <row r="67" spans="3:42">
      <c r="C67" s="195">
        <f t="shared" si="4"/>
        <v>0</v>
      </c>
      <c r="D67" s="195">
        <f t="shared" si="5"/>
        <v>0</v>
      </c>
      <c r="F67" s="194">
        <f t="shared" si="16"/>
        <v>0</v>
      </c>
      <c r="G67" s="193">
        <f t="shared" si="6"/>
        <v>0</v>
      </c>
      <c r="H67" s="205">
        <f t="shared" si="2"/>
        <v>0</v>
      </c>
      <c r="I67" s="205">
        <f t="shared" si="17"/>
        <v>0</v>
      </c>
      <c r="J67" s="205" t="e">
        <f t="shared" si="7"/>
        <v>#NUM!</v>
      </c>
      <c r="K67" s="205" t="e">
        <f t="shared" si="8"/>
        <v>#NUM!</v>
      </c>
      <c r="L67" s="204" t="e">
        <f t="shared" si="9"/>
        <v>#NUM!</v>
      </c>
      <c r="M67" s="198"/>
      <c r="N67" s="198"/>
      <c r="O67" s="198"/>
      <c r="P67" s="198"/>
      <c r="Q67" s="195">
        <f t="shared" si="10"/>
        <v>0</v>
      </c>
      <c r="R67" s="195">
        <f t="shared" si="11"/>
        <v>0</v>
      </c>
      <c r="T67" s="194">
        <f t="shared" si="18"/>
        <v>0</v>
      </c>
      <c r="U67" s="193">
        <f t="shared" si="12"/>
        <v>45443</v>
      </c>
      <c r="V67" s="192">
        <f t="shared" si="13"/>
        <v>0</v>
      </c>
      <c r="W67" s="192">
        <f t="shared" si="14"/>
        <v>0</v>
      </c>
      <c r="X67" s="192">
        <f t="shared" si="19"/>
        <v>0</v>
      </c>
      <c r="Y67" s="192">
        <f t="shared" si="15"/>
        <v>0</v>
      </c>
      <c r="Z67" s="192">
        <f t="shared" si="20"/>
        <v>0</v>
      </c>
      <c r="AA67" s="191"/>
      <c r="AB67" s="203"/>
      <c r="AC67" s="191"/>
      <c r="AD67" s="191"/>
      <c r="AE67" s="191"/>
      <c r="AF67" s="191"/>
      <c r="AG67" s="191"/>
      <c r="AH67" s="191"/>
      <c r="AI67" s="191"/>
      <c r="AJ67" s="191"/>
      <c r="AN67" s="199"/>
      <c r="AP67" s="190"/>
    </row>
    <row r="68" spans="3:42">
      <c r="C68" s="195">
        <f t="shared" si="4"/>
        <v>0</v>
      </c>
      <c r="D68" s="195">
        <f t="shared" si="5"/>
        <v>0</v>
      </c>
      <c r="F68" s="194">
        <f t="shared" si="16"/>
        <v>0</v>
      </c>
      <c r="G68" s="193">
        <f t="shared" si="6"/>
        <v>0</v>
      </c>
      <c r="H68" s="205">
        <f t="shared" si="2"/>
        <v>0</v>
      </c>
      <c r="I68" s="205">
        <f t="shared" si="17"/>
        <v>0</v>
      </c>
      <c r="J68" s="205" t="e">
        <f t="shared" si="7"/>
        <v>#NUM!</v>
      </c>
      <c r="K68" s="205" t="e">
        <f t="shared" si="8"/>
        <v>#NUM!</v>
      </c>
      <c r="L68" s="204" t="e">
        <f t="shared" si="9"/>
        <v>#NUM!</v>
      </c>
      <c r="M68" s="198"/>
      <c r="N68" s="198"/>
      <c r="O68" s="198"/>
      <c r="P68" s="198"/>
      <c r="Q68" s="195">
        <f t="shared" si="10"/>
        <v>0</v>
      </c>
      <c r="R68" s="195">
        <f t="shared" si="11"/>
        <v>0</v>
      </c>
      <c r="T68" s="194">
        <f t="shared" si="18"/>
        <v>0</v>
      </c>
      <c r="U68" s="193">
        <f t="shared" si="12"/>
        <v>45473</v>
      </c>
      <c r="V68" s="192">
        <f t="shared" si="13"/>
        <v>0</v>
      </c>
      <c r="W68" s="192">
        <f t="shared" si="14"/>
        <v>0</v>
      </c>
      <c r="X68" s="192">
        <f t="shared" si="19"/>
        <v>0</v>
      </c>
      <c r="Y68" s="192">
        <f t="shared" si="15"/>
        <v>0</v>
      </c>
      <c r="Z68" s="192">
        <f t="shared" si="20"/>
        <v>0</v>
      </c>
      <c r="AA68" s="191"/>
      <c r="AB68" s="203"/>
      <c r="AC68" s="191"/>
      <c r="AD68" s="191"/>
      <c r="AE68" s="191"/>
      <c r="AF68" s="191"/>
      <c r="AG68" s="191"/>
      <c r="AH68" s="191"/>
      <c r="AI68" s="191"/>
      <c r="AJ68" s="191"/>
      <c r="AN68" s="199"/>
      <c r="AP68" s="190"/>
    </row>
    <row r="69" spans="3:42">
      <c r="C69" s="195">
        <f t="shared" si="4"/>
        <v>0</v>
      </c>
      <c r="D69" s="195">
        <f t="shared" si="5"/>
        <v>0</v>
      </c>
      <c r="F69" s="194">
        <f t="shared" si="16"/>
        <v>0</v>
      </c>
      <c r="G69" s="193">
        <f t="shared" si="6"/>
        <v>0</v>
      </c>
      <c r="H69" s="205">
        <f t="shared" ref="H69:H76" si="35">PV($O$8,C69,$I$6,0,0)*-1</f>
        <v>0</v>
      </c>
      <c r="I69" s="205">
        <f t="shared" si="17"/>
        <v>0</v>
      </c>
      <c r="J69" s="205" t="e">
        <f t="shared" si="7"/>
        <v>#NUM!</v>
      </c>
      <c r="K69" s="205" t="e">
        <f t="shared" si="8"/>
        <v>#NUM!</v>
      </c>
      <c r="L69" s="204" t="e">
        <f t="shared" si="9"/>
        <v>#NUM!</v>
      </c>
      <c r="M69" s="198"/>
      <c r="N69" s="198"/>
      <c r="O69" s="198"/>
      <c r="P69" s="198"/>
      <c r="Q69" s="195">
        <f t="shared" si="10"/>
        <v>0</v>
      </c>
      <c r="R69" s="195">
        <f t="shared" si="11"/>
        <v>0</v>
      </c>
      <c r="T69" s="194">
        <f t="shared" si="18"/>
        <v>0</v>
      </c>
      <c r="U69" s="193">
        <f t="shared" si="12"/>
        <v>45504</v>
      </c>
      <c r="V69" s="192">
        <f t="shared" si="13"/>
        <v>0</v>
      </c>
      <c r="W69" s="192">
        <f t="shared" si="14"/>
        <v>0</v>
      </c>
      <c r="X69" s="192">
        <f t="shared" si="19"/>
        <v>0</v>
      </c>
      <c r="Y69" s="192">
        <f t="shared" si="15"/>
        <v>0</v>
      </c>
      <c r="Z69" s="192">
        <f t="shared" si="20"/>
        <v>0</v>
      </c>
      <c r="AA69" s="191"/>
      <c r="AB69" s="203"/>
      <c r="AC69" s="191"/>
      <c r="AD69" s="191"/>
      <c r="AE69" s="191"/>
      <c r="AF69" s="191"/>
      <c r="AG69" s="191"/>
      <c r="AH69" s="191"/>
      <c r="AI69" s="191"/>
      <c r="AJ69" s="191"/>
      <c r="AN69" s="199"/>
      <c r="AP69" s="190"/>
    </row>
    <row r="70" spans="3:42">
      <c r="C70" s="195">
        <f t="shared" ref="C70:C109" si="36">IF(C69-1&gt;=0,C69-1,0)</f>
        <v>0</v>
      </c>
      <c r="D70" s="195">
        <f t="shared" ref="D70:D109" si="37">IF(C70&gt;0,D69+1,0)</f>
        <v>0</v>
      </c>
      <c r="F70" s="194">
        <f t="shared" si="16"/>
        <v>0</v>
      </c>
      <c r="G70" s="193">
        <f t="shared" ref="G70:G77" si="38">IF(F70&gt;0,EOMONTH(G69,$P$206),0)</f>
        <v>0</v>
      </c>
      <c r="H70" s="205">
        <f t="shared" si="35"/>
        <v>0</v>
      </c>
      <c r="I70" s="205">
        <f t="shared" si="17"/>
        <v>0</v>
      </c>
      <c r="J70" s="205" t="e">
        <f t="shared" ref="J70:J77" si="39">PPMT($O$8,F70,$O$9,-$O$6)</f>
        <v>#NUM!</v>
      </c>
      <c r="K70" s="205" t="e">
        <f t="shared" ref="K70:K77" si="40">IPMT($O$8,F70,$O$9,-$O$6)</f>
        <v>#NUM!</v>
      </c>
      <c r="L70" s="204" t="e">
        <f t="shared" ref="L70:L77" si="41">CUMIPMT($O$8,$O$9,$O$6,1,F70,0)*-1</f>
        <v>#NUM!</v>
      </c>
      <c r="M70" s="198"/>
      <c r="N70" s="198"/>
      <c r="O70" s="198"/>
      <c r="P70" s="198"/>
      <c r="Q70" s="195">
        <f t="shared" ref="Q70:Q133" si="42">IF(Q69-1&gt;=0,Q69-1,0)</f>
        <v>0</v>
      </c>
      <c r="R70" s="195">
        <f t="shared" ref="R70:R133" si="43">IF(Q70&gt;0,R69+1,0)</f>
        <v>0</v>
      </c>
      <c r="T70" s="194">
        <f t="shared" si="18"/>
        <v>0</v>
      </c>
      <c r="U70" s="193">
        <f t="shared" ref="U70:U133" si="44">EOMONTH(U69,$P$206)</f>
        <v>45535</v>
      </c>
      <c r="V70" s="192">
        <f t="shared" ref="V70:V133" si="45">IF(T70&gt;0,V69-W70,0)</f>
        <v>0</v>
      </c>
      <c r="W70" s="192">
        <f t="shared" ref="W70:W133" si="46">IF(T70&gt;$O$10,$V$5/($O$9-$O$10),0)</f>
        <v>0</v>
      </c>
      <c r="X70" s="192">
        <f t="shared" si="19"/>
        <v>0</v>
      </c>
      <c r="Y70" s="192">
        <f t="shared" ref="Y70:Y133" si="47">V69*$O$8</f>
        <v>0</v>
      </c>
      <c r="Z70" s="192">
        <f t="shared" si="20"/>
        <v>0</v>
      </c>
      <c r="AA70" s="191"/>
      <c r="AB70" s="203"/>
      <c r="AC70" s="191"/>
      <c r="AD70" s="191"/>
      <c r="AE70" s="191"/>
      <c r="AF70" s="191"/>
      <c r="AG70" s="191"/>
      <c r="AH70" s="191"/>
      <c r="AI70" s="191"/>
      <c r="AJ70" s="191"/>
      <c r="AN70" s="199"/>
      <c r="AP70" s="190"/>
    </row>
    <row r="71" spans="3:42">
      <c r="C71" s="195">
        <f t="shared" si="36"/>
        <v>0</v>
      </c>
      <c r="D71" s="195">
        <f t="shared" si="37"/>
        <v>0</v>
      </c>
      <c r="F71" s="194">
        <f t="shared" ref="F71:F77" si="48">IF(D70&gt;0,F70+1,0)</f>
        <v>0</v>
      </c>
      <c r="G71" s="193">
        <f t="shared" si="38"/>
        <v>0</v>
      </c>
      <c r="H71" s="205">
        <f t="shared" si="35"/>
        <v>0</v>
      </c>
      <c r="I71" s="205">
        <f t="shared" ref="I71:I77" si="49">IF(H70&gt;0,I70,0)</f>
        <v>0</v>
      </c>
      <c r="J71" s="205" t="e">
        <f t="shared" si="39"/>
        <v>#NUM!</v>
      </c>
      <c r="K71" s="205" t="e">
        <f t="shared" si="40"/>
        <v>#NUM!</v>
      </c>
      <c r="L71" s="204" t="e">
        <f t="shared" si="41"/>
        <v>#NUM!</v>
      </c>
      <c r="M71" s="198"/>
      <c r="N71" s="198"/>
      <c r="O71" s="198"/>
      <c r="P71" s="198"/>
      <c r="Q71" s="195">
        <f t="shared" si="42"/>
        <v>0</v>
      </c>
      <c r="R71" s="195">
        <f t="shared" si="43"/>
        <v>0</v>
      </c>
      <c r="T71" s="194">
        <f t="shared" ref="T71:T134" si="50">IF(R70&gt;0,T70+1,0)</f>
        <v>0</v>
      </c>
      <c r="U71" s="193">
        <f t="shared" si="44"/>
        <v>45565</v>
      </c>
      <c r="V71" s="192">
        <f t="shared" si="45"/>
        <v>0</v>
      </c>
      <c r="W71" s="192">
        <f t="shared" si="46"/>
        <v>0</v>
      </c>
      <c r="X71" s="192">
        <f t="shared" ref="X71:X134" si="51">W71+X70</f>
        <v>0</v>
      </c>
      <c r="Y71" s="192">
        <f t="shared" si="47"/>
        <v>0</v>
      </c>
      <c r="Z71" s="192">
        <f t="shared" ref="Z71:Z134" si="52">Z70+Y71</f>
        <v>0</v>
      </c>
      <c r="AA71" s="191"/>
      <c r="AB71" s="203"/>
      <c r="AC71" s="191"/>
      <c r="AD71" s="191"/>
      <c r="AE71" s="191"/>
      <c r="AF71" s="191"/>
      <c r="AG71" s="191"/>
      <c r="AH71" s="191"/>
      <c r="AI71" s="191"/>
      <c r="AJ71" s="191"/>
      <c r="AN71" s="199"/>
      <c r="AP71" s="190"/>
    </row>
    <row r="72" spans="3:42">
      <c r="C72" s="195">
        <f t="shared" si="36"/>
        <v>0</v>
      </c>
      <c r="D72" s="195">
        <f t="shared" si="37"/>
        <v>0</v>
      </c>
      <c r="F72" s="194">
        <f t="shared" si="48"/>
        <v>0</v>
      </c>
      <c r="G72" s="193">
        <f t="shared" si="38"/>
        <v>0</v>
      </c>
      <c r="H72" s="205">
        <f t="shared" si="35"/>
        <v>0</v>
      </c>
      <c r="I72" s="205">
        <f t="shared" si="49"/>
        <v>0</v>
      </c>
      <c r="J72" s="205" t="e">
        <f t="shared" si="39"/>
        <v>#NUM!</v>
      </c>
      <c r="K72" s="205" t="e">
        <f t="shared" si="40"/>
        <v>#NUM!</v>
      </c>
      <c r="L72" s="204" t="e">
        <f t="shared" si="41"/>
        <v>#NUM!</v>
      </c>
      <c r="M72" s="198"/>
      <c r="N72" s="198"/>
      <c r="O72" s="198"/>
      <c r="P72" s="198"/>
      <c r="Q72" s="195">
        <f t="shared" si="42"/>
        <v>0</v>
      </c>
      <c r="R72" s="195">
        <f t="shared" si="43"/>
        <v>0</v>
      </c>
      <c r="T72" s="194">
        <f t="shared" si="50"/>
        <v>0</v>
      </c>
      <c r="U72" s="193">
        <f t="shared" si="44"/>
        <v>45596</v>
      </c>
      <c r="V72" s="192">
        <f t="shared" si="45"/>
        <v>0</v>
      </c>
      <c r="W72" s="192">
        <f t="shared" si="46"/>
        <v>0</v>
      </c>
      <c r="X72" s="192">
        <f t="shared" si="51"/>
        <v>0</v>
      </c>
      <c r="Y72" s="192">
        <f t="shared" si="47"/>
        <v>0</v>
      </c>
      <c r="Z72" s="192">
        <f t="shared" si="52"/>
        <v>0</v>
      </c>
      <c r="AA72" s="191"/>
      <c r="AB72" s="203"/>
      <c r="AC72" s="191"/>
      <c r="AD72" s="191"/>
      <c r="AE72" s="191"/>
      <c r="AF72" s="191"/>
      <c r="AG72" s="191"/>
      <c r="AH72" s="191"/>
      <c r="AI72" s="191"/>
      <c r="AJ72" s="191"/>
      <c r="AN72" s="199"/>
      <c r="AP72" s="190"/>
    </row>
    <row r="73" spans="3:42">
      <c r="C73" s="195">
        <f t="shared" si="36"/>
        <v>0</v>
      </c>
      <c r="D73" s="195">
        <f t="shared" si="37"/>
        <v>0</v>
      </c>
      <c r="F73" s="194">
        <f t="shared" si="48"/>
        <v>0</v>
      </c>
      <c r="G73" s="193">
        <f t="shared" si="38"/>
        <v>0</v>
      </c>
      <c r="H73" s="205">
        <f t="shared" si="35"/>
        <v>0</v>
      </c>
      <c r="I73" s="205">
        <f t="shared" si="49"/>
        <v>0</v>
      </c>
      <c r="J73" s="205" t="e">
        <f t="shared" si="39"/>
        <v>#NUM!</v>
      </c>
      <c r="K73" s="205" t="e">
        <f t="shared" si="40"/>
        <v>#NUM!</v>
      </c>
      <c r="L73" s="204" t="e">
        <f t="shared" si="41"/>
        <v>#NUM!</v>
      </c>
      <c r="M73" s="198"/>
      <c r="N73" s="198"/>
      <c r="O73" s="198"/>
      <c r="P73" s="198"/>
      <c r="Q73" s="195">
        <f t="shared" si="42"/>
        <v>0</v>
      </c>
      <c r="R73" s="195">
        <f t="shared" si="43"/>
        <v>0</v>
      </c>
      <c r="T73" s="194">
        <f t="shared" si="50"/>
        <v>0</v>
      </c>
      <c r="U73" s="193">
        <f t="shared" si="44"/>
        <v>45626</v>
      </c>
      <c r="V73" s="192">
        <f t="shared" si="45"/>
        <v>0</v>
      </c>
      <c r="W73" s="192">
        <f t="shared" si="46"/>
        <v>0</v>
      </c>
      <c r="X73" s="192">
        <f t="shared" si="51"/>
        <v>0</v>
      </c>
      <c r="Y73" s="192">
        <f t="shared" si="47"/>
        <v>0</v>
      </c>
      <c r="Z73" s="192">
        <f t="shared" si="52"/>
        <v>0</v>
      </c>
      <c r="AA73" s="191"/>
      <c r="AB73" s="203"/>
      <c r="AC73" s="191"/>
      <c r="AD73" s="191"/>
      <c r="AE73" s="191"/>
      <c r="AF73" s="191"/>
      <c r="AG73" s="191"/>
      <c r="AH73" s="191"/>
      <c r="AI73" s="191"/>
      <c r="AJ73" s="191"/>
      <c r="AN73" s="199"/>
      <c r="AP73" s="190"/>
    </row>
    <row r="74" spans="3:42">
      <c r="C74" s="195">
        <f t="shared" si="36"/>
        <v>0</v>
      </c>
      <c r="D74" s="195">
        <f t="shared" si="37"/>
        <v>0</v>
      </c>
      <c r="F74" s="194">
        <f t="shared" si="48"/>
        <v>0</v>
      </c>
      <c r="G74" s="193">
        <f t="shared" si="38"/>
        <v>0</v>
      </c>
      <c r="H74" s="205">
        <f t="shared" si="35"/>
        <v>0</v>
      </c>
      <c r="I74" s="205">
        <f t="shared" si="49"/>
        <v>0</v>
      </c>
      <c r="J74" s="205" t="e">
        <f t="shared" si="39"/>
        <v>#NUM!</v>
      </c>
      <c r="K74" s="205" t="e">
        <f t="shared" si="40"/>
        <v>#NUM!</v>
      </c>
      <c r="L74" s="204" t="e">
        <f t="shared" si="41"/>
        <v>#NUM!</v>
      </c>
      <c r="M74" s="198"/>
      <c r="N74" s="198"/>
      <c r="O74" s="198"/>
      <c r="P74" s="198"/>
      <c r="Q74" s="195">
        <f t="shared" si="42"/>
        <v>0</v>
      </c>
      <c r="R74" s="195">
        <f t="shared" si="43"/>
        <v>0</v>
      </c>
      <c r="T74" s="194">
        <f t="shared" si="50"/>
        <v>0</v>
      </c>
      <c r="U74" s="193">
        <f t="shared" si="44"/>
        <v>45657</v>
      </c>
      <c r="V74" s="192">
        <f t="shared" si="45"/>
        <v>0</v>
      </c>
      <c r="W74" s="192">
        <f t="shared" si="46"/>
        <v>0</v>
      </c>
      <c r="X74" s="192">
        <f t="shared" si="51"/>
        <v>0</v>
      </c>
      <c r="Y74" s="192">
        <f t="shared" si="47"/>
        <v>0</v>
      </c>
      <c r="Z74" s="192">
        <f t="shared" si="52"/>
        <v>0</v>
      </c>
      <c r="AA74" s="191"/>
      <c r="AB74" s="203"/>
      <c r="AC74" s="191"/>
      <c r="AD74" s="191"/>
      <c r="AE74" s="191"/>
      <c r="AF74" s="191"/>
      <c r="AG74" s="191"/>
      <c r="AH74" s="191"/>
      <c r="AI74" s="191"/>
      <c r="AJ74" s="191"/>
      <c r="AN74" s="199"/>
      <c r="AP74" s="190"/>
    </row>
    <row r="75" spans="3:42">
      <c r="C75" s="195">
        <f t="shared" si="36"/>
        <v>0</v>
      </c>
      <c r="D75" s="195">
        <f t="shared" si="37"/>
        <v>0</v>
      </c>
      <c r="F75" s="194">
        <f t="shared" si="48"/>
        <v>0</v>
      </c>
      <c r="G75" s="193">
        <f t="shared" si="38"/>
        <v>0</v>
      </c>
      <c r="H75" s="205">
        <f t="shared" si="35"/>
        <v>0</v>
      </c>
      <c r="I75" s="205">
        <f t="shared" si="49"/>
        <v>0</v>
      </c>
      <c r="J75" s="205" t="e">
        <f t="shared" si="39"/>
        <v>#NUM!</v>
      </c>
      <c r="K75" s="205" t="e">
        <f t="shared" si="40"/>
        <v>#NUM!</v>
      </c>
      <c r="L75" s="204" t="e">
        <f t="shared" si="41"/>
        <v>#NUM!</v>
      </c>
      <c r="M75" s="198"/>
      <c r="N75" s="198"/>
      <c r="O75" s="198"/>
      <c r="P75" s="198"/>
      <c r="Q75" s="195">
        <f t="shared" si="42"/>
        <v>0</v>
      </c>
      <c r="R75" s="195">
        <f t="shared" si="43"/>
        <v>0</v>
      </c>
      <c r="T75" s="194">
        <f t="shared" si="50"/>
        <v>0</v>
      </c>
      <c r="U75" s="193">
        <f t="shared" si="44"/>
        <v>45688</v>
      </c>
      <c r="V75" s="192">
        <f t="shared" si="45"/>
        <v>0</v>
      </c>
      <c r="W75" s="192">
        <f t="shared" si="46"/>
        <v>0</v>
      </c>
      <c r="X75" s="192">
        <f t="shared" si="51"/>
        <v>0</v>
      </c>
      <c r="Y75" s="192">
        <f t="shared" si="47"/>
        <v>0</v>
      </c>
      <c r="Z75" s="192">
        <f t="shared" si="52"/>
        <v>0</v>
      </c>
      <c r="AA75" s="191"/>
      <c r="AB75" s="203"/>
      <c r="AC75" s="191"/>
      <c r="AD75" s="191"/>
      <c r="AE75" s="191"/>
      <c r="AF75" s="191"/>
      <c r="AG75" s="191"/>
      <c r="AH75" s="191"/>
      <c r="AI75" s="191"/>
      <c r="AJ75" s="191"/>
      <c r="AN75" s="199"/>
      <c r="AP75" s="190"/>
    </row>
    <row r="76" spans="3:42">
      <c r="C76" s="195">
        <f t="shared" si="36"/>
        <v>0</v>
      </c>
      <c r="D76" s="195">
        <f t="shared" si="37"/>
        <v>0</v>
      </c>
      <c r="F76" s="194">
        <f t="shared" si="48"/>
        <v>0</v>
      </c>
      <c r="G76" s="193">
        <f t="shared" si="38"/>
        <v>0</v>
      </c>
      <c r="H76" s="205">
        <f t="shared" si="35"/>
        <v>0</v>
      </c>
      <c r="I76" s="205">
        <f t="shared" si="49"/>
        <v>0</v>
      </c>
      <c r="J76" s="205" t="e">
        <f t="shared" si="39"/>
        <v>#NUM!</v>
      </c>
      <c r="K76" s="205" t="e">
        <f t="shared" si="40"/>
        <v>#NUM!</v>
      </c>
      <c r="L76" s="204" t="e">
        <f t="shared" si="41"/>
        <v>#NUM!</v>
      </c>
      <c r="M76" s="198"/>
      <c r="N76" s="198"/>
      <c r="O76" s="198"/>
      <c r="P76" s="198"/>
      <c r="Q76" s="195">
        <f t="shared" si="42"/>
        <v>0</v>
      </c>
      <c r="R76" s="195">
        <f t="shared" si="43"/>
        <v>0</v>
      </c>
      <c r="T76" s="194">
        <f t="shared" si="50"/>
        <v>0</v>
      </c>
      <c r="U76" s="193">
        <f t="shared" si="44"/>
        <v>45716</v>
      </c>
      <c r="V76" s="192">
        <f t="shared" si="45"/>
        <v>0</v>
      </c>
      <c r="W76" s="192">
        <f t="shared" si="46"/>
        <v>0</v>
      </c>
      <c r="X76" s="192">
        <f t="shared" si="51"/>
        <v>0</v>
      </c>
      <c r="Y76" s="192">
        <f t="shared" si="47"/>
        <v>0</v>
      </c>
      <c r="Z76" s="192">
        <f t="shared" si="52"/>
        <v>0</v>
      </c>
      <c r="AA76" s="191"/>
      <c r="AB76" s="203"/>
      <c r="AC76" s="191"/>
      <c r="AD76" s="191"/>
      <c r="AE76" s="191"/>
      <c r="AF76" s="191"/>
      <c r="AG76" s="191"/>
      <c r="AH76" s="191"/>
      <c r="AI76" s="191"/>
      <c r="AJ76" s="191"/>
      <c r="AN76" s="199"/>
      <c r="AP76" s="190"/>
    </row>
    <row r="77" spans="3:42">
      <c r="C77" s="195">
        <f t="shared" si="36"/>
        <v>0</v>
      </c>
      <c r="D77" s="195">
        <f t="shared" si="37"/>
        <v>0</v>
      </c>
      <c r="F77" s="194">
        <f t="shared" si="48"/>
        <v>0</v>
      </c>
      <c r="G77" s="193">
        <f t="shared" si="38"/>
        <v>0</v>
      </c>
      <c r="H77" s="205"/>
      <c r="I77" s="205">
        <f t="shared" si="49"/>
        <v>0</v>
      </c>
      <c r="J77" s="205" t="e">
        <f t="shared" si="39"/>
        <v>#NUM!</v>
      </c>
      <c r="K77" s="205" t="e">
        <f t="shared" si="40"/>
        <v>#NUM!</v>
      </c>
      <c r="L77" s="204" t="e">
        <f t="shared" si="41"/>
        <v>#NUM!</v>
      </c>
      <c r="M77" s="198"/>
      <c r="N77" s="198"/>
      <c r="O77" s="198"/>
      <c r="P77" s="198"/>
      <c r="Q77" s="195">
        <f t="shared" si="42"/>
        <v>0</v>
      </c>
      <c r="R77" s="195">
        <f t="shared" si="43"/>
        <v>0</v>
      </c>
      <c r="T77" s="194">
        <f t="shared" si="50"/>
        <v>0</v>
      </c>
      <c r="U77" s="193">
        <f t="shared" si="44"/>
        <v>45747</v>
      </c>
      <c r="V77" s="192">
        <f t="shared" si="45"/>
        <v>0</v>
      </c>
      <c r="W77" s="192">
        <f t="shared" si="46"/>
        <v>0</v>
      </c>
      <c r="X77" s="192">
        <f t="shared" si="51"/>
        <v>0</v>
      </c>
      <c r="Y77" s="192">
        <f t="shared" si="47"/>
        <v>0</v>
      </c>
      <c r="Z77" s="192">
        <f t="shared" si="52"/>
        <v>0</v>
      </c>
      <c r="AA77" s="191"/>
      <c r="AB77" s="203"/>
      <c r="AC77" s="191"/>
      <c r="AD77" s="191"/>
      <c r="AE77" s="191"/>
      <c r="AF77" s="191"/>
      <c r="AG77" s="191"/>
      <c r="AH77" s="191"/>
      <c r="AI77" s="191"/>
      <c r="AJ77" s="191"/>
      <c r="AN77" s="199"/>
      <c r="AP77" s="190"/>
    </row>
    <row r="78" spans="3:42" ht="17.25" customHeight="1">
      <c r="C78" s="202">
        <f t="shared" si="36"/>
        <v>0</v>
      </c>
      <c r="D78" s="202">
        <f t="shared" si="37"/>
        <v>0</v>
      </c>
      <c r="F78" s="198"/>
      <c r="G78" s="198"/>
      <c r="H78" s="198"/>
      <c r="I78" s="198"/>
      <c r="J78" s="198"/>
      <c r="K78" s="198"/>
      <c r="L78" s="198"/>
      <c r="M78" s="198"/>
      <c r="N78" s="198"/>
      <c r="O78" s="198"/>
      <c r="P78" s="198"/>
      <c r="Q78" s="195">
        <f t="shared" si="42"/>
        <v>0</v>
      </c>
      <c r="R78" s="195">
        <f t="shared" si="43"/>
        <v>0</v>
      </c>
      <c r="T78" s="194">
        <f t="shared" si="50"/>
        <v>0</v>
      </c>
      <c r="U78" s="193">
        <f t="shared" si="44"/>
        <v>45777</v>
      </c>
      <c r="V78" s="192">
        <f t="shared" si="45"/>
        <v>0</v>
      </c>
      <c r="W78" s="192">
        <f t="shared" si="46"/>
        <v>0</v>
      </c>
      <c r="X78" s="192">
        <f t="shared" si="51"/>
        <v>0</v>
      </c>
      <c r="Y78" s="192">
        <f t="shared" si="47"/>
        <v>0</v>
      </c>
      <c r="Z78" s="192">
        <f t="shared" si="52"/>
        <v>0</v>
      </c>
      <c r="AC78" s="191"/>
      <c r="AD78" s="191"/>
      <c r="AE78" s="191"/>
      <c r="AF78" s="191"/>
      <c r="AG78" s="191"/>
      <c r="AH78" s="191"/>
      <c r="AI78" s="191"/>
      <c r="AJ78" s="191"/>
      <c r="AN78" s="199"/>
      <c r="AP78" s="190"/>
    </row>
    <row r="79" spans="3:42">
      <c r="C79" s="202">
        <f t="shared" si="36"/>
        <v>0</v>
      </c>
      <c r="D79" s="202">
        <f t="shared" si="37"/>
        <v>0</v>
      </c>
      <c r="F79" s="198"/>
      <c r="G79" s="198"/>
      <c r="H79" s="198"/>
      <c r="I79" s="198"/>
      <c r="J79" s="198"/>
      <c r="K79" s="198"/>
      <c r="L79" s="198"/>
      <c r="M79" s="198"/>
      <c r="N79" s="198"/>
      <c r="O79" s="198"/>
      <c r="P79" s="198"/>
      <c r="Q79" s="195">
        <f t="shared" si="42"/>
        <v>0</v>
      </c>
      <c r="R79" s="195">
        <f t="shared" si="43"/>
        <v>0</v>
      </c>
      <c r="T79" s="194">
        <f t="shared" si="50"/>
        <v>0</v>
      </c>
      <c r="U79" s="193">
        <f t="shared" si="44"/>
        <v>45808</v>
      </c>
      <c r="V79" s="192">
        <f t="shared" si="45"/>
        <v>0</v>
      </c>
      <c r="W79" s="192">
        <f t="shared" si="46"/>
        <v>0</v>
      </c>
      <c r="X79" s="192">
        <f t="shared" si="51"/>
        <v>0</v>
      </c>
      <c r="Y79" s="192">
        <f t="shared" si="47"/>
        <v>0</v>
      </c>
      <c r="Z79" s="192">
        <f t="shared" si="52"/>
        <v>0</v>
      </c>
      <c r="AC79" s="191"/>
      <c r="AD79" s="191"/>
      <c r="AE79" s="191"/>
      <c r="AF79" s="191"/>
      <c r="AG79" s="191"/>
      <c r="AH79" s="191"/>
      <c r="AI79" s="191"/>
      <c r="AJ79" s="191"/>
      <c r="AN79" s="199"/>
      <c r="AP79" s="190"/>
    </row>
    <row r="80" spans="3:42">
      <c r="C80" s="202">
        <f t="shared" si="36"/>
        <v>0</v>
      </c>
      <c r="D80" s="202">
        <f t="shared" si="37"/>
        <v>0</v>
      </c>
      <c r="F80" s="198"/>
      <c r="G80" s="198"/>
      <c r="H80" s="198"/>
      <c r="I80" s="198"/>
      <c r="J80" s="198"/>
      <c r="K80" s="198"/>
      <c r="L80" s="198"/>
      <c r="M80" s="198"/>
      <c r="N80" s="198"/>
      <c r="O80" s="198"/>
      <c r="P80" s="198"/>
      <c r="Q80" s="195">
        <f t="shared" si="42"/>
        <v>0</v>
      </c>
      <c r="R80" s="195">
        <f t="shared" si="43"/>
        <v>0</v>
      </c>
      <c r="T80" s="194">
        <f t="shared" si="50"/>
        <v>0</v>
      </c>
      <c r="U80" s="193">
        <f t="shared" si="44"/>
        <v>45838</v>
      </c>
      <c r="V80" s="192">
        <f t="shared" si="45"/>
        <v>0</v>
      </c>
      <c r="W80" s="192">
        <f t="shared" si="46"/>
        <v>0</v>
      </c>
      <c r="X80" s="192">
        <f t="shared" si="51"/>
        <v>0</v>
      </c>
      <c r="Y80" s="192">
        <f t="shared" si="47"/>
        <v>0</v>
      </c>
      <c r="Z80" s="192">
        <f t="shared" si="52"/>
        <v>0</v>
      </c>
      <c r="AC80" s="191"/>
      <c r="AD80" s="191"/>
      <c r="AE80" s="191"/>
      <c r="AF80" s="191"/>
      <c r="AG80" s="191"/>
      <c r="AH80" s="191"/>
      <c r="AI80" s="191"/>
      <c r="AJ80" s="191"/>
      <c r="AN80" s="199"/>
      <c r="AP80" s="190"/>
    </row>
    <row r="81" spans="3:42">
      <c r="C81" s="202">
        <f t="shared" si="36"/>
        <v>0</v>
      </c>
      <c r="D81" s="202">
        <f t="shared" si="37"/>
        <v>0</v>
      </c>
      <c r="F81" s="198"/>
      <c r="G81" s="198"/>
      <c r="H81" s="198"/>
      <c r="I81" s="198"/>
      <c r="J81" s="198"/>
      <c r="K81" s="198"/>
      <c r="L81" s="198"/>
      <c r="M81" s="198"/>
      <c r="N81" s="198"/>
      <c r="O81" s="198"/>
      <c r="P81" s="198"/>
      <c r="Q81" s="195">
        <f t="shared" si="42"/>
        <v>0</v>
      </c>
      <c r="R81" s="195">
        <f t="shared" si="43"/>
        <v>0</v>
      </c>
      <c r="T81" s="194">
        <f t="shared" si="50"/>
        <v>0</v>
      </c>
      <c r="U81" s="193">
        <f t="shared" si="44"/>
        <v>45869</v>
      </c>
      <c r="V81" s="192">
        <f t="shared" si="45"/>
        <v>0</v>
      </c>
      <c r="W81" s="192">
        <f t="shared" si="46"/>
        <v>0</v>
      </c>
      <c r="X81" s="192">
        <f t="shared" si="51"/>
        <v>0</v>
      </c>
      <c r="Y81" s="192">
        <f t="shared" si="47"/>
        <v>0</v>
      </c>
      <c r="Z81" s="192">
        <f t="shared" si="52"/>
        <v>0</v>
      </c>
      <c r="AC81" s="191"/>
      <c r="AD81" s="191"/>
      <c r="AE81" s="191"/>
      <c r="AF81" s="191"/>
      <c r="AG81" s="191"/>
      <c r="AH81" s="191"/>
      <c r="AI81" s="191"/>
      <c r="AJ81" s="191"/>
      <c r="AN81" s="199"/>
      <c r="AP81" s="190"/>
    </row>
    <row r="82" spans="3:42">
      <c r="C82" s="202">
        <f t="shared" si="36"/>
        <v>0</v>
      </c>
      <c r="D82" s="202">
        <f t="shared" si="37"/>
        <v>0</v>
      </c>
      <c r="F82" s="198"/>
      <c r="G82" s="198"/>
      <c r="H82" s="198"/>
      <c r="I82" s="198"/>
      <c r="J82" s="198"/>
      <c r="K82" s="198"/>
      <c r="L82" s="198"/>
      <c r="M82" s="198"/>
      <c r="N82" s="198"/>
      <c r="O82" s="198"/>
      <c r="P82" s="198"/>
      <c r="Q82" s="195">
        <f t="shared" si="42"/>
        <v>0</v>
      </c>
      <c r="R82" s="195">
        <f t="shared" si="43"/>
        <v>0</v>
      </c>
      <c r="T82" s="194">
        <f t="shared" si="50"/>
        <v>0</v>
      </c>
      <c r="U82" s="193">
        <f t="shared" si="44"/>
        <v>45900</v>
      </c>
      <c r="V82" s="192">
        <f t="shared" si="45"/>
        <v>0</v>
      </c>
      <c r="W82" s="192">
        <f t="shared" si="46"/>
        <v>0</v>
      </c>
      <c r="X82" s="192">
        <f t="shared" si="51"/>
        <v>0</v>
      </c>
      <c r="Y82" s="192">
        <f t="shared" si="47"/>
        <v>0</v>
      </c>
      <c r="Z82" s="192">
        <f t="shared" si="52"/>
        <v>0</v>
      </c>
      <c r="AC82" s="191"/>
      <c r="AD82" s="191"/>
      <c r="AE82" s="191"/>
      <c r="AF82" s="191"/>
      <c r="AG82" s="191"/>
      <c r="AH82" s="191"/>
      <c r="AI82" s="191"/>
      <c r="AJ82" s="191"/>
      <c r="AN82" s="199"/>
      <c r="AP82" s="190"/>
    </row>
    <row r="83" spans="3:42">
      <c r="C83" s="202">
        <f t="shared" si="36"/>
        <v>0</v>
      </c>
      <c r="D83" s="202">
        <f t="shared" si="37"/>
        <v>0</v>
      </c>
      <c r="F83" s="198"/>
      <c r="G83" s="198"/>
      <c r="H83" s="198"/>
      <c r="I83" s="198"/>
      <c r="J83" s="198"/>
      <c r="K83" s="198"/>
      <c r="L83" s="198"/>
      <c r="M83" s="198"/>
      <c r="N83" s="198"/>
      <c r="O83" s="198"/>
      <c r="P83" s="198"/>
      <c r="Q83" s="195">
        <f t="shared" si="42"/>
        <v>0</v>
      </c>
      <c r="R83" s="195">
        <f t="shared" si="43"/>
        <v>0</v>
      </c>
      <c r="T83" s="194">
        <f t="shared" si="50"/>
        <v>0</v>
      </c>
      <c r="U83" s="193">
        <f t="shared" si="44"/>
        <v>45930</v>
      </c>
      <c r="V83" s="192">
        <f t="shared" si="45"/>
        <v>0</v>
      </c>
      <c r="W83" s="192">
        <f t="shared" si="46"/>
        <v>0</v>
      </c>
      <c r="X83" s="192">
        <f t="shared" si="51"/>
        <v>0</v>
      </c>
      <c r="Y83" s="192">
        <f t="shared" si="47"/>
        <v>0</v>
      </c>
      <c r="Z83" s="192">
        <f t="shared" si="52"/>
        <v>0</v>
      </c>
      <c r="AC83" s="191"/>
      <c r="AD83" s="191"/>
      <c r="AE83" s="191"/>
      <c r="AF83" s="191"/>
      <c r="AG83" s="191"/>
      <c r="AH83" s="191"/>
      <c r="AI83" s="191"/>
      <c r="AJ83" s="191"/>
      <c r="AN83" s="199"/>
      <c r="AP83" s="190"/>
    </row>
    <row r="84" spans="3:42">
      <c r="C84" s="202">
        <f t="shared" si="36"/>
        <v>0</v>
      </c>
      <c r="D84" s="202">
        <f t="shared" si="37"/>
        <v>0</v>
      </c>
      <c r="F84" s="198"/>
      <c r="G84" s="198"/>
      <c r="H84" s="198"/>
      <c r="I84" s="198"/>
      <c r="J84" s="198"/>
      <c r="K84" s="198"/>
      <c r="L84" s="198"/>
      <c r="M84" s="198"/>
      <c r="N84" s="198"/>
      <c r="O84" s="198"/>
      <c r="P84" s="198"/>
      <c r="Q84" s="195">
        <f t="shared" si="42"/>
        <v>0</v>
      </c>
      <c r="R84" s="195">
        <f t="shared" si="43"/>
        <v>0</v>
      </c>
      <c r="T84" s="194">
        <f t="shared" si="50"/>
        <v>0</v>
      </c>
      <c r="U84" s="193">
        <f t="shared" si="44"/>
        <v>45961</v>
      </c>
      <c r="V84" s="192">
        <f t="shared" si="45"/>
        <v>0</v>
      </c>
      <c r="W84" s="192">
        <f t="shared" si="46"/>
        <v>0</v>
      </c>
      <c r="X84" s="192">
        <f t="shared" si="51"/>
        <v>0</v>
      </c>
      <c r="Y84" s="192">
        <f t="shared" si="47"/>
        <v>0</v>
      </c>
      <c r="Z84" s="192">
        <f t="shared" si="52"/>
        <v>0</v>
      </c>
      <c r="AC84" s="191"/>
      <c r="AD84" s="191"/>
      <c r="AE84" s="191"/>
      <c r="AF84" s="191"/>
      <c r="AG84" s="191"/>
      <c r="AH84" s="191"/>
      <c r="AI84" s="191"/>
      <c r="AJ84" s="191"/>
      <c r="AN84" s="199"/>
      <c r="AP84" s="190"/>
    </row>
    <row r="85" spans="3:42">
      <c r="C85" s="202">
        <f t="shared" si="36"/>
        <v>0</v>
      </c>
      <c r="D85" s="202">
        <f t="shared" si="37"/>
        <v>0</v>
      </c>
      <c r="F85" s="198"/>
      <c r="G85" s="198"/>
      <c r="H85" s="198"/>
      <c r="I85" s="198"/>
      <c r="J85" s="198"/>
      <c r="K85" s="198"/>
      <c r="L85" s="198"/>
      <c r="M85" s="198"/>
      <c r="N85" s="198"/>
      <c r="O85" s="198"/>
      <c r="P85" s="198"/>
      <c r="Q85" s="195">
        <f t="shared" si="42"/>
        <v>0</v>
      </c>
      <c r="R85" s="195">
        <f t="shared" si="43"/>
        <v>0</v>
      </c>
      <c r="T85" s="194">
        <f t="shared" si="50"/>
        <v>0</v>
      </c>
      <c r="U85" s="193">
        <f t="shared" si="44"/>
        <v>45991</v>
      </c>
      <c r="V85" s="192">
        <f t="shared" si="45"/>
        <v>0</v>
      </c>
      <c r="W85" s="192">
        <f t="shared" si="46"/>
        <v>0</v>
      </c>
      <c r="X85" s="192">
        <f t="shared" si="51"/>
        <v>0</v>
      </c>
      <c r="Y85" s="192">
        <f t="shared" si="47"/>
        <v>0</v>
      </c>
      <c r="Z85" s="192">
        <f t="shared" si="52"/>
        <v>0</v>
      </c>
      <c r="AC85" s="191"/>
      <c r="AD85" s="191"/>
      <c r="AE85" s="191"/>
      <c r="AF85" s="191"/>
      <c r="AG85" s="191"/>
      <c r="AH85" s="191"/>
      <c r="AI85" s="191"/>
      <c r="AJ85" s="191"/>
      <c r="AN85" s="199"/>
      <c r="AP85" s="190"/>
    </row>
    <row r="86" spans="3:42">
      <c r="C86" s="202">
        <f t="shared" si="36"/>
        <v>0</v>
      </c>
      <c r="D86" s="202">
        <f t="shared" si="37"/>
        <v>0</v>
      </c>
      <c r="F86" s="198"/>
      <c r="G86" s="198"/>
      <c r="H86" s="198"/>
      <c r="I86" s="198"/>
      <c r="J86" s="198"/>
      <c r="K86" s="198"/>
      <c r="L86" s="198"/>
      <c r="M86" s="198"/>
      <c r="N86" s="198"/>
      <c r="O86" s="198"/>
      <c r="P86" s="198"/>
      <c r="Q86" s="195">
        <f t="shared" si="42"/>
        <v>0</v>
      </c>
      <c r="R86" s="195">
        <f t="shared" si="43"/>
        <v>0</v>
      </c>
      <c r="T86" s="194">
        <f t="shared" si="50"/>
        <v>0</v>
      </c>
      <c r="U86" s="193">
        <f t="shared" si="44"/>
        <v>46022</v>
      </c>
      <c r="V86" s="192">
        <f t="shared" si="45"/>
        <v>0</v>
      </c>
      <c r="W86" s="192">
        <f t="shared" si="46"/>
        <v>0</v>
      </c>
      <c r="X86" s="192">
        <f t="shared" si="51"/>
        <v>0</v>
      </c>
      <c r="Y86" s="192">
        <f t="shared" si="47"/>
        <v>0</v>
      </c>
      <c r="Z86" s="192">
        <f t="shared" si="52"/>
        <v>0</v>
      </c>
      <c r="AC86" s="191"/>
      <c r="AD86" s="191"/>
      <c r="AE86" s="191"/>
      <c r="AF86" s="191"/>
      <c r="AG86" s="191"/>
      <c r="AH86" s="191"/>
      <c r="AI86" s="191"/>
      <c r="AJ86" s="191"/>
      <c r="AN86" s="199"/>
      <c r="AP86" s="190"/>
    </row>
    <row r="87" spans="3:42">
      <c r="C87" s="202">
        <f t="shared" si="36"/>
        <v>0</v>
      </c>
      <c r="D87" s="202">
        <f t="shared" si="37"/>
        <v>0</v>
      </c>
      <c r="F87" s="198"/>
      <c r="G87" s="198"/>
      <c r="H87" s="198"/>
      <c r="I87" s="198"/>
      <c r="J87" s="198"/>
      <c r="K87" s="198"/>
      <c r="L87" s="198"/>
      <c r="M87" s="198"/>
      <c r="N87" s="198"/>
      <c r="O87" s="198"/>
      <c r="P87" s="198"/>
      <c r="Q87" s="195">
        <f t="shared" si="42"/>
        <v>0</v>
      </c>
      <c r="R87" s="195">
        <f t="shared" si="43"/>
        <v>0</v>
      </c>
      <c r="T87" s="194">
        <f t="shared" si="50"/>
        <v>0</v>
      </c>
      <c r="U87" s="193">
        <f t="shared" si="44"/>
        <v>46053</v>
      </c>
      <c r="V87" s="192">
        <f t="shared" si="45"/>
        <v>0</v>
      </c>
      <c r="W87" s="192">
        <f t="shared" si="46"/>
        <v>0</v>
      </c>
      <c r="X87" s="192">
        <f t="shared" si="51"/>
        <v>0</v>
      </c>
      <c r="Y87" s="192">
        <f t="shared" si="47"/>
        <v>0</v>
      </c>
      <c r="Z87" s="192">
        <f t="shared" si="52"/>
        <v>0</v>
      </c>
      <c r="AC87" s="191"/>
      <c r="AD87" s="191"/>
      <c r="AE87" s="191"/>
      <c r="AF87" s="191"/>
      <c r="AG87" s="191"/>
      <c r="AH87" s="191"/>
      <c r="AI87" s="191"/>
      <c r="AJ87" s="191"/>
      <c r="AN87" s="199"/>
      <c r="AP87" s="190"/>
    </row>
    <row r="88" spans="3:42">
      <c r="C88" s="202">
        <f t="shared" si="36"/>
        <v>0</v>
      </c>
      <c r="D88" s="202">
        <f t="shared" si="37"/>
        <v>0</v>
      </c>
      <c r="F88" s="198"/>
      <c r="G88" s="198"/>
      <c r="H88" s="198"/>
      <c r="I88" s="198"/>
      <c r="J88" s="198"/>
      <c r="K88" s="198"/>
      <c r="L88" s="198"/>
      <c r="M88" s="198"/>
      <c r="N88" s="198"/>
      <c r="O88" s="198"/>
      <c r="P88" s="198"/>
      <c r="Q88" s="195">
        <f t="shared" si="42"/>
        <v>0</v>
      </c>
      <c r="R88" s="195">
        <f t="shared" si="43"/>
        <v>0</v>
      </c>
      <c r="T88" s="194">
        <f t="shared" si="50"/>
        <v>0</v>
      </c>
      <c r="U88" s="193">
        <f t="shared" si="44"/>
        <v>46081</v>
      </c>
      <c r="V88" s="192">
        <f t="shared" si="45"/>
        <v>0</v>
      </c>
      <c r="W88" s="192">
        <f t="shared" si="46"/>
        <v>0</v>
      </c>
      <c r="X88" s="192">
        <f t="shared" si="51"/>
        <v>0</v>
      </c>
      <c r="Y88" s="192">
        <f t="shared" si="47"/>
        <v>0</v>
      </c>
      <c r="Z88" s="192">
        <f t="shared" si="52"/>
        <v>0</v>
      </c>
      <c r="AC88" s="191"/>
      <c r="AD88" s="191"/>
      <c r="AE88" s="191"/>
      <c r="AF88" s="191"/>
      <c r="AG88" s="191"/>
      <c r="AH88" s="191"/>
      <c r="AI88" s="191"/>
      <c r="AJ88" s="191"/>
      <c r="AN88" s="199"/>
      <c r="AP88" s="190"/>
    </row>
    <row r="89" spans="3:42">
      <c r="C89" s="202">
        <f t="shared" si="36"/>
        <v>0</v>
      </c>
      <c r="D89" s="202">
        <f t="shared" si="37"/>
        <v>0</v>
      </c>
      <c r="F89" s="198"/>
      <c r="G89" s="198"/>
      <c r="H89" s="198"/>
      <c r="I89" s="198"/>
      <c r="J89" s="198"/>
      <c r="K89" s="198"/>
      <c r="L89" s="198"/>
      <c r="M89" s="198"/>
      <c r="N89" s="198"/>
      <c r="O89" s="198"/>
      <c r="P89" s="198"/>
      <c r="Q89" s="195">
        <f t="shared" si="42"/>
        <v>0</v>
      </c>
      <c r="R89" s="195">
        <f t="shared" si="43"/>
        <v>0</v>
      </c>
      <c r="T89" s="194">
        <f t="shared" si="50"/>
        <v>0</v>
      </c>
      <c r="U89" s="193">
        <f t="shared" si="44"/>
        <v>46112</v>
      </c>
      <c r="V89" s="192">
        <f t="shared" si="45"/>
        <v>0</v>
      </c>
      <c r="W89" s="192">
        <f t="shared" si="46"/>
        <v>0</v>
      </c>
      <c r="X89" s="192">
        <f t="shared" si="51"/>
        <v>0</v>
      </c>
      <c r="Y89" s="192">
        <f t="shared" si="47"/>
        <v>0</v>
      </c>
      <c r="Z89" s="192">
        <f t="shared" si="52"/>
        <v>0</v>
      </c>
      <c r="AC89" s="191"/>
      <c r="AD89" s="191"/>
      <c r="AE89" s="191"/>
      <c r="AF89" s="191"/>
      <c r="AG89" s="191"/>
      <c r="AH89" s="191"/>
      <c r="AI89" s="191"/>
      <c r="AJ89" s="191"/>
      <c r="AN89" s="199"/>
      <c r="AP89" s="190"/>
    </row>
    <row r="90" spans="3:42">
      <c r="C90" s="202">
        <f t="shared" si="36"/>
        <v>0</v>
      </c>
      <c r="D90" s="202">
        <f t="shared" si="37"/>
        <v>0</v>
      </c>
      <c r="F90" s="198"/>
      <c r="G90" s="198"/>
      <c r="H90" s="198"/>
      <c r="I90" s="198"/>
      <c r="J90" s="198"/>
      <c r="K90" s="198"/>
      <c r="L90" s="198"/>
      <c r="M90" s="198"/>
      <c r="N90" s="198"/>
      <c r="O90" s="198"/>
      <c r="P90" s="198"/>
      <c r="Q90" s="195">
        <f t="shared" si="42"/>
        <v>0</v>
      </c>
      <c r="R90" s="195">
        <f t="shared" si="43"/>
        <v>0</v>
      </c>
      <c r="T90" s="194">
        <f t="shared" si="50"/>
        <v>0</v>
      </c>
      <c r="U90" s="193">
        <f t="shared" si="44"/>
        <v>46142</v>
      </c>
      <c r="V90" s="192">
        <f t="shared" si="45"/>
        <v>0</v>
      </c>
      <c r="W90" s="192">
        <f t="shared" si="46"/>
        <v>0</v>
      </c>
      <c r="X90" s="192">
        <f t="shared" si="51"/>
        <v>0</v>
      </c>
      <c r="Y90" s="192">
        <f t="shared" si="47"/>
        <v>0</v>
      </c>
      <c r="Z90" s="192">
        <f t="shared" si="52"/>
        <v>0</v>
      </c>
      <c r="AC90" s="191"/>
      <c r="AD90" s="191"/>
      <c r="AE90" s="191"/>
      <c r="AF90" s="191"/>
      <c r="AG90" s="191"/>
      <c r="AH90" s="191"/>
      <c r="AI90" s="191"/>
      <c r="AJ90" s="191"/>
      <c r="AN90" s="199"/>
      <c r="AP90" s="190"/>
    </row>
    <row r="91" spans="3:42">
      <c r="C91" s="202">
        <f t="shared" si="36"/>
        <v>0</v>
      </c>
      <c r="D91" s="202">
        <f t="shared" si="37"/>
        <v>0</v>
      </c>
      <c r="F91" s="198"/>
      <c r="G91" s="198"/>
      <c r="H91" s="198"/>
      <c r="I91" s="198"/>
      <c r="J91" s="198"/>
      <c r="K91" s="198"/>
      <c r="L91" s="198"/>
      <c r="M91" s="198"/>
      <c r="N91" s="198"/>
      <c r="O91" s="198"/>
      <c r="P91" s="198"/>
      <c r="Q91" s="195">
        <f t="shared" si="42"/>
        <v>0</v>
      </c>
      <c r="R91" s="195">
        <f t="shared" si="43"/>
        <v>0</v>
      </c>
      <c r="T91" s="194">
        <f t="shared" si="50"/>
        <v>0</v>
      </c>
      <c r="U91" s="193">
        <f t="shared" si="44"/>
        <v>46173</v>
      </c>
      <c r="V91" s="192">
        <f t="shared" si="45"/>
        <v>0</v>
      </c>
      <c r="W91" s="192">
        <f t="shared" si="46"/>
        <v>0</v>
      </c>
      <c r="X91" s="192">
        <f t="shared" si="51"/>
        <v>0</v>
      </c>
      <c r="Y91" s="192">
        <f t="shared" si="47"/>
        <v>0</v>
      </c>
      <c r="Z91" s="192">
        <f t="shared" si="52"/>
        <v>0</v>
      </c>
      <c r="AC91" s="191"/>
      <c r="AD91" s="191"/>
      <c r="AE91" s="191"/>
      <c r="AF91" s="191"/>
      <c r="AG91" s="191"/>
      <c r="AH91" s="191"/>
      <c r="AI91" s="191"/>
      <c r="AJ91" s="191"/>
      <c r="AN91" s="199"/>
      <c r="AP91" s="190"/>
    </row>
    <row r="92" spans="3:42">
      <c r="C92" s="202">
        <f t="shared" si="36"/>
        <v>0</v>
      </c>
      <c r="D92" s="202">
        <f t="shared" si="37"/>
        <v>0</v>
      </c>
      <c r="F92" s="198"/>
      <c r="G92" s="198"/>
      <c r="H92" s="198"/>
      <c r="I92" s="198"/>
      <c r="J92" s="198"/>
      <c r="K92" s="198"/>
      <c r="L92" s="198"/>
      <c r="M92" s="198"/>
      <c r="N92" s="198"/>
      <c r="O92" s="198"/>
      <c r="P92" s="198"/>
      <c r="Q92" s="195">
        <f t="shared" si="42"/>
        <v>0</v>
      </c>
      <c r="R92" s="195">
        <f t="shared" si="43"/>
        <v>0</v>
      </c>
      <c r="T92" s="194">
        <f t="shared" si="50"/>
        <v>0</v>
      </c>
      <c r="U92" s="193">
        <f t="shared" si="44"/>
        <v>46203</v>
      </c>
      <c r="V92" s="192">
        <f t="shared" si="45"/>
        <v>0</v>
      </c>
      <c r="W92" s="192">
        <f t="shared" si="46"/>
        <v>0</v>
      </c>
      <c r="X92" s="192">
        <f t="shared" si="51"/>
        <v>0</v>
      </c>
      <c r="Y92" s="192">
        <f t="shared" si="47"/>
        <v>0</v>
      </c>
      <c r="Z92" s="192">
        <f t="shared" si="52"/>
        <v>0</v>
      </c>
      <c r="AC92" s="191"/>
      <c r="AD92" s="191"/>
      <c r="AE92" s="191"/>
      <c r="AF92" s="191"/>
      <c r="AG92" s="191"/>
      <c r="AH92" s="191"/>
      <c r="AI92" s="191"/>
      <c r="AJ92" s="191"/>
      <c r="AN92" s="199"/>
      <c r="AP92" s="190"/>
    </row>
    <row r="93" spans="3:42">
      <c r="C93" s="202">
        <f t="shared" si="36"/>
        <v>0</v>
      </c>
      <c r="D93" s="202">
        <f t="shared" si="37"/>
        <v>0</v>
      </c>
      <c r="F93" s="198"/>
      <c r="G93" s="198"/>
      <c r="H93" s="198"/>
      <c r="I93" s="198"/>
      <c r="J93" s="198"/>
      <c r="K93" s="198"/>
      <c r="L93" s="198"/>
      <c r="M93" s="198"/>
      <c r="N93" s="198"/>
      <c r="O93" s="198"/>
      <c r="P93" s="198"/>
      <c r="Q93" s="195">
        <f t="shared" si="42"/>
        <v>0</v>
      </c>
      <c r="R93" s="195">
        <f t="shared" si="43"/>
        <v>0</v>
      </c>
      <c r="T93" s="194">
        <f t="shared" si="50"/>
        <v>0</v>
      </c>
      <c r="U93" s="193">
        <f t="shared" si="44"/>
        <v>46234</v>
      </c>
      <c r="V93" s="192">
        <f t="shared" si="45"/>
        <v>0</v>
      </c>
      <c r="W93" s="192">
        <f t="shared" si="46"/>
        <v>0</v>
      </c>
      <c r="X93" s="192">
        <f t="shared" si="51"/>
        <v>0</v>
      </c>
      <c r="Y93" s="192">
        <f t="shared" si="47"/>
        <v>0</v>
      </c>
      <c r="Z93" s="192">
        <f t="shared" si="52"/>
        <v>0</v>
      </c>
      <c r="AC93" s="191"/>
      <c r="AD93" s="191"/>
      <c r="AE93" s="191"/>
      <c r="AF93" s="191"/>
      <c r="AG93" s="191"/>
      <c r="AH93" s="191"/>
      <c r="AI93" s="191"/>
      <c r="AJ93" s="191"/>
      <c r="AN93" s="199"/>
      <c r="AP93" s="190"/>
    </row>
    <row r="94" spans="3:42">
      <c r="C94" s="202">
        <f t="shared" si="36"/>
        <v>0</v>
      </c>
      <c r="D94" s="202">
        <f t="shared" si="37"/>
        <v>0</v>
      </c>
      <c r="F94" s="198"/>
      <c r="G94" s="198"/>
      <c r="H94" s="198"/>
      <c r="I94" s="198"/>
      <c r="J94" s="198"/>
      <c r="K94" s="198"/>
      <c r="L94" s="198"/>
      <c r="M94" s="198"/>
      <c r="N94" s="198"/>
      <c r="O94" s="198"/>
      <c r="P94" s="198"/>
      <c r="Q94" s="195">
        <f t="shared" si="42"/>
        <v>0</v>
      </c>
      <c r="R94" s="195">
        <f t="shared" si="43"/>
        <v>0</v>
      </c>
      <c r="T94" s="194">
        <f t="shared" si="50"/>
        <v>0</v>
      </c>
      <c r="U94" s="193">
        <f t="shared" si="44"/>
        <v>46265</v>
      </c>
      <c r="V94" s="192">
        <f t="shared" si="45"/>
        <v>0</v>
      </c>
      <c r="W94" s="192">
        <f t="shared" si="46"/>
        <v>0</v>
      </c>
      <c r="X94" s="192">
        <f t="shared" si="51"/>
        <v>0</v>
      </c>
      <c r="Y94" s="192">
        <f t="shared" si="47"/>
        <v>0</v>
      </c>
      <c r="Z94" s="192">
        <f t="shared" si="52"/>
        <v>0</v>
      </c>
      <c r="AC94" s="191"/>
      <c r="AD94" s="191"/>
      <c r="AE94" s="191"/>
      <c r="AF94" s="191"/>
      <c r="AG94" s="191"/>
      <c r="AH94" s="191"/>
      <c r="AI94" s="191"/>
      <c r="AJ94" s="191"/>
      <c r="AN94" s="199"/>
      <c r="AP94" s="190"/>
    </row>
    <row r="95" spans="3:42">
      <c r="C95" s="202">
        <f t="shared" si="36"/>
        <v>0</v>
      </c>
      <c r="D95" s="202">
        <f t="shared" si="37"/>
        <v>0</v>
      </c>
      <c r="F95" s="198"/>
      <c r="G95" s="198"/>
      <c r="H95" s="198"/>
      <c r="I95" s="198"/>
      <c r="J95" s="198"/>
      <c r="K95" s="198"/>
      <c r="L95" s="198"/>
      <c r="M95" s="198"/>
      <c r="N95" s="198"/>
      <c r="O95" s="198"/>
      <c r="P95" s="198"/>
      <c r="Q95" s="195">
        <f t="shared" si="42"/>
        <v>0</v>
      </c>
      <c r="R95" s="195">
        <f t="shared" si="43"/>
        <v>0</v>
      </c>
      <c r="T95" s="194">
        <f t="shared" si="50"/>
        <v>0</v>
      </c>
      <c r="U95" s="193">
        <f t="shared" si="44"/>
        <v>46295</v>
      </c>
      <c r="V95" s="192">
        <f t="shared" si="45"/>
        <v>0</v>
      </c>
      <c r="W95" s="192">
        <f t="shared" si="46"/>
        <v>0</v>
      </c>
      <c r="X95" s="192">
        <f t="shared" si="51"/>
        <v>0</v>
      </c>
      <c r="Y95" s="192">
        <f t="shared" si="47"/>
        <v>0</v>
      </c>
      <c r="Z95" s="192">
        <f t="shared" si="52"/>
        <v>0</v>
      </c>
      <c r="AC95" s="191"/>
      <c r="AD95" s="191"/>
      <c r="AE95" s="191"/>
      <c r="AF95" s="191"/>
      <c r="AG95" s="191"/>
      <c r="AH95" s="191"/>
      <c r="AI95" s="191"/>
      <c r="AJ95" s="191"/>
      <c r="AN95" s="199"/>
      <c r="AP95" s="190"/>
    </row>
    <row r="96" spans="3:42">
      <c r="C96" s="202">
        <f t="shared" si="36"/>
        <v>0</v>
      </c>
      <c r="D96" s="202">
        <f t="shared" si="37"/>
        <v>0</v>
      </c>
      <c r="F96" s="198"/>
      <c r="G96" s="198"/>
      <c r="H96" s="198"/>
      <c r="I96" s="198"/>
      <c r="J96" s="198"/>
      <c r="K96" s="198"/>
      <c r="L96" s="198"/>
      <c r="M96" s="198"/>
      <c r="N96" s="198"/>
      <c r="O96" s="198"/>
      <c r="P96" s="198"/>
      <c r="Q96" s="195">
        <f t="shared" si="42"/>
        <v>0</v>
      </c>
      <c r="R96" s="195">
        <f t="shared" si="43"/>
        <v>0</v>
      </c>
      <c r="T96" s="194">
        <f t="shared" si="50"/>
        <v>0</v>
      </c>
      <c r="U96" s="193">
        <f t="shared" si="44"/>
        <v>46326</v>
      </c>
      <c r="V96" s="192">
        <f t="shared" si="45"/>
        <v>0</v>
      </c>
      <c r="W96" s="192">
        <f t="shared" si="46"/>
        <v>0</v>
      </c>
      <c r="X96" s="192">
        <f t="shared" si="51"/>
        <v>0</v>
      </c>
      <c r="Y96" s="192">
        <f t="shared" si="47"/>
        <v>0</v>
      </c>
      <c r="Z96" s="192">
        <f t="shared" si="52"/>
        <v>0</v>
      </c>
      <c r="AC96" s="191"/>
      <c r="AD96" s="191"/>
      <c r="AE96" s="191"/>
      <c r="AF96" s="191"/>
      <c r="AG96" s="191"/>
      <c r="AH96" s="191"/>
      <c r="AI96" s="191"/>
      <c r="AJ96" s="191"/>
      <c r="AN96" s="199"/>
      <c r="AP96" s="190"/>
    </row>
    <row r="97" spans="3:62">
      <c r="C97" s="202">
        <f t="shared" si="36"/>
        <v>0</v>
      </c>
      <c r="D97" s="202">
        <f t="shared" si="37"/>
        <v>0</v>
      </c>
      <c r="F97" s="198"/>
      <c r="G97" s="198"/>
      <c r="H97" s="198"/>
      <c r="I97" s="198"/>
      <c r="J97" s="198"/>
      <c r="K97" s="198"/>
      <c r="L97" s="198"/>
      <c r="M97" s="198"/>
      <c r="N97" s="198"/>
      <c r="O97" s="198"/>
      <c r="P97" s="198"/>
      <c r="Q97" s="195">
        <f t="shared" si="42"/>
        <v>0</v>
      </c>
      <c r="R97" s="195">
        <f t="shared" si="43"/>
        <v>0</v>
      </c>
      <c r="T97" s="194">
        <f t="shared" si="50"/>
        <v>0</v>
      </c>
      <c r="U97" s="193">
        <f t="shared" si="44"/>
        <v>46356</v>
      </c>
      <c r="V97" s="192">
        <f t="shared" si="45"/>
        <v>0</v>
      </c>
      <c r="W97" s="192">
        <f t="shared" si="46"/>
        <v>0</v>
      </c>
      <c r="X97" s="192">
        <f t="shared" si="51"/>
        <v>0</v>
      </c>
      <c r="Y97" s="192">
        <f t="shared" si="47"/>
        <v>0</v>
      </c>
      <c r="Z97" s="192">
        <f t="shared" si="52"/>
        <v>0</v>
      </c>
      <c r="AC97" s="191"/>
      <c r="AD97" s="191"/>
      <c r="AE97" s="191"/>
      <c r="AF97" s="191"/>
      <c r="AG97" s="191"/>
      <c r="AH97" s="191"/>
      <c r="AI97" s="191"/>
      <c r="AJ97" s="191"/>
      <c r="AN97" s="199"/>
    </row>
    <row r="98" spans="3:62">
      <c r="C98" s="202">
        <f t="shared" si="36"/>
        <v>0</v>
      </c>
      <c r="D98" s="202">
        <f t="shared" si="37"/>
        <v>0</v>
      </c>
      <c r="F98" s="198"/>
      <c r="G98" s="198"/>
      <c r="H98" s="198"/>
      <c r="I98" s="198"/>
      <c r="J98" s="198"/>
      <c r="K98" s="198"/>
      <c r="L98" s="198"/>
      <c r="M98" s="198"/>
      <c r="N98" s="198"/>
      <c r="O98" s="198"/>
      <c r="P98" s="198"/>
      <c r="Q98" s="195">
        <f t="shared" si="42"/>
        <v>0</v>
      </c>
      <c r="R98" s="195">
        <f t="shared" si="43"/>
        <v>0</v>
      </c>
      <c r="T98" s="194">
        <f t="shared" si="50"/>
        <v>0</v>
      </c>
      <c r="U98" s="193">
        <f t="shared" si="44"/>
        <v>46387</v>
      </c>
      <c r="V98" s="192">
        <f t="shared" si="45"/>
        <v>0</v>
      </c>
      <c r="W98" s="192">
        <f t="shared" si="46"/>
        <v>0</v>
      </c>
      <c r="X98" s="192">
        <f t="shared" si="51"/>
        <v>0</v>
      </c>
      <c r="Y98" s="192">
        <f t="shared" si="47"/>
        <v>0</v>
      </c>
      <c r="Z98" s="192">
        <f t="shared" si="52"/>
        <v>0</v>
      </c>
      <c r="AC98" s="191"/>
      <c r="AD98" s="191"/>
      <c r="AE98" s="191"/>
      <c r="AF98" s="191"/>
      <c r="AG98" s="191"/>
      <c r="AH98" s="191"/>
      <c r="AI98" s="191"/>
      <c r="AJ98" s="191"/>
      <c r="AN98" s="199"/>
    </row>
    <row r="99" spans="3:62">
      <c r="C99" s="202">
        <f t="shared" si="36"/>
        <v>0</v>
      </c>
      <c r="D99" s="202">
        <f t="shared" si="37"/>
        <v>0</v>
      </c>
      <c r="F99" s="198"/>
      <c r="G99" s="198"/>
      <c r="H99" s="198"/>
      <c r="I99" s="198"/>
      <c r="J99" s="198"/>
      <c r="K99" s="198"/>
      <c r="L99" s="198"/>
      <c r="M99" s="198"/>
      <c r="N99" s="198"/>
      <c r="O99" s="198"/>
      <c r="P99" s="198"/>
      <c r="Q99" s="195">
        <f t="shared" si="42"/>
        <v>0</v>
      </c>
      <c r="R99" s="195">
        <f t="shared" si="43"/>
        <v>0</v>
      </c>
      <c r="T99" s="194">
        <f t="shared" si="50"/>
        <v>0</v>
      </c>
      <c r="U99" s="193">
        <f t="shared" si="44"/>
        <v>46418</v>
      </c>
      <c r="V99" s="192">
        <f t="shared" si="45"/>
        <v>0</v>
      </c>
      <c r="W99" s="192">
        <f t="shared" si="46"/>
        <v>0</v>
      </c>
      <c r="X99" s="192">
        <f t="shared" si="51"/>
        <v>0</v>
      </c>
      <c r="Y99" s="192">
        <f t="shared" si="47"/>
        <v>0</v>
      </c>
      <c r="Z99" s="192">
        <f t="shared" si="52"/>
        <v>0</v>
      </c>
      <c r="AC99" s="191"/>
      <c r="AD99" s="191"/>
      <c r="AE99" s="191"/>
      <c r="AF99" s="191"/>
      <c r="AG99" s="191"/>
      <c r="AH99" s="191"/>
      <c r="AI99" s="191"/>
      <c r="AJ99" s="191"/>
      <c r="AN99" s="199"/>
    </row>
    <row r="100" spans="3:62">
      <c r="C100" s="202">
        <f t="shared" si="36"/>
        <v>0</v>
      </c>
      <c r="D100" s="202">
        <f t="shared" si="37"/>
        <v>0</v>
      </c>
      <c r="F100" s="198"/>
      <c r="G100" s="198"/>
      <c r="H100" s="198"/>
      <c r="I100" s="198"/>
      <c r="J100" s="198"/>
      <c r="K100" s="198"/>
      <c r="L100" s="198"/>
      <c r="M100" s="198"/>
      <c r="N100" s="198"/>
      <c r="O100" s="198"/>
      <c r="P100" s="198"/>
      <c r="Q100" s="195">
        <f t="shared" si="42"/>
        <v>0</v>
      </c>
      <c r="R100" s="195">
        <f t="shared" si="43"/>
        <v>0</v>
      </c>
      <c r="T100" s="194">
        <f t="shared" si="50"/>
        <v>0</v>
      </c>
      <c r="U100" s="193">
        <f t="shared" si="44"/>
        <v>46446</v>
      </c>
      <c r="V100" s="192">
        <f t="shared" si="45"/>
        <v>0</v>
      </c>
      <c r="W100" s="192">
        <f t="shared" si="46"/>
        <v>0</v>
      </c>
      <c r="X100" s="192">
        <f t="shared" si="51"/>
        <v>0</v>
      </c>
      <c r="Y100" s="192">
        <f t="shared" si="47"/>
        <v>0</v>
      </c>
      <c r="Z100" s="192">
        <f t="shared" si="52"/>
        <v>0</v>
      </c>
      <c r="AC100" s="191"/>
      <c r="AD100" s="191"/>
      <c r="AE100" s="191"/>
      <c r="AF100" s="191"/>
      <c r="AG100" s="191"/>
      <c r="AH100" s="191"/>
      <c r="AI100" s="191"/>
      <c r="AJ100" s="191"/>
      <c r="AN100" s="199"/>
    </row>
    <row r="101" spans="3:62">
      <c r="C101" s="202">
        <f t="shared" si="36"/>
        <v>0</v>
      </c>
      <c r="D101" s="202">
        <f t="shared" si="37"/>
        <v>0</v>
      </c>
      <c r="F101" s="198"/>
      <c r="G101" s="198"/>
      <c r="H101" s="198"/>
      <c r="I101" s="198"/>
      <c r="J101" s="198"/>
      <c r="K101" s="198"/>
      <c r="L101" s="198"/>
      <c r="M101" s="198"/>
      <c r="N101" s="198"/>
      <c r="O101" s="198"/>
      <c r="P101" s="198"/>
      <c r="Q101" s="195">
        <f t="shared" si="42"/>
        <v>0</v>
      </c>
      <c r="R101" s="195">
        <f t="shared" si="43"/>
        <v>0</v>
      </c>
      <c r="T101" s="194">
        <f t="shared" si="50"/>
        <v>0</v>
      </c>
      <c r="U101" s="193">
        <f t="shared" si="44"/>
        <v>46477</v>
      </c>
      <c r="V101" s="192">
        <f t="shared" si="45"/>
        <v>0</v>
      </c>
      <c r="W101" s="192">
        <f t="shared" si="46"/>
        <v>0</v>
      </c>
      <c r="X101" s="192">
        <f t="shared" si="51"/>
        <v>0</v>
      </c>
      <c r="Y101" s="192">
        <f t="shared" si="47"/>
        <v>0</v>
      </c>
      <c r="Z101" s="192">
        <f t="shared" si="52"/>
        <v>0</v>
      </c>
      <c r="AC101" s="191"/>
      <c r="AD101" s="191"/>
      <c r="AE101" s="191"/>
      <c r="AF101" s="191"/>
      <c r="AG101" s="191"/>
      <c r="AH101" s="191"/>
      <c r="AI101" s="191"/>
      <c r="AJ101" s="191"/>
      <c r="AN101" s="199"/>
    </row>
    <row r="102" spans="3:62">
      <c r="C102" s="202">
        <f t="shared" si="36"/>
        <v>0</v>
      </c>
      <c r="D102" s="202">
        <f t="shared" si="37"/>
        <v>0</v>
      </c>
      <c r="F102" s="198"/>
      <c r="G102" s="198"/>
      <c r="H102" s="198"/>
      <c r="I102" s="198"/>
      <c r="J102" s="198"/>
      <c r="K102" s="198"/>
      <c r="L102" s="198"/>
      <c r="M102" s="198"/>
      <c r="N102" s="198"/>
      <c r="O102" s="198"/>
      <c r="P102" s="198"/>
      <c r="Q102" s="195">
        <f t="shared" si="42"/>
        <v>0</v>
      </c>
      <c r="R102" s="195">
        <f t="shared" si="43"/>
        <v>0</v>
      </c>
      <c r="T102" s="194">
        <f t="shared" si="50"/>
        <v>0</v>
      </c>
      <c r="U102" s="193">
        <f t="shared" si="44"/>
        <v>46507</v>
      </c>
      <c r="V102" s="192">
        <f t="shared" si="45"/>
        <v>0</v>
      </c>
      <c r="W102" s="192">
        <f t="shared" si="46"/>
        <v>0</v>
      </c>
      <c r="X102" s="192">
        <f t="shared" si="51"/>
        <v>0</v>
      </c>
      <c r="Y102" s="192">
        <f t="shared" si="47"/>
        <v>0</v>
      </c>
      <c r="Z102" s="192">
        <f t="shared" si="52"/>
        <v>0</v>
      </c>
      <c r="AC102" s="191"/>
      <c r="AD102" s="191"/>
      <c r="AE102" s="191"/>
      <c r="AF102" s="191"/>
      <c r="AG102" s="191"/>
      <c r="AH102" s="191"/>
      <c r="AI102" s="191"/>
      <c r="AJ102" s="191"/>
      <c r="AN102" s="199"/>
    </row>
    <row r="103" spans="3:62">
      <c r="C103" s="202">
        <f t="shared" si="36"/>
        <v>0</v>
      </c>
      <c r="D103" s="202">
        <f t="shared" si="37"/>
        <v>0</v>
      </c>
      <c r="F103" s="198"/>
      <c r="G103" s="198"/>
      <c r="H103" s="198"/>
      <c r="I103" s="198"/>
      <c r="J103" s="198"/>
      <c r="K103" s="198"/>
      <c r="L103" s="198"/>
      <c r="M103" s="198"/>
      <c r="N103" s="198"/>
      <c r="O103" s="198"/>
      <c r="P103" s="198"/>
      <c r="Q103" s="195">
        <f t="shared" si="42"/>
        <v>0</v>
      </c>
      <c r="R103" s="195">
        <f t="shared" si="43"/>
        <v>0</v>
      </c>
      <c r="T103" s="194">
        <f t="shared" si="50"/>
        <v>0</v>
      </c>
      <c r="U103" s="193">
        <f t="shared" si="44"/>
        <v>46538</v>
      </c>
      <c r="V103" s="192">
        <f t="shared" si="45"/>
        <v>0</v>
      </c>
      <c r="W103" s="192">
        <f t="shared" si="46"/>
        <v>0</v>
      </c>
      <c r="X103" s="192">
        <f t="shared" si="51"/>
        <v>0</v>
      </c>
      <c r="Y103" s="192">
        <f t="shared" si="47"/>
        <v>0</v>
      </c>
      <c r="Z103" s="192">
        <f t="shared" si="52"/>
        <v>0</v>
      </c>
      <c r="AC103" s="191"/>
      <c r="AD103" s="191"/>
      <c r="AE103" s="191"/>
      <c r="AF103" s="191"/>
      <c r="AG103" s="191"/>
      <c r="AH103" s="191"/>
      <c r="AI103" s="191"/>
      <c r="AJ103" s="191"/>
      <c r="AN103" s="199"/>
    </row>
    <row r="104" spans="3:62">
      <c r="C104" s="202">
        <f t="shared" si="36"/>
        <v>0</v>
      </c>
      <c r="D104" s="202">
        <f t="shared" si="37"/>
        <v>0</v>
      </c>
      <c r="F104" s="198"/>
      <c r="G104" s="198"/>
      <c r="H104" s="198"/>
      <c r="I104" s="198"/>
      <c r="J104" s="198"/>
      <c r="K104" s="198"/>
      <c r="L104" s="198"/>
      <c r="M104" s="198"/>
      <c r="N104" s="198"/>
      <c r="O104" s="198"/>
      <c r="P104" s="198"/>
      <c r="Q104" s="195">
        <f t="shared" si="42"/>
        <v>0</v>
      </c>
      <c r="R104" s="195">
        <f t="shared" si="43"/>
        <v>0</v>
      </c>
      <c r="T104" s="194">
        <f t="shared" si="50"/>
        <v>0</v>
      </c>
      <c r="U104" s="193">
        <f t="shared" si="44"/>
        <v>46568</v>
      </c>
      <c r="V104" s="192">
        <f t="shared" si="45"/>
        <v>0</v>
      </c>
      <c r="W104" s="192">
        <f t="shared" si="46"/>
        <v>0</v>
      </c>
      <c r="X104" s="192">
        <f t="shared" si="51"/>
        <v>0</v>
      </c>
      <c r="Y104" s="192">
        <f t="shared" si="47"/>
        <v>0</v>
      </c>
      <c r="Z104" s="192">
        <f t="shared" si="52"/>
        <v>0</v>
      </c>
      <c r="AC104" s="191"/>
      <c r="AD104" s="191"/>
      <c r="AE104" s="191"/>
      <c r="AF104" s="191"/>
      <c r="AG104" s="191"/>
      <c r="AH104" s="191"/>
      <c r="AI104" s="191"/>
      <c r="AJ104" s="191"/>
      <c r="AN104" s="199"/>
    </row>
    <row r="105" spans="3:62">
      <c r="C105" s="202">
        <f t="shared" si="36"/>
        <v>0</v>
      </c>
      <c r="D105" s="202">
        <f t="shared" si="37"/>
        <v>0</v>
      </c>
      <c r="F105" s="198"/>
      <c r="G105" s="198"/>
      <c r="H105" s="198"/>
      <c r="I105" s="198"/>
      <c r="J105" s="198"/>
      <c r="K105" s="198"/>
      <c r="L105" s="198"/>
      <c r="M105" s="198"/>
      <c r="N105" s="198"/>
      <c r="O105" s="198"/>
      <c r="P105" s="198"/>
      <c r="Q105" s="195">
        <f t="shared" si="42"/>
        <v>0</v>
      </c>
      <c r="R105" s="195">
        <f t="shared" si="43"/>
        <v>0</v>
      </c>
      <c r="T105" s="194">
        <f t="shared" si="50"/>
        <v>0</v>
      </c>
      <c r="U105" s="193">
        <f t="shared" si="44"/>
        <v>46599</v>
      </c>
      <c r="V105" s="192">
        <f t="shared" si="45"/>
        <v>0</v>
      </c>
      <c r="W105" s="192">
        <f t="shared" si="46"/>
        <v>0</v>
      </c>
      <c r="X105" s="192">
        <f t="shared" si="51"/>
        <v>0</v>
      </c>
      <c r="Y105" s="192">
        <f t="shared" si="47"/>
        <v>0</v>
      </c>
      <c r="Z105" s="192">
        <f t="shared" si="52"/>
        <v>0</v>
      </c>
      <c r="AC105" s="191"/>
      <c r="AD105" s="191"/>
      <c r="AE105" s="191"/>
      <c r="AF105" s="191"/>
      <c r="AG105" s="191"/>
      <c r="AH105" s="191"/>
      <c r="AI105" s="191"/>
      <c r="AJ105" s="191"/>
      <c r="AN105" s="199"/>
    </row>
    <row r="106" spans="3:62">
      <c r="C106" s="202">
        <f t="shared" si="36"/>
        <v>0</v>
      </c>
      <c r="D106" s="202">
        <f t="shared" si="37"/>
        <v>0</v>
      </c>
      <c r="F106" s="198"/>
      <c r="G106" s="198"/>
      <c r="H106" s="198"/>
      <c r="I106" s="198"/>
      <c r="J106" s="198"/>
      <c r="K106" s="198"/>
      <c r="L106" s="198"/>
      <c r="M106" s="198"/>
      <c r="N106" s="198"/>
      <c r="O106" s="198"/>
      <c r="P106" s="198"/>
      <c r="Q106" s="195">
        <f t="shared" si="42"/>
        <v>0</v>
      </c>
      <c r="R106" s="195">
        <f t="shared" si="43"/>
        <v>0</v>
      </c>
      <c r="T106" s="194">
        <f t="shared" si="50"/>
        <v>0</v>
      </c>
      <c r="U106" s="193">
        <f t="shared" si="44"/>
        <v>46630</v>
      </c>
      <c r="V106" s="192">
        <f t="shared" si="45"/>
        <v>0</v>
      </c>
      <c r="W106" s="192">
        <f t="shared" si="46"/>
        <v>0</v>
      </c>
      <c r="X106" s="192">
        <f t="shared" si="51"/>
        <v>0</v>
      </c>
      <c r="Y106" s="192">
        <f t="shared" si="47"/>
        <v>0</v>
      </c>
      <c r="Z106" s="192">
        <f t="shared" si="52"/>
        <v>0</v>
      </c>
      <c r="AC106" s="191"/>
      <c r="AD106" s="191"/>
      <c r="AE106" s="191"/>
      <c r="AF106" s="191"/>
      <c r="AG106" s="191"/>
      <c r="AH106" s="191"/>
      <c r="AI106" s="191"/>
      <c r="AJ106" s="191"/>
      <c r="AN106" s="199"/>
    </row>
    <row r="107" spans="3:62">
      <c r="C107" s="202">
        <f t="shared" si="36"/>
        <v>0</v>
      </c>
      <c r="D107" s="202">
        <f t="shared" si="37"/>
        <v>0</v>
      </c>
      <c r="F107" s="198"/>
      <c r="G107" s="198"/>
      <c r="H107" s="198"/>
      <c r="I107" s="198"/>
      <c r="J107" s="198"/>
      <c r="K107" s="198"/>
      <c r="L107" s="198"/>
      <c r="M107" s="198"/>
      <c r="N107" s="198"/>
      <c r="O107" s="198"/>
      <c r="P107" s="198"/>
      <c r="Q107" s="195">
        <f t="shared" si="42"/>
        <v>0</v>
      </c>
      <c r="R107" s="195">
        <f t="shared" si="43"/>
        <v>0</v>
      </c>
      <c r="T107" s="194">
        <f t="shared" si="50"/>
        <v>0</v>
      </c>
      <c r="U107" s="193">
        <f t="shared" si="44"/>
        <v>46660</v>
      </c>
      <c r="V107" s="192">
        <f t="shared" si="45"/>
        <v>0</v>
      </c>
      <c r="W107" s="192">
        <f t="shared" si="46"/>
        <v>0</v>
      </c>
      <c r="X107" s="192">
        <f t="shared" si="51"/>
        <v>0</v>
      </c>
      <c r="Y107" s="192">
        <f t="shared" si="47"/>
        <v>0</v>
      </c>
      <c r="Z107" s="192">
        <f t="shared" si="52"/>
        <v>0</v>
      </c>
      <c r="AC107" s="191"/>
      <c r="AD107" s="191"/>
      <c r="AE107" s="191"/>
      <c r="AF107" s="191"/>
      <c r="AG107" s="191"/>
      <c r="AH107" s="191"/>
      <c r="AI107" s="191"/>
      <c r="AJ107" s="191"/>
      <c r="AN107" s="199"/>
    </row>
    <row r="108" spans="3:62">
      <c r="C108" s="202">
        <f t="shared" si="36"/>
        <v>0</v>
      </c>
      <c r="D108" s="202">
        <f t="shared" si="37"/>
        <v>0</v>
      </c>
      <c r="F108" s="198"/>
      <c r="G108" s="198"/>
      <c r="H108" s="198"/>
      <c r="I108" s="198"/>
      <c r="J108" s="198"/>
      <c r="K108" s="198"/>
      <c r="L108" s="198"/>
      <c r="M108" s="198"/>
      <c r="N108" s="198"/>
      <c r="O108" s="198"/>
      <c r="P108" s="198"/>
      <c r="Q108" s="195">
        <f t="shared" si="42"/>
        <v>0</v>
      </c>
      <c r="R108" s="195">
        <f t="shared" si="43"/>
        <v>0</v>
      </c>
      <c r="T108" s="194">
        <f t="shared" si="50"/>
        <v>0</v>
      </c>
      <c r="U108" s="193">
        <f t="shared" si="44"/>
        <v>46691</v>
      </c>
      <c r="V108" s="192">
        <f t="shared" si="45"/>
        <v>0</v>
      </c>
      <c r="W108" s="192">
        <f t="shared" si="46"/>
        <v>0</v>
      </c>
      <c r="X108" s="192">
        <f t="shared" si="51"/>
        <v>0</v>
      </c>
      <c r="Y108" s="192">
        <f t="shared" si="47"/>
        <v>0</v>
      </c>
      <c r="Z108" s="192">
        <f t="shared" si="52"/>
        <v>0</v>
      </c>
      <c r="AC108" s="191"/>
      <c r="AD108" s="191"/>
      <c r="AE108" s="191"/>
      <c r="AF108" s="191"/>
      <c r="AG108" s="191"/>
      <c r="AH108" s="191"/>
      <c r="AI108" s="191"/>
      <c r="AJ108" s="191"/>
      <c r="AN108" s="199"/>
    </row>
    <row r="109" spans="3:62">
      <c r="C109" s="202">
        <f t="shared" si="36"/>
        <v>0</v>
      </c>
      <c r="D109" s="202">
        <f t="shared" si="37"/>
        <v>0</v>
      </c>
      <c r="F109" s="198"/>
      <c r="G109" s="198"/>
      <c r="H109" s="198"/>
      <c r="I109" s="198"/>
      <c r="J109" s="198"/>
      <c r="K109" s="198"/>
      <c r="L109" s="198"/>
      <c r="M109" s="198"/>
      <c r="N109" s="198"/>
      <c r="O109" s="198"/>
      <c r="P109" s="198"/>
      <c r="Q109" s="195">
        <f t="shared" si="42"/>
        <v>0</v>
      </c>
      <c r="R109" s="195">
        <f t="shared" si="43"/>
        <v>0</v>
      </c>
      <c r="T109" s="194">
        <f t="shared" si="50"/>
        <v>0</v>
      </c>
      <c r="U109" s="193">
        <f t="shared" si="44"/>
        <v>46721</v>
      </c>
      <c r="V109" s="192">
        <f t="shared" si="45"/>
        <v>0</v>
      </c>
      <c r="W109" s="192">
        <f t="shared" si="46"/>
        <v>0</v>
      </c>
      <c r="X109" s="192">
        <f t="shared" si="51"/>
        <v>0</v>
      </c>
      <c r="Y109" s="192">
        <f t="shared" si="47"/>
        <v>0</v>
      </c>
      <c r="Z109" s="192">
        <f t="shared" si="52"/>
        <v>0</v>
      </c>
      <c r="AC109" s="191"/>
      <c r="AD109" s="191"/>
      <c r="AE109" s="191"/>
      <c r="AF109" s="191"/>
      <c r="AG109" s="191"/>
      <c r="AH109" s="191"/>
      <c r="AI109" s="191"/>
      <c r="AJ109" s="191"/>
      <c r="AN109" s="189"/>
      <c r="AO109" s="189"/>
    </row>
    <row r="110" spans="3:62" s="199" customFormat="1">
      <c r="E110" s="158"/>
      <c r="F110" s="201"/>
      <c r="G110" s="201"/>
      <c r="H110" s="201"/>
      <c r="I110" s="201"/>
      <c r="J110" s="201"/>
      <c r="K110" s="201"/>
      <c r="L110" s="201"/>
      <c r="M110" s="201"/>
      <c r="N110" s="201"/>
      <c r="O110" s="201"/>
      <c r="P110" s="201"/>
      <c r="Q110" s="195">
        <f t="shared" si="42"/>
        <v>0</v>
      </c>
      <c r="R110" s="195">
        <f t="shared" si="43"/>
        <v>0</v>
      </c>
      <c r="S110" s="156"/>
      <c r="T110" s="194">
        <f t="shared" si="50"/>
        <v>0</v>
      </c>
      <c r="U110" s="193">
        <f t="shared" si="44"/>
        <v>46752</v>
      </c>
      <c r="V110" s="192">
        <f t="shared" si="45"/>
        <v>0</v>
      </c>
      <c r="W110" s="192">
        <f t="shared" si="46"/>
        <v>0</v>
      </c>
      <c r="X110" s="192">
        <f t="shared" si="51"/>
        <v>0</v>
      </c>
      <c r="Y110" s="192">
        <f t="shared" si="47"/>
        <v>0</v>
      </c>
      <c r="Z110" s="192">
        <f t="shared" si="52"/>
        <v>0</v>
      </c>
      <c r="AC110" s="200"/>
      <c r="AD110" s="200"/>
      <c r="AE110" s="200"/>
      <c r="AF110" s="200"/>
      <c r="AG110" s="200"/>
      <c r="AH110" s="200"/>
      <c r="AI110" s="200"/>
      <c r="AJ110" s="200"/>
      <c r="AN110" s="199">
        <v>12</v>
      </c>
      <c r="BE110" s="157"/>
      <c r="BJ110" s="157"/>
    </row>
    <row r="111" spans="3:62">
      <c r="F111" s="198"/>
      <c r="G111" s="198"/>
      <c r="H111" s="198"/>
      <c r="I111" s="198"/>
      <c r="J111" s="198"/>
      <c r="K111" s="198"/>
      <c r="L111" s="198"/>
      <c r="Q111" s="195">
        <f t="shared" si="42"/>
        <v>0</v>
      </c>
      <c r="R111" s="195">
        <f t="shared" si="43"/>
        <v>0</v>
      </c>
      <c r="T111" s="194">
        <f t="shared" si="50"/>
        <v>0</v>
      </c>
      <c r="U111" s="193">
        <f t="shared" si="44"/>
        <v>46783</v>
      </c>
      <c r="V111" s="192">
        <f t="shared" si="45"/>
        <v>0</v>
      </c>
      <c r="W111" s="192">
        <f t="shared" si="46"/>
        <v>0</v>
      </c>
      <c r="X111" s="192">
        <f t="shared" si="51"/>
        <v>0</v>
      </c>
      <c r="Y111" s="192">
        <f t="shared" si="47"/>
        <v>0</v>
      </c>
      <c r="Z111" s="192">
        <f t="shared" si="52"/>
        <v>0</v>
      </c>
      <c r="AC111" s="191"/>
      <c r="AD111" s="191"/>
      <c r="AE111" s="191"/>
      <c r="AF111" s="191"/>
      <c r="AG111" s="191"/>
      <c r="AH111" s="191"/>
      <c r="AI111" s="191"/>
      <c r="AJ111" s="191"/>
      <c r="AN111" s="189"/>
      <c r="AO111" s="189"/>
    </row>
    <row r="112" spans="3:62">
      <c r="Q112" s="195">
        <f t="shared" si="42"/>
        <v>0</v>
      </c>
      <c r="R112" s="195">
        <f t="shared" si="43"/>
        <v>0</v>
      </c>
      <c r="T112" s="194">
        <f t="shared" si="50"/>
        <v>0</v>
      </c>
      <c r="U112" s="193">
        <f t="shared" si="44"/>
        <v>46812</v>
      </c>
      <c r="V112" s="192">
        <f t="shared" si="45"/>
        <v>0</v>
      </c>
      <c r="W112" s="192">
        <f t="shared" si="46"/>
        <v>0</v>
      </c>
      <c r="X112" s="192">
        <f t="shared" si="51"/>
        <v>0</v>
      </c>
      <c r="Y112" s="192">
        <f t="shared" si="47"/>
        <v>0</v>
      </c>
      <c r="Z112" s="192">
        <f t="shared" si="52"/>
        <v>0</v>
      </c>
      <c r="AC112" s="191"/>
      <c r="AD112" s="191"/>
      <c r="AE112" s="191"/>
      <c r="AF112" s="191"/>
      <c r="AG112" s="191"/>
      <c r="AH112" s="191"/>
      <c r="AI112" s="191"/>
      <c r="AJ112" s="191"/>
      <c r="AN112" s="189"/>
      <c r="AO112" s="189"/>
    </row>
    <row r="113" spans="17:41">
      <c r="Q113" s="195">
        <f t="shared" si="42"/>
        <v>0</v>
      </c>
      <c r="R113" s="195">
        <f t="shared" si="43"/>
        <v>0</v>
      </c>
      <c r="T113" s="194">
        <f t="shared" si="50"/>
        <v>0</v>
      </c>
      <c r="U113" s="193">
        <f t="shared" si="44"/>
        <v>46843</v>
      </c>
      <c r="V113" s="192">
        <f t="shared" si="45"/>
        <v>0</v>
      </c>
      <c r="W113" s="192">
        <f t="shared" si="46"/>
        <v>0</v>
      </c>
      <c r="X113" s="192">
        <f t="shared" si="51"/>
        <v>0</v>
      </c>
      <c r="Y113" s="192">
        <f t="shared" si="47"/>
        <v>0</v>
      </c>
      <c r="Z113" s="192">
        <f t="shared" si="52"/>
        <v>0</v>
      </c>
      <c r="AC113" s="191"/>
      <c r="AD113" s="191"/>
      <c r="AE113" s="191"/>
      <c r="AF113" s="191"/>
      <c r="AG113" s="191"/>
      <c r="AH113" s="191"/>
      <c r="AI113" s="191"/>
      <c r="AJ113" s="191"/>
      <c r="AN113" s="189"/>
      <c r="AO113" s="189"/>
    </row>
    <row r="114" spans="17:41">
      <c r="Q114" s="195">
        <f t="shared" si="42"/>
        <v>0</v>
      </c>
      <c r="R114" s="195">
        <f t="shared" si="43"/>
        <v>0</v>
      </c>
      <c r="T114" s="194">
        <f t="shared" si="50"/>
        <v>0</v>
      </c>
      <c r="U114" s="193">
        <f t="shared" si="44"/>
        <v>46873</v>
      </c>
      <c r="V114" s="192">
        <f t="shared" si="45"/>
        <v>0</v>
      </c>
      <c r="W114" s="192">
        <f t="shared" si="46"/>
        <v>0</v>
      </c>
      <c r="X114" s="192">
        <f t="shared" si="51"/>
        <v>0</v>
      </c>
      <c r="Y114" s="192">
        <f t="shared" si="47"/>
        <v>0</v>
      </c>
      <c r="Z114" s="192">
        <f t="shared" si="52"/>
        <v>0</v>
      </c>
      <c r="AC114" s="191"/>
      <c r="AD114" s="191"/>
      <c r="AE114" s="191"/>
      <c r="AF114" s="191"/>
      <c r="AG114" s="191"/>
      <c r="AH114" s="191"/>
      <c r="AI114" s="191"/>
      <c r="AJ114" s="191"/>
      <c r="AN114" s="196"/>
      <c r="AO114" s="189"/>
    </row>
    <row r="115" spans="17:41">
      <c r="Q115" s="195">
        <f t="shared" si="42"/>
        <v>0</v>
      </c>
      <c r="R115" s="195">
        <f t="shared" si="43"/>
        <v>0</v>
      </c>
      <c r="T115" s="194">
        <f t="shared" si="50"/>
        <v>0</v>
      </c>
      <c r="U115" s="193">
        <f t="shared" si="44"/>
        <v>46904</v>
      </c>
      <c r="V115" s="192">
        <f t="shared" si="45"/>
        <v>0</v>
      </c>
      <c r="W115" s="192">
        <f t="shared" si="46"/>
        <v>0</v>
      </c>
      <c r="X115" s="192">
        <f t="shared" si="51"/>
        <v>0</v>
      </c>
      <c r="Y115" s="192">
        <f t="shared" si="47"/>
        <v>0</v>
      </c>
      <c r="Z115" s="192">
        <f t="shared" si="52"/>
        <v>0</v>
      </c>
      <c r="AC115" s="191"/>
      <c r="AD115" s="191"/>
      <c r="AE115" s="191"/>
      <c r="AF115" s="191"/>
      <c r="AG115" s="191"/>
      <c r="AH115" s="191"/>
      <c r="AI115" s="191"/>
      <c r="AJ115" s="191"/>
      <c r="AN115" s="197"/>
      <c r="AO115" s="189"/>
    </row>
    <row r="116" spans="17:41">
      <c r="Q116" s="195">
        <f t="shared" si="42"/>
        <v>0</v>
      </c>
      <c r="R116" s="195">
        <f t="shared" si="43"/>
        <v>0</v>
      </c>
      <c r="T116" s="194">
        <f t="shared" si="50"/>
        <v>0</v>
      </c>
      <c r="U116" s="193">
        <f t="shared" si="44"/>
        <v>46934</v>
      </c>
      <c r="V116" s="192">
        <f t="shared" si="45"/>
        <v>0</v>
      </c>
      <c r="W116" s="192">
        <f t="shared" si="46"/>
        <v>0</v>
      </c>
      <c r="X116" s="192">
        <f t="shared" si="51"/>
        <v>0</v>
      </c>
      <c r="Y116" s="192">
        <f t="shared" si="47"/>
        <v>0</v>
      </c>
      <c r="Z116" s="192">
        <f t="shared" si="52"/>
        <v>0</v>
      </c>
      <c r="AC116" s="191"/>
      <c r="AD116" s="191"/>
      <c r="AE116" s="191"/>
      <c r="AF116" s="191"/>
      <c r="AG116" s="191"/>
      <c r="AH116" s="191"/>
      <c r="AI116" s="191"/>
      <c r="AJ116" s="191"/>
      <c r="AN116" s="196"/>
      <c r="AO116" s="189"/>
    </row>
    <row r="117" spans="17:41">
      <c r="Q117" s="195">
        <f t="shared" si="42"/>
        <v>0</v>
      </c>
      <c r="R117" s="195">
        <f t="shared" si="43"/>
        <v>0</v>
      </c>
      <c r="T117" s="194">
        <f t="shared" si="50"/>
        <v>0</v>
      </c>
      <c r="U117" s="193">
        <f t="shared" si="44"/>
        <v>46965</v>
      </c>
      <c r="V117" s="192">
        <f t="shared" si="45"/>
        <v>0</v>
      </c>
      <c r="W117" s="192">
        <f t="shared" si="46"/>
        <v>0</v>
      </c>
      <c r="X117" s="192">
        <f t="shared" si="51"/>
        <v>0</v>
      </c>
      <c r="Y117" s="192">
        <f t="shared" si="47"/>
        <v>0</v>
      </c>
      <c r="Z117" s="192">
        <f t="shared" si="52"/>
        <v>0</v>
      </c>
      <c r="AC117" s="191"/>
      <c r="AD117" s="191"/>
      <c r="AE117" s="191"/>
      <c r="AF117" s="191"/>
      <c r="AG117" s="191"/>
      <c r="AH117" s="191"/>
      <c r="AI117" s="191"/>
      <c r="AJ117" s="191"/>
      <c r="AN117" s="197"/>
      <c r="AO117" s="189"/>
    </row>
    <row r="118" spans="17:41">
      <c r="Q118" s="195">
        <f t="shared" si="42"/>
        <v>0</v>
      </c>
      <c r="R118" s="195">
        <f t="shared" si="43"/>
        <v>0</v>
      </c>
      <c r="T118" s="194">
        <f t="shared" si="50"/>
        <v>0</v>
      </c>
      <c r="U118" s="193">
        <f t="shared" si="44"/>
        <v>46996</v>
      </c>
      <c r="V118" s="192">
        <f t="shared" si="45"/>
        <v>0</v>
      </c>
      <c r="W118" s="192">
        <f t="shared" si="46"/>
        <v>0</v>
      </c>
      <c r="X118" s="192">
        <f t="shared" si="51"/>
        <v>0</v>
      </c>
      <c r="Y118" s="192">
        <f t="shared" si="47"/>
        <v>0</v>
      </c>
      <c r="Z118" s="192">
        <f t="shared" si="52"/>
        <v>0</v>
      </c>
      <c r="AC118" s="191"/>
      <c r="AD118" s="191"/>
      <c r="AE118" s="191"/>
      <c r="AF118" s="191"/>
      <c r="AG118" s="191"/>
      <c r="AH118" s="191"/>
      <c r="AI118" s="191"/>
      <c r="AJ118" s="191"/>
      <c r="AN118" s="196"/>
      <c r="AO118" s="189"/>
    </row>
    <row r="119" spans="17:41">
      <c r="Q119" s="195">
        <f t="shared" si="42"/>
        <v>0</v>
      </c>
      <c r="R119" s="195">
        <f t="shared" si="43"/>
        <v>0</v>
      </c>
      <c r="T119" s="194">
        <f t="shared" si="50"/>
        <v>0</v>
      </c>
      <c r="U119" s="193">
        <f t="shared" si="44"/>
        <v>47026</v>
      </c>
      <c r="V119" s="192">
        <f t="shared" si="45"/>
        <v>0</v>
      </c>
      <c r="W119" s="192">
        <f t="shared" si="46"/>
        <v>0</v>
      </c>
      <c r="X119" s="192">
        <f t="shared" si="51"/>
        <v>0</v>
      </c>
      <c r="Y119" s="192">
        <f t="shared" si="47"/>
        <v>0</v>
      </c>
      <c r="Z119" s="192">
        <f t="shared" si="52"/>
        <v>0</v>
      </c>
      <c r="AC119" s="191"/>
      <c r="AD119" s="191"/>
      <c r="AE119" s="191"/>
      <c r="AF119" s="191"/>
      <c r="AG119" s="191"/>
      <c r="AH119" s="191"/>
      <c r="AI119" s="191"/>
      <c r="AJ119" s="191"/>
      <c r="AN119" s="197"/>
      <c r="AO119" s="189"/>
    </row>
    <row r="120" spans="17:41">
      <c r="Q120" s="195">
        <f t="shared" si="42"/>
        <v>0</v>
      </c>
      <c r="R120" s="195">
        <f t="shared" si="43"/>
        <v>0</v>
      </c>
      <c r="T120" s="194">
        <f t="shared" si="50"/>
        <v>0</v>
      </c>
      <c r="U120" s="193">
        <f t="shared" si="44"/>
        <v>47057</v>
      </c>
      <c r="V120" s="192">
        <f t="shared" si="45"/>
        <v>0</v>
      </c>
      <c r="W120" s="192">
        <f t="shared" si="46"/>
        <v>0</v>
      </c>
      <c r="X120" s="192">
        <f t="shared" si="51"/>
        <v>0</v>
      </c>
      <c r="Y120" s="192">
        <f t="shared" si="47"/>
        <v>0</v>
      </c>
      <c r="Z120" s="192">
        <f t="shared" si="52"/>
        <v>0</v>
      </c>
      <c r="AC120" s="191"/>
      <c r="AD120" s="191"/>
      <c r="AE120" s="191"/>
      <c r="AF120" s="191"/>
      <c r="AG120" s="191"/>
      <c r="AH120" s="191"/>
      <c r="AI120" s="191"/>
      <c r="AJ120" s="191"/>
      <c r="AN120" s="196"/>
      <c r="AO120" s="189"/>
    </row>
    <row r="121" spans="17:41">
      <c r="Q121" s="195">
        <f t="shared" si="42"/>
        <v>0</v>
      </c>
      <c r="R121" s="195">
        <f t="shared" si="43"/>
        <v>0</v>
      </c>
      <c r="T121" s="194">
        <f t="shared" si="50"/>
        <v>0</v>
      </c>
      <c r="U121" s="193">
        <f t="shared" si="44"/>
        <v>47087</v>
      </c>
      <c r="V121" s="192">
        <f t="shared" si="45"/>
        <v>0</v>
      </c>
      <c r="W121" s="192">
        <f t="shared" si="46"/>
        <v>0</v>
      </c>
      <c r="X121" s="192">
        <f t="shared" si="51"/>
        <v>0</v>
      </c>
      <c r="Y121" s="192">
        <f t="shared" si="47"/>
        <v>0</v>
      </c>
      <c r="Z121" s="192">
        <f t="shared" si="52"/>
        <v>0</v>
      </c>
      <c r="AC121" s="191"/>
      <c r="AD121" s="191"/>
      <c r="AE121" s="191"/>
      <c r="AF121" s="191"/>
      <c r="AG121" s="191"/>
      <c r="AH121" s="191"/>
      <c r="AI121" s="191"/>
      <c r="AJ121" s="191"/>
      <c r="AN121" s="197"/>
      <c r="AO121" s="189"/>
    </row>
    <row r="122" spans="17:41">
      <c r="Q122" s="195">
        <f t="shared" si="42"/>
        <v>0</v>
      </c>
      <c r="R122" s="195">
        <f t="shared" si="43"/>
        <v>0</v>
      </c>
      <c r="T122" s="194">
        <f t="shared" si="50"/>
        <v>0</v>
      </c>
      <c r="U122" s="193">
        <f t="shared" si="44"/>
        <v>47118</v>
      </c>
      <c r="V122" s="192">
        <f t="shared" si="45"/>
        <v>0</v>
      </c>
      <c r="W122" s="192">
        <f t="shared" si="46"/>
        <v>0</v>
      </c>
      <c r="X122" s="192">
        <f t="shared" si="51"/>
        <v>0</v>
      </c>
      <c r="Y122" s="192">
        <f t="shared" si="47"/>
        <v>0</v>
      </c>
      <c r="Z122" s="192">
        <f t="shared" si="52"/>
        <v>0</v>
      </c>
      <c r="AC122" s="191"/>
      <c r="AD122" s="191"/>
      <c r="AE122" s="191"/>
      <c r="AF122" s="191"/>
      <c r="AG122" s="191"/>
      <c r="AH122" s="191"/>
      <c r="AI122" s="191"/>
      <c r="AJ122" s="191"/>
      <c r="AN122" s="196"/>
      <c r="AO122" s="189"/>
    </row>
    <row r="123" spans="17:41">
      <c r="Q123" s="195">
        <f t="shared" si="42"/>
        <v>0</v>
      </c>
      <c r="R123" s="195">
        <f t="shared" si="43"/>
        <v>0</v>
      </c>
      <c r="T123" s="194">
        <f t="shared" si="50"/>
        <v>0</v>
      </c>
      <c r="U123" s="193">
        <f t="shared" si="44"/>
        <v>47149</v>
      </c>
      <c r="V123" s="192">
        <f t="shared" si="45"/>
        <v>0</v>
      </c>
      <c r="W123" s="192">
        <f t="shared" si="46"/>
        <v>0</v>
      </c>
      <c r="X123" s="192">
        <f t="shared" si="51"/>
        <v>0</v>
      </c>
      <c r="Y123" s="192">
        <f t="shared" si="47"/>
        <v>0</v>
      </c>
      <c r="Z123" s="192">
        <f t="shared" si="52"/>
        <v>0</v>
      </c>
      <c r="AC123" s="191"/>
      <c r="AD123" s="191"/>
      <c r="AE123" s="191"/>
      <c r="AF123" s="191"/>
      <c r="AG123" s="191"/>
      <c r="AH123" s="191"/>
      <c r="AI123" s="191"/>
      <c r="AJ123" s="191"/>
      <c r="AN123" s="197"/>
      <c r="AO123" s="189"/>
    </row>
    <row r="124" spans="17:41">
      <c r="Q124" s="195">
        <f t="shared" si="42"/>
        <v>0</v>
      </c>
      <c r="R124" s="195">
        <f t="shared" si="43"/>
        <v>0</v>
      </c>
      <c r="T124" s="194">
        <f t="shared" si="50"/>
        <v>0</v>
      </c>
      <c r="U124" s="193">
        <f t="shared" si="44"/>
        <v>47177</v>
      </c>
      <c r="V124" s="192">
        <f t="shared" si="45"/>
        <v>0</v>
      </c>
      <c r="W124" s="192">
        <f t="shared" si="46"/>
        <v>0</v>
      </c>
      <c r="X124" s="192">
        <f t="shared" si="51"/>
        <v>0</v>
      </c>
      <c r="Y124" s="192">
        <f t="shared" si="47"/>
        <v>0</v>
      </c>
      <c r="Z124" s="192">
        <f t="shared" si="52"/>
        <v>0</v>
      </c>
      <c r="AC124" s="191"/>
      <c r="AD124" s="191"/>
      <c r="AE124" s="191"/>
      <c r="AF124" s="191"/>
      <c r="AG124" s="191"/>
      <c r="AH124" s="191"/>
      <c r="AI124" s="191"/>
      <c r="AJ124" s="191"/>
      <c r="AN124" s="196"/>
      <c r="AO124" s="189"/>
    </row>
    <row r="125" spans="17:41">
      <c r="Q125" s="195">
        <f t="shared" si="42"/>
        <v>0</v>
      </c>
      <c r="R125" s="195">
        <f t="shared" si="43"/>
        <v>0</v>
      </c>
      <c r="T125" s="194">
        <f t="shared" si="50"/>
        <v>0</v>
      </c>
      <c r="U125" s="193">
        <f t="shared" si="44"/>
        <v>47208</v>
      </c>
      <c r="V125" s="192">
        <f t="shared" si="45"/>
        <v>0</v>
      </c>
      <c r="W125" s="192">
        <f t="shared" si="46"/>
        <v>0</v>
      </c>
      <c r="X125" s="192">
        <f t="shared" si="51"/>
        <v>0</v>
      </c>
      <c r="Y125" s="192">
        <f t="shared" si="47"/>
        <v>0</v>
      </c>
      <c r="Z125" s="192">
        <f t="shared" si="52"/>
        <v>0</v>
      </c>
      <c r="AC125" s="191"/>
      <c r="AD125" s="191"/>
      <c r="AE125" s="191"/>
      <c r="AF125" s="191"/>
      <c r="AG125" s="191"/>
      <c r="AH125" s="191"/>
      <c r="AI125" s="191"/>
      <c r="AJ125" s="191"/>
      <c r="AN125" s="197"/>
      <c r="AO125" s="189"/>
    </row>
    <row r="126" spans="17:41">
      <c r="Q126" s="195">
        <f t="shared" si="42"/>
        <v>0</v>
      </c>
      <c r="R126" s="195">
        <f t="shared" si="43"/>
        <v>0</v>
      </c>
      <c r="T126" s="194">
        <f t="shared" si="50"/>
        <v>0</v>
      </c>
      <c r="U126" s="193">
        <f t="shared" si="44"/>
        <v>47238</v>
      </c>
      <c r="V126" s="192">
        <f t="shared" si="45"/>
        <v>0</v>
      </c>
      <c r="W126" s="192">
        <f t="shared" si="46"/>
        <v>0</v>
      </c>
      <c r="X126" s="192">
        <f t="shared" si="51"/>
        <v>0</v>
      </c>
      <c r="Y126" s="192">
        <f t="shared" si="47"/>
        <v>0</v>
      </c>
      <c r="Z126" s="192">
        <f t="shared" si="52"/>
        <v>0</v>
      </c>
      <c r="AC126" s="191"/>
      <c r="AD126" s="191"/>
      <c r="AE126" s="191"/>
      <c r="AF126" s="191"/>
      <c r="AG126" s="191"/>
      <c r="AH126" s="191"/>
      <c r="AI126" s="191"/>
      <c r="AJ126" s="191"/>
      <c r="AN126" s="196"/>
      <c r="AO126" s="189"/>
    </row>
    <row r="127" spans="17:41">
      <c r="Q127" s="195">
        <f t="shared" si="42"/>
        <v>0</v>
      </c>
      <c r="R127" s="195">
        <f t="shared" si="43"/>
        <v>0</v>
      </c>
      <c r="T127" s="194">
        <f t="shared" si="50"/>
        <v>0</v>
      </c>
      <c r="U127" s="193">
        <f t="shared" si="44"/>
        <v>47269</v>
      </c>
      <c r="V127" s="192">
        <f t="shared" si="45"/>
        <v>0</v>
      </c>
      <c r="W127" s="192">
        <f t="shared" si="46"/>
        <v>0</v>
      </c>
      <c r="X127" s="192">
        <f t="shared" si="51"/>
        <v>0</v>
      </c>
      <c r="Y127" s="192">
        <f t="shared" si="47"/>
        <v>0</v>
      </c>
      <c r="Z127" s="192">
        <f t="shared" si="52"/>
        <v>0</v>
      </c>
      <c r="AC127" s="191"/>
      <c r="AD127" s="191"/>
      <c r="AE127" s="191"/>
      <c r="AF127" s="191"/>
      <c r="AG127" s="191"/>
      <c r="AH127" s="191"/>
      <c r="AI127" s="191"/>
      <c r="AJ127" s="191"/>
      <c r="AN127" s="197"/>
      <c r="AO127" s="189"/>
    </row>
    <row r="128" spans="17:41">
      <c r="Q128" s="195">
        <f t="shared" si="42"/>
        <v>0</v>
      </c>
      <c r="R128" s="195">
        <f t="shared" si="43"/>
        <v>0</v>
      </c>
      <c r="T128" s="194">
        <f t="shared" si="50"/>
        <v>0</v>
      </c>
      <c r="U128" s="193">
        <f t="shared" si="44"/>
        <v>47299</v>
      </c>
      <c r="V128" s="192">
        <f t="shared" si="45"/>
        <v>0</v>
      </c>
      <c r="W128" s="192">
        <f t="shared" si="46"/>
        <v>0</v>
      </c>
      <c r="X128" s="192">
        <f t="shared" si="51"/>
        <v>0</v>
      </c>
      <c r="Y128" s="192">
        <f t="shared" si="47"/>
        <v>0</v>
      </c>
      <c r="Z128" s="192">
        <f t="shared" si="52"/>
        <v>0</v>
      </c>
      <c r="AC128" s="191"/>
      <c r="AD128" s="191"/>
      <c r="AE128" s="191"/>
      <c r="AF128" s="191"/>
      <c r="AG128" s="191"/>
      <c r="AH128" s="191"/>
      <c r="AI128" s="191"/>
      <c r="AJ128" s="191"/>
      <c r="AN128" s="196"/>
      <c r="AO128" s="189"/>
    </row>
    <row r="129" spans="17:41">
      <c r="Q129" s="195">
        <f t="shared" si="42"/>
        <v>0</v>
      </c>
      <c r="R129" s="195">
        <f t="shared" si="43"/>
        <v>0</v>
      </c>
      <c r="T129" s="194">
        <f t="shared" si="50"/>
        <v>0</v>
      </c>
      <c r="U129" s="193">
        <f t="shared" si="44"/>
        <v>47330</v>
      </c>
      <c r="V129" s="192">
        <f t="shared" si="45"/>
        <v>0</v>
      </c>
      <c r="W129" s="192">
        <f t="shared" si="46"/>
        <v>0</v>
      </c>
      <c r="X129" s="192">
        <f t="shared" si="51"/>
        <v>0</v>
      </c>
      <c r="Y129" s="192">
        <f t="shared" si="47"/>
        <v>0</v>
      </c>
      <c r="Z129" s="192">
        <f t="shared" si="52"/>
        <v>0</v>
      </c>
      <c r="AC129" s="191"/>
      <c r="AD129" s="191"/>
      <c r="AE129" s="191"/>
      <c r="AF129" s="191"/>
      <c r="AG129" s="191"/>
      <c r="AH129" s="191"/>
      <c r="AI129" s="191"/>
      <c r="AJ129" s="191"/>
      <c r="AN129" s="197"/>
      <c r="AO129" s="189"/>
    </row>
    <row r="130" spans="17:41">
      <c r="Q130" s="195">
        <f t="shared" si="42"/>
        <v>0</v>
      </c>
      <c r="R130" s="195">
        <f t="shared" si="43"/>
        <v>0</v>
      </c>
      <c r="T130" s="194">
        <f t="shared" si="50"/>
        <v>0</v>
      </c>
      <c r="U130" s="193">
        <f t="shared" si="44"/>
        <v>47361</v>
      </c>
      <c r="V130" s="192">
        <f t="shared" si="45"/>
        <v>0</v>
      </c>
      <c r="W130" s="192">
        <f t="shared" si="46"/>
        <v>0</v>
      </c>
      <c r="X130" s="192">
        <f t="shared" si="51"/>
        <v>0</v>
      </c>
      <c r="Y130" s="192">
        <f t="shared" si="47"/>
        <v>0</v>
      </c>
      <c r="Z130" s="192">
        <f t="shared" si="52"/>
        <v>0</v>
      </c>
      <c r="AC130" s="191"/>
      <c r="AD130" s="191"/>
      <c r="AE130" s="191"/>
      <c r="AF130" s="191"/>
      <c r="AG130" s="191"/>
      <c r="AH130" s="191"/>
      <c r="AI130" s="191"/>
      <c r="AJ130" s="191"/>
      <c r="AN130" s="196"/>
      <c r="AO130" s="189"/>
    </row>
    <row r="131" spans="17:41">
      <c r="Q131" s="195">
        <f t="shared" si="42"/>
        <v>0</v>
      </c>
      <c r="R131" s="195">
        <f t="shared" si="43"/>
        <v>0</v>
      </c>
      <c r="T131" s="194">
        <f t="shared" si="50"/>
        <v>0</v>
      </c>
      <c r="U131" s="193">
        <f t="shared" si="44"/>
        <v>47391</v>
      </c>
      <c r="V131" s="192">
        <f t="shared" si="45"/>
        <v>0</v>
      </c>
      <c r="W131" s="192">
        <f t="shared" si="46"/>
        <v>0</v>
      </c>
      <c r="X131" s="192">
        <f t="shared" si="51"/>
        <v>0</v>
      </c>
      <c r="Y131" s="192">
        <f t="shared" si="47"/>
        <v>0</v>
      </c>
      <c r="Z131" s="192">
        <f t="shared" si="52"/>
        <v>0</v>
      </c>
      <c r="AC131" s="191"/>
      <c r="AD131" s="191"/>
      <c r="AE131" s="191"/>
      <c r="AF131" s="191"/>
      <c r="AG131" s="191"/>
      <c r="AH131" s="191"/>
      <c r="AI131" s="191"/>
      <c r="AJ131" s="191"/>
      <c r="AN131" s="197"/>
      <c r="AO131" s="189"/>
    </row>
    <row r="132" spans="17:41">
      <c r="Q132" s="195">
        <f t="shared" si="42"/>
        <v>0</v>
      </c>
      <c r="R132" s="195">
        <f t="shared" si="43"/>
        <v>0</v>
      </c>
      <c r="T132" s="194">
        <f t="shared" si="50"/>
        <v>0</v>
      </c>
      <c r="U132" s="193">
        <f t="shared" si="44"/>
        <v>47422</v>
      </c>
      <c r="V132" s="192">
        <f t="shared" si="45"/>
        <v>0</v>
      </c>
      <c r="W132" s="192">
        <f t="shared" si="46"/>
        <v>0</v>
      </c>
      <c r="X132" s="192">
        <f t="shared" si="51"/>
        <v>0</v>
      </c>
      <c r="Y132" s="192">
        <f t="shared" si="47"/>
        <v>0</v>
      </c>
      <c r="Z132" s="192">
        <f t="shared" si="52"/>
        <v>0</v>
      </c>
      <c r="AC132" s="191"/>
      <c r="AD132" s="191"/>
      <c r="AE132" s="191"/>
      <c r="AF132" s="191"/>
      <c r="AG132" s="191"/>
      <c r="AH132" s="191"/>
      <c r="AI132" s="191"/>
      <c r="AJ132" s="191"/>
      <c r="AN132" s="196"/>
      <c r="AO132" s="189"/>
    </row>
    <row r="133" spans="17:41">
      <c r="Q133" s="195">
        <f t="shared" si="42"/>
        <v>0</v>
      </c>
      <c r="R133" s="195">
        <f t="shared" si="43"/>
        <v>0</v>
      </c>
      <c r="T133" s="194">
        <f t="shared" si="50"/>
        <v>0</v>
      </c>
      <c r="U133" s="193">
        <f t="shared" si="44"/>
        <v>47452</v>
      </c>
      <c r="V133" s="192">
        <f t="shared" si="45"/>
        <v>0</v>
      </c>
      <c r="W133" s="192">
        <f t="shared" si="46"/>
        <v>0</v>
      </c>
      <c r="X133" s="192">
        <f t="shared" si="51"/>
        <v>0</v>
      </c>
      <c r="Y133" s="192">
        <f t="shared" si="47"/>
        <v>0</v>
      </c>
      <c r="Z133" s="192">
        <f t="shared" si="52"/>
        <v>0</v>
      </c>
      <c r="AC133" s="191"/>
      <c r="AD133" s="191"/>
      <c r="AE133" s="191"/>
      <c r="AF133" s="191"/>
      <c r="AG133" s="191"/>
      <c r="AH133" s="191"/>
      <c r="AI133" s="191"/>
      <c r="AJ133" s="191"/>
      <c r="AN133" s="197"/>
      <c r="AO133" s="189"/>
    </row>
    <row r="134" spans="17:41">
      <c r="Q134" s="195">
        <f t="shared" ref="Q134:Q140" si="53">IF(Q133-1&gt;=0,Q133-1,0)</f>
        <v>0</v>
      </c>
      <c r="R134" s="195">
        <f t="shared" ref="R134:R140" si="54">IF(Q134&gt;0,R133+1,0)</f>
        <v>0</v>
      </c>
      <c r="T134" s="194">
        <f t="shared" si="50"/>
        <v>0</v>
      </c>
      <c r="U134" s="193">
        <f t="shared" ref="U134:U140" si="55">EOMONTH(U133,$P$206)</f>
        <v>47483</v>
      </c>
      <c r="V134" s="192">
        <f t="shared" ref="V134:V140" si="56">IF(T134&gt;0,V133-W134,0)</f>
        <v>0</v>
      </c>
      <c r="W134" s="192">
        <f t="shared" ref="W134:W140" si="57">IF(T134&gt;$O$10,$V$5/($O$9-$O$10),0)</f>
        <v>0</v>
      </c>
      <c r="X134" s="192">
        <f t="shared" si="51"/>
        <v>0</v>
      </c>
      <c r="Y134" s="192">
        <f t="shared" ref="Y134:Y140" si="58">V133*$O$8</f>
        <v>0</v>
      </c>
      <c r="Z134" s="192">
        <f t="shared" si="52"/>
        <v>0</v>
      </c>
      <c r="AC134" s="191"/>
      <c r="AD134" s="191"/>
      <c r="AE134" s="191"/>
      <c r="AF134" s="191"/>
      <c r="AG134" s="191"/>
      <c r="AH134" s="191"/>
      <c r="AI134" s="191"/>
      <c r="AJ134" s="191"/>
      <c r="AN134" s="196"/>
      <c r="AO134" s="189"/>
    </row>
    <row r="135" spans="17:41">
      <c r="Q135" s="195">
        <f t="shared" si="53"/>
        <v>0</v>
      </c>
      <c r="R135" s="195">
        <f t="shared" si="54"/>
        <v>0</v>
      </c>
      <c r="T135" s="194">
        <f t="shared" ref="T135:T140" si="59">IF(R134&gt;0,T134+1,0)</f>
        <v>0</v>
      </c>
      <c r="U135" s="193">
        <f t="shared" si="55"/>
        <v>47514</v>
      </c>
      <c r="V135" s="192">
        <f t="shared" si="56"/>
        <v>0</v>
      </c>
      <c r="W135" s="192">
        <f t="shared" si="57"/>
        <v>0</v>
      </c>
      <c r="X135" s="192">
        <f t="shared" ref="X135:X140" si="60">W135+X134</f>
        <v>0</v>
      </c>
      <c r="Y135" s="192">
        <f t="shared" si="58"/>
        <v>0</v>
      </c>
      <c r="Z135" s="192">
        <f t="shared" ref="Z135:Z140" si="61">Z134+Y135</f>
        <v>0</v>
      </c>
      <c r="AC135" s="191"/>
      <c r="AD135" s="191"/>
      <c r="AE135" s="191"/>
      <c r="AF135" s="191"/>
      <c r="AG135" s="191"/>
      <c r="AH135" s="191"/>
      <c r="AI135" s="191"/>
      <c r="AJ135" s="191"/>
      <c r="AN135" s="197"/>
      <c r="AO135" s="189"/>
    </row>
    <row r="136" spans="17:41">
      <c r="Q136" s="195">
        <f t="shared" si="53"/>
        <v>0</v>
      </c>
      <c r="R136" s="195">
        <f t="shared" si="54"/>
        <v>0</v>
      </c>
      <c r="T136" s="194">
        <f t="shared" si="59"/>
        <v>0</v>
      </c>
      <c r="U136" s="193">
        <f t="shared" si="55"/>
        <v>47542</v>
      </c>
      <c r="V136" s="192">
        <f t="shared" si="56"/>
        <v>0</v>
      </c>
      <c r="W136" s="192">
        <f t="shared" si="57"/>
        <v>0</v>
      </c>
      <c r="X136" s="192">
        <f t="shared" si="60"/>
        <v>0</v>
      </c>
      <c r="Y136" s="192">
        <f t="shared" si="58"/>
        <v>0</v>
      </c>
      <c r="Z136" s="192">
        <f t="shared" si="61"/>
        <v>0</v>
      </c>
      <c r="AC136" s="191"/>
      <c r="AD136" s="191"/>
      <c r="AE136" s="191"/>
      <c r="AF136" s="191"/>
      <c r="AG136" s="191"/>
      <c r="AH136" s="191"/>
      <c r="AI136" s="191"/>
      <c r="AJ136" s="191"/>
      <c r="AN136" s="196"/>
      <c r="AO136" s="189"/>
    </row>
    <row r="137" spans="17:41">
      <c r="Q137" s="195">
        <f t="shared" si="53"/>
        <v>0</v>
      </c>
      <c r="R137" s="195">
        <f t="shared" si="54"/>
        <v>0</v>
      </c>
      <c r="T137" s="194">
        <f t="shared" si="59"/>
        <v>0</v>
      </c>
      <c r="U137" s="193">
        <f t="shared" si="55"/>
        <v>47573</v>
      </c>
      <c r="V137" s="192">
        <f t="shared" si="56"/>
        <v>0</v>
      </c>
      <c r="W137" s="192">
        <f t="shared" si="57"/>
        <v>0</v>
      </c>
      <c r="X137" s="192">
        <f t="shared" si="60"/>
        <v>0</v>
      </c>
      <c r="Y137" s="192">
        <f t="shared" si="58"/>
        <v>0</v>
      </c>
      <c r="Z137" s="192">
        <f t="shared" si="61"/>
        <v>0</v>
      </c>
      <c r="AC137" s="191"/>
      <c r="AD137" s="191"/>
      <c r="AE137" s="191"/>
      <c r="AF137" s="191"/>
      <c r="AG137" s="191"/>
      <c r="AH137" s="191"/>
      <c r="AI137" s="191"/>
      <c r="AJ137" s="191"/>
      <c r="AN137" s="189"/>
      <c r="AO137" s="189"/>
    </row>
    <row r="138" spans="17:41">
      <c r="Q138" s="195">
        <f t="shared" si="53"/>
        <v>0</v>
      </c>
      <c r="R138" s="195">
        <f t="shared" si="54"/>
        <v>0</v>
      </c>
      <c r="T138" s="194">
        <f t="shared" si="59"/>
        <v>0</v>
      </c>
      <c r="U138" s="193">
        <f t="shared" si="55"/>
        <v>47603</v>
      </c>
      <c r="V138" s="192">
        <f t="shared" si="56"/>
        <v>0</v>
      </c>
      <c r="W138" s="192">
        <f t="shared" si="57"/>
        <v>0</v>
      </c>
      <c r="X138" s="192">
        <f t="shared" si="60"/>
        <v>0</v>
      </c>
      <c r="Y138" s="192">
        <f t="shared" si="58"/>
        <v>0</v>
      </c>
      <c r="Z138" s="192">
        <f t="shared" si="61"/>
        <v>0</v>
      </c>
      <c r="AC138" s="191"/>
      <c r="AD138" s="191"/>
      <c r="AE138" s="191"/>
      <c r="AF138" s="191"/>
      <c r="AG138" s="191"/>
      <c r="AH138" s="191"/>
      <c r="AI138" s="191"/>
      <c r="AJ138" s="191"/>
      <c r="AN138" s="189"/>
      <c r="AO138" s="189"/>
    </row>
    <row r="139" spans="17:41">
      <c r="Q139" s="195">
        <f t="shared" si="53"/>
        <v>0</v>
      </c>
      <c r="R139" s="195">
        <f t="shared" si="54"/>
        <v>0</v>
      </c>
      <c r="T139" s="194">
        <f t="shared" si="59"/>
        <v>0</v>
      </c>
      <c r="U139" s="193">
        <f t="shared" si="55"/>
        <v>47634</v>
      </c>
      <c r="V139" s="192">
        <f t="shared" si="56"/>
        <v>0</v>
      </c>
      <c r="W139" s="192">
        <f t="shared" si="57"/>
        <v>0</v>
      </c>
      <c r="X139" s="192">
        <f t="shared" si="60"/>
        <v>0</v>
      </c>
      <c r="Y139" s="192">
        <f t="shared" si="58"/>
        <v>0</v>
      </c>
      <c r="Z139" s="192">
        <f t="shared" si="61"/>
        <v>0</v>
      </c>
      <c r="AC139" s="191"/>
      <c r="AD139" s="191"/>
      <c r="AE139" s="191"/>
      <c r="AF139" s="191"/>
      <c r="AG139" s="191"/>
      <c r="AH139" s="191"/>
      <c r="AI139" s="191"/>
      <c r="AJ139" s="191"/>
      <c r="AN139" s="189"/>
      <c r="AO139" s="189"/>
    </row>
    <row r="140" spans="17:41">
      <c r="Q140" s="195">
        <f t="shared" si="53"/>
        <v>0</v>
      </c>
      <c r="R140" s="195">
        <f t="shared" si="54"/>
        <v>0</v>
      </c>
      <c r="T140" s="194">
        <f t="shared" si="59"/>
        <v>0</v>
      </c>
      <c r="U140" s="193">
        <f t="shared" si="55"/>
        <v>47664</v>
      </c>
      <c r="V140" s="192">
        <f t="shared" si="56"/>
        <v>0</v>
      </c>
      <c r="W140" s="192">
        <f t="shared" si="57"/>
        <v>0</v>
      </c>
      <c r="X140" s="192">
        <f t="shared" si="60"/>
        <v>0</v>
      </c>
      <c r="Y140" s="192">
        <f t="shared" si="58"/>
        <v>0</v>
      </c>
      <c r="Z140" s="192">
        <f t="shared" si="61"/>
        <v>0</v>
      </c>
      <c r="AC140" s="191"/>
      <c r="AD140" s="191"/>
      <c r="AE140" s="191"/>
      <c r="AF140" s="191"/>
      <c r="AG140" s="191"/>
      <c r="AH140" s="191"/>
      <c r="AI140" s="191"/>
      <c r="AJ140" s="191"/>
      <c r="AN140" s="189"/>
      <c r="AO140" s="189"/>
    </row>
    <row r="141" spans="17:41">
      <c r="AC141" s="191"/>
      <c r="AD141" s="191"/>
      <c r="AE141" s="191"/>
      <c r="AF141" s="191"/>
      <c r="AG141" s="191"/>
      <c r="AH141" s="191"/>
      <c r="AI141" s="191"/>
      <c r="AJ141" s="191"/>
      <c r="AN141" s="189"/>
      <c r="AO141" s="189"/>
    </row>
    <row r="142" spans="17:41">
      <c r="AN142" s="189"/>
      <c r="AO142" s="189"/>
    </row>
    <row r="143" spans="17:41">
      <c r="AN143" s="189"/>
      <c r="AO143" s="189"/>
    </row>
    <row r="144" spans="17:41">
      <c r="AN144" s="189"/>
      <c r="AO144" s="189"/>
    </row>
    <row r="145" spans="40:42">
      <c r="AN145" s="189"/>
      <c r="AO145" s="189"/>
    </row>
    <row r="146" spans="40:42">
      <c r="AN146" s="189"/>
      <c r="AO146" s="189"/>
    </row>
    <row r="147" spans="40:42">
      <c r="AN147" s="189"/>
      <c r="AO147" s="189"/>
    </row>
    <row r="148" spans="40:42">
      <c r="AN148" s="189"/>
      <c r="AO148" s="189"/>
    </row>
    <row r="149" spans="40:42">
      <c r="AN149" s="189"/>
      <c r="AO149" s="189"/>
    </row>
    <row r="150" spans="40:42">
      <c r="AN150" s="189"/>
      <c r="AO150" s="189"/>
    </row>
    <row r="151" spans="40:42">
      <c r="AN151" s="189"/>
      <c r="AO151" s="189"/>
    </row>
    <row r="152" spans="40:42">
      <c r="AN152" s="189"/>
      <c r="AO152" s="189"/>
    </row>
    <row r="153" spans="40:42">
      <c r="AN153" s="189"/>
      <c r="AO153" s="189"/>
    </row>
    <row r="154" spans="40:42">
      <c r="AN154" s="189"/>
      <c r="AO154" s="189"/>
    </row>
    <row r="155" spans="40:42">
      <c r="AN155" s="189"/>
      <c r="AO155" s="189"/>
    </row>
    <row r="156" spans="40:42">
      <c r="AN156" s="189"/>
      <c r="AO156" s="189"/>
    </row>
    <row r="157" spans="40:42">
      <c r="AN157" s="189"/>
      <c r="AO157" s="189"/>
    </row>
    <row r="158" spans="40:42">
      <c r="AN158" s="189"/>
      <c r="AO158" s="189"/>
    </row>
    <row r="159" spans="40:42">
      <c r="AN159" s="189"/>
      <c r="AO159" s="189"/>
      <c r="AP159" s="190"/>
    </row>
    <row r="160" spans="40:42">
      <c r="AN160" s="189"/>
      <c r="AO160" s="189"/>
    </row>
    <row r="161" spans="40:41">
      <c r="AN161" s="189"/>
      <c r="AO161" s="189"/>
    </row>
    <row r="201" spans="14:16" ht="17.399999999999999">
      <c r="N201" s="620" t="s">
        <v>317</v>
      </c>
      <c r="O201" s="620"/>
      <c r="P201" s="620"/>
    </row>
    <row r="202" spans="14:16" ht="27.6">
      <c r="N202" s="188" t="s">
        <v>316</v>
      </c>
      <c r="O202" s="188" t="s">
        <v>315</v>
      </c>
      <c r="P202" s="187" t="s">
        <v>314</v>
      </c>
    </row>
    <row r="203" spans="14:16" ht="15">
      <c r="N203" s="186">
        <f>IF(O208=1,O4/12,0)</f>
        <v>5.0000000000000001E-3</v>
      </c>
      <c r="O203" s="185">
        <f>IF($O208=1,$O$5,0)</f>
        <v>60</v>
      </c>
      <c r="P203" s="184"/>
    </row>
    <row r="204" spans="14:16" ht="15">
      <c r="N204" s="182">
        <f>IF(O209=1,O4/4,0)</f>
        <v>0</v>
      </c>
      <c r="O204" s="181">
        <f>IF($O209=1,$O$5/4,0)</f>
        <v>0</v>
      </c>
      <c r="P204" s="183"/>
    </row>
    <row r="205" spans="14:16" ht="15">
      <c r="N205" s="182">
        <f>IF(O210=1,O4,0)</f>
        <v>0</v>
      </c>
      <c r="O205" s="181">
        <f>IF($O210=1,$O$5/12,0)</f>
        <v>0</v>
      </c>
      <c r="P205" s="180"/>
    </row>
    <row r="206" spans="14:16" ht="15.6">
      <c r="N206" s="179"/>
      <c r="O206" s="178"/>
      <c r="P206" s="177">
        <f>IF(O208=1,1,IF(O209=1,3,IF(O210=1,12,0)))</f>
        <v>1</v>
      </c>
    </row>
    <row r="207" spans="14:16" ht="60">
      <c r="N207" s="176" t="s">
        <v>313</v>
      </c>
      <c r="O207" s="175" t="s">
        <v>312</v>
      </c>
    </row>
    <row r="208" spans="14:16" ht="15">
      <c r="N208" s="173" t="s">
        <v>311</v>
      </c>
      <c r="O208" s="174">
        <v>1</v>
      </c>
    </row>
    <row r="209" spans="14:22" ht="15">
      <c r="N209" s="173" t="s">
        <v>310</v>
      </c>
      <c r="O209" s="174"/>
    </row>
    <row r="210" spans="14:22" ht="15">
      <c r="N210" s="173" t="s">
        <v>309</v>
      </c>
      <c r="O210" s="172"/>
    </row>
    <row r="214" spans="14:22">
      <c r="O214" s="159"/>
      <c r="P214" s="159"/>
      <c r="Q214" s="171"/>
      <c r="R214" s="170"/>
      <c r="S214" s="168" t="s">
        <v>308</v>
      </c>
      <c r="T214" s="159"/>
      <c r="U214" s="159"/>
      <c r="V214" s="159"/>
    </row>
    <row r="215" spans="14:22">
      <c r="O215" s="168" t="s">
        <v>307</v>
      </c>
      <c r="P215" s="165">
        <v>41639</v>
      </c>
      <c r="Q215" s="166">
        <v>0</v>
      </c>
      <c r="R215" s="163">
        <v>0</v>
      </c>
      <c r="S215" s="161">
        <f t="shared" ref="S215:S228" si="62">$V$5</f>
        <v>0</v>
      </c>
      <c r="T215" s="168" t="s">
        <v>306</v>
      </c>
      <c r="U215" s="159">
        <f t="shared" ref="U215:U228" si="63">VLOOKUP($AC$5,Q215:S228,2)</f>
        <v>0</v>
      </c>
      <c r="V215" s="159"/>
    </row>
    <row r="216" spans="14:22">
      <c r="O216" s="168" t="s">
        <v>305</v>
      </c>
      <c r="P216" s="165">
        <v>41670</v>
      </c>
      <c r="Q216" s="164">
        <v>1</v>
      </c>
      <c r="R216" s="163">
        <v>1</v>
      </c>
      <c r="S216" s="161">
        <f t="shared" si="62"/>
        <v>0</v>
      </c>
      <c r="T216" s="159"/>
      <c r="U216" s="159" t="e">
        <f t="shared" si="63"/>
        <v>#N/A</v>
      </c>
      <c r="V216" s="159"/>
    </row>
    <row r="217" spans="14:22">
      <c r="O217" s="168" t="s">
        <v>304</v>
      </c>
      <c r="P217" s="169">
        <v>41698</v>
      </c>
      <c r="Q217" s="164">
        <v>2</v>
      </c>
      <c r="R217" s="163">
        <v>2</v>
      </c>
      <c r="S217" s="161">
        <f t="shared" si="62"/>
        <v>0</v>
      </c>
      <c r="T217" s="159"/>
      <c r="U217" s="159" t="e">
        <f t="shared" si="63"/>
        <v>#N/A</v>
      </c>
      <c r="V217" s="159"/>
    </row>
    <row r="218" spans="14:22">
      <c r="O218" s="168" t="s">
        <v>303</v>
      </c>
      <c r="P218" s="165">
        <v>41729</v>
      </c>
      <c r="Q218" s="164">
        <v>3</v>
      </c>
      <c r="R218" s="163">
        <v>3</v>
      </c>
      <c r="S218" s="161">
        <f t="shared" si="62"/>
        <v>0</v>
      </c>
      <c r="T218" s="159"/>
      <c r="U218" s="159" t="e">
        <f t="shared" si="63"/>
        <v>#N/A</v>
      </c>
      <c r="V218" s="159"/>
    </row>
    <row r="219" spans="14:22">
      <c r="O219" s="168" t="s">
        <v>302</v>
      </c>
      <c r="P219" s="165">
        <v>41759</v>
      </c>
      <c r="Q219" s="164">
        <v>4</v>
      </c>
      <c r="R219" s="163">
        <v>4</v>
      </c>
      <c r="S219" s="161">
        <f t="shared" si="62"/>
        <v>0</v>
      </c>
      <c r="T219" s="159"/>
      <c r="U219" s="159" t="e">
        <f t="shared" si="63"/>
        <v>#N/A</v>
      </c>
      <c r="V219" s="159"/>
    </row>
    <row r="220" spans="14:22">
      <c r="O220" s="159"/>
      <c r="P220" s="165">
        <v>41790</v>
      </c>
      <c r="Q220" s="164">
        <v>5</v>
      </c>
      <c r="R220" s="163">
        <v>5</v>
      </c>
      <c r="S220" s="161">
        <f t="shared" si="62"/>
        <v>0</v>
      </c>
      <c r="T220" s="159"/>
      <c r="U220" s="159" t="e">
        <f t="shared" si="63"/>
        <v>#N/A</v>
      </c>
      <c r="V220" s="159"/>
    </row>
    <row r="221" spans="14:22">
      <c r="O221" s="159"/>
      <c r="P221" s="165">
        <v>41820</v>
      </c>
      <c r="Q221" s="164">
        <v>6</v>
      </c>
      <c r="R221" s="163">
        <v>6</v>
      </c>
      <c r="S221" s="161">
        <f t="shared" si="62"/>
        <v>0</v>
      </c>
      <c r="T221" s="159"/>
      <c r="U221" s="159" t="e">
        <f t="shared" si="63"/>
        <v>#N/A</v>
      </c>
      <c r="V221" s="159"/>
    </row>
    <row r="222" spans="14:22">
      <c r="O222" s="159"/>
      <c r="P222" s="165">
        <v>41851</v>
      </c>
      <c r="Q222" s="164">
        <v>7</v>
      </c>
      <c r="R222" s="163">
        <v>7</v>
      </c>
      <c r="S222" s="161">
        <f t="shared" si="62"/>
        <v>0</v>
      </c>
      <c r="T222" s="168"/>
      <c r="U222" s="159" t="e">
        <f t="shared" si="63"/>
        <v>#N/A</v>
      </c>
      <c r="V222" s="159"/>
    </row>
    <row r="223" spans="14:22">
      <c r="O223" s="159"/>
      <c r="P223" s="165">
        <v>41882</v>
      </c>
      <c r="Q223" s="164">
        <v>8</v>
      </c>
      <c r="R223" s="163">
        <v>8</v>
      </c>
      <c r="S223" s="161">
        <f t="shared" si="62"/>
        <v>0</v>
      </c>
      <c r="T223" s="159"/>
      <c r="U223" s="159" t="e">
        <f t="shared" si="63"/>
        <v>#N/A</v>
      </c>
      <c r="V223" s="159"/>
    </row>
    <row r="224" spans="14:22">
      <c r="O224" s="159"/>
      <c r="P224" s="165">
        <v>41912</v>
      </c>
      <c r="Q224" s="164">
        <v>9</v>
      </c>
      <c r="R224" s="167">
        <v>9</v>
      </c>
      <c r="S224" s="161">
        <f t="shared" si="62"/>
        <v>0</v>
      </c>
      <c r="T224" s="159"/>
      <c r="U224" s="159" t="e">
        <f t="shared" si="63"/>
        <v>#N/A</v>
      </c>
      <c r="V224" s="159"/>
    </row>
    <row r="225" spans="15:22">
      <c r="O225" s="159"/>
      <c r="P225" s="165">
        <v>41943</v>
      </c>
      <c r="Q225" s="166">
        <v>10</v>
      </c>
      <c r="R225" s="163">
        <v>10</v>
      </c>
      <c r="S225" s="161">
        <f t="shared" si="62"/>
        <v>0</v>
      </c>
      <c r="T225" s="159"/>
      <c r="U225" s="159" t="e">
        <f t="shared" si="63"/>
        <v>#N/A</v>
      </c>
      <c r="V225" s="159"/>
    </row>
    <row r="226" spans="15:22">
      <c r="O226" s="159"/>
      <c r="P226" s="165">
        <v>41973</v>
      </c>
      <c r="Q226" s="164">
        <v>11</v>
      </c>
      <c r="R226" s="163">
        <v>11</v>
      </c>
      <c r="S226" s="161">
        <f t="shared" si="62"/>
        <v>0</v>
      </c>
      <c r="T226" s="159"/>
      <c r="U226" s="159" t="e">
        <f t="shared" si="63"/>
        <v>#N/A</v>
      </c>
      <c r="V226" s="159"/>
    </row>
    <row r="227" spans="15:22">
      <c r="O227" s="159"/>
      <c r="P227" s="165">
        <v>42004</v>
      </c>
      <c r="Q227" s="164">
        <v>12</v>
      </c>
      <c r="R227" s="163">
        <v>12</v>
      </c>
      <c r="S227" s="161">
        <f t="shared" si="62"/>
        <v>0</v>
      </c>
      <c r="T227" s="159"/>
      <c r="U227" s="159" t="e">
        <f t="shared" si="63"/>
        <v>#N/A</v>
      </c>
      <c r="V227" s="159"/>
    </row>
    <row r="228" spans="15:22">
      <c r="O228" s="159"/>
      <c r="P228" s="160">
        <f t="shared" ref="P228:P240" si="64">EOMONTH(P227,1)</f>
        <v>42035</v>
      </c>
      <c r="Q228" s="162">
        <v>13</v>
      </c>
      <c r="R228" s="159"/>
      <c r="S228" s="161">
        <f t="shared" si="62"/>
        <v>0</v>
      </c>
      <c r="T228" s="159">
        <v>2017</v>
      </c>
      <c r="U228" s="159" t="e">
        <f t="shared" si="63"/>
        <v>#N/A</v>
      </c>
      <c r="V228" s="159"/>
    </row>
    <row r="229" spans="15:22">
      <c r="O229" s="159"/>
      <c r="P229" s="160">
        <f t="shared" si="64"/>
        <v>42063</v>
      </c>
      <c r="Q229" s="159">
        <f t="shared" ref="Q229:Q275" si="65">Q228+1</f>
        <v>14</v>
      </c>
      <c r="R229" s="159"/>
      <c r="S229" s="159"/>
      <c r="T229" s="159"/>
      <c r="U229" s="159"/>
      <c r="V229" s="159"/>
    </row>
    <row r="230" spans="15:22">
      <c r="O230" s="159"/>
      <c r="P230" s="160">
        <f t="shared" si="64"/>
        <v>42094</v>
      </c>
      <c r="Q230" s="159">
        <f t="shared" si="65"/>
        <v>15</v>
      </c>
      <c r="R230" s="159"/>
      <c r="S230" s="159"/>
      <c r="T230" s="159"/>
      <c r="U230" s="159"/>
      <c r="V230" s="159"/>
    </row>
    <row r="231" spans="15:22">
      <c r="O231" s="159"/>
      <c r="P231" s="160">
        <f t="shared" si="64"/>
        <v>42124</v>
      </c>
      <c r="Q231" s="159">
        <f t="shared" si="65"/>
        <v>16</v>
      </c>
      <c r="R231" s="159"/>
      <c r="S231" s="159"/>
      <c r="T231" s="159"/>
      <c r="U231" s="159"/>
      <c r="V231" s="159"/>
    </row>
    <row r="232" spans="15:22">
      <c r="O232" s="159"/>
      <c r="P232" s="160">
        <f t="shared" si="64"/>
        <v>42155</v>
      </c>
      <c r="Q232" s="159">
        <f t="shared" si="65"/>
        <v>17</v>
      </c>
      <c r="R232" s="159"/>
      <c r="S232" s="159"/>
      <c r="T232" s="159"/>
      <c r="U232" s="159"/>
      <c r="V232" s="159"/>
    </row>
    <row r="233" spans="15:22">
      <c r="O233" s="159"/>
      <c r="P233" s="160">
        <f t="shared" si="64"/>
        <v>42185</v>
      </c>
      <c r="Q233" s="159">
        <f t="shared" si="65"/>
        <v>18</v>
      </c>
      <c r="R233" s="159"/>
      <c r="S233" s="159"/>
      <c r="T233" s="159"/>
      <c r="U233" s="159"/>
      <c r="V233" s="159"/>
    </row>
    <row r="234" spans="15:22">
      <c r="O234" s="159"/>
      <c r="P234" s="160">
        <f t="shared" si="64"/>
        <v>42216</v>
      </c>
      <c r="Q234" s="159">
        <f t="shared" si="65"/>
        <v>19</v>
      </c>
      <c r="R234" s="159"/>
      <c r="S234" s="159"/>
      <c r="T234" s="159"/>
      <c r="U234" s="159"/>
      <c r="V234" s="159"/>
    </row>
    <row r="235" spans="15:22">
      <c r="O235" s="159"/>
      <c r="P235" s="160">
        <f t="shared" si="64"/>
        <v>42247</v>
      </c>
      <c r="Q235" s="159">
        <f t="shared" si="65"/>
        <v>20</v>
      </c>
      <c r="R235" s="159"/>
      <c r="S235" s="159"/>
      <c r="T235" s="159"/>
      <c r="U235" s="159"/>
      <c r="V235" s="159"/>
    </row>
    <row r="236" spans="15:22">
      <c r="O236" s="159"/>
      <c r="P236" s="160">
        <f t="shared" si="64"/>
        <v>42277</v>
      </c>
      <c r="Q236" s="159">
        <f t="shared" si="65"/>
        <v>21</v>
      </c>
      <c r="R236" s="159"/>
      <c r="S236" s="159"/>
      <c r="T236" s="159"/>
      <c r="U236" s="159"/>
      <c r="V236" s="159"/>
    </row>
    <row r="237" spans="15:22">
      <c r="O237" s="159"/>
      <c r="P237" s="160">
        <f t="shared" si="64"/>
        <v>42308</v>
      </c>
      <c r="Q237" s="159">
        <f t="shared" si="65"/>
        <v>22</v>
      </c>
      <c r="R237" s="159"/>
      <c r="S237" s="159"/>
      <c r="T237" s="159"/>
      <c r="U237" s="159"/>
      <c r="V237" s="159"/>
    </row>
    <row r="238" spans="15:22">
      <c r="O238" s="159"/>
      <c r="P238" s="160">
        <f t="shared" si="64"/>
        <v>42338</v>
      </c>
      <c r="Q238" s="159">
        <f t="shared" si="65"/>
        <v>23</v>
      </c>
      <c r="R238" s="159"/>
      <c r="S238" s="159"/>
      <c r="T238" s="159"/>
      <c r="U238" s="159"/>
      <c r="V238" s="159"/>
    </row>
    <row r="239" spans="15:22">
      <c r="O239" s="159"/>
      <c r="P239" s="160">
        <f t="shared" si="64"/>
        <v>42369</v>
      </c>
      <c r="Q239" s="159">
        <f t="shared" si="65"/>
        <v>24</v>
      </c>
      <c r="R239" s="159"/>
      <c r="S239" s="159"/>
      <c r="T239" s="159"/>
      <c r="U239" s="159"/>
      <c r="V239" s="159"/>
    </row>
    <row r="240" spans="15:22">
      <c r="O240" s="159"/>
      <c r="P240" s="160">
        <f t="shared" si="64"/>
        <v>42400</v>
      </c>
      <c r="Q240" s="159">
        <f t="shared" si="65"/>
        <v>25</v>
      </c>
      <c r="R240" s="159"/>
      <c r="S240" s="159"/>
      <c r="T240" s="159"/>
      <c r="U240" s="159"/>
      <c r="V240" s="159"/>
    </row>
    <row r="241" spans="15:22">
      <c r="O241" s="159"/>
      <c r="P241" s="160">
        <v>42428</v>
      </c>
      <c r="Q241" s="159">
        <f t="shared" si="65"/>
        <v>26</v>
      </c>
      <c r="R241" s="159"/>
      <c r="S241" s="159"/>
      <c r="T241" s="159"/>
      <c r="U241" s="159"/>
      <c r="V241" s="159"/>
    </row>
    <row r="242" spans="15:22">
      <c r="O242" s="159"/>
      <c r="P242" s="160">
        <f t="shared" ref="P242:P275" si="66">EOMONTH(P241,1)</f>
        <v>42460</v>
      </c>
      <c r="Q242" s="159">
        <f t="shared" si="65"/>
        <v>27</v>
      </c>
      <c r="R242" s="159"/>
      <c r="S242" s="159"/>
      <c r="T242" s="159"/>
      <c r="U242" s="159"/>
      <c r="V242" s="159"/>
    </row>
    <row r="243" spans="15:22">
      <c r="O243" s="159"/>
      <c r="P243" s="160">
        <f t="shared" si="66"/>
        <v>42490</v>
      </c>
      <c r="Q243" s="159">
        <f t="shared" si="65"/>
        <v>28</v>
      </c>
      <c r="R243" s="159"/>
      <c r="S243" s="159"/>
      <c r="T243" s="159"/>
      <c r="U243" s="159"/>
      <c r="V243" s="159"/>
    </row>
    <row r="244" spans="15:22">
      <c r="O244" s="159"/>
      <c r="P244" s="160">
        <f t="shared" si="66"/>
        <v>42521</v>
      </c>
      <c r="Q244" s="159">
        <f t="shared" si="65"/>
        <v>29</v>
      </c>
      <c r="R244" s="159"/>
      <c r="S244" s="159"/>
      <c r="T244" s="159"/>
      <c r="U244" s="159"/>
      <c r="V244" s="159"/>
    </row>
    <row r="245" spans="15:22">
      <c r="O245" s="159"/>
      <c r="P245" s="160">
        <f t="shared" si="66"/>
        <v>42551</v>
      </c>
      <c r="Q245" s="159">
        <f t="shared" si="65"/>
        <v>30</v>
      </c>
      <c r="R245" s="159"/>
      <c r="S245" s="159"/>
      <c r="T245" s="159"/>
      <c r="U245" s="159"/>
      <c r="V245" s="159"/>
    </row>
    <row r="246" spans="15:22">
      <c r="O246" s="159"/>
      <c r="P246" s="160">
        <f t="shared" si="66"/>
        <v>42582</v>
      </c>
      <c r="Q246" s="159">
        <f t="shared" si="65"/>
        <v>31</v>
      </c>
      <c r="R246" s="159"/>
      <c r="S246" s="159"/>
      <c r="T246" s="159"/>
      <c r="U246" s="159"/>
      <c r="V246" s="159"/>
    </row>
    <row r="247" spans="15:22">
      <c r="O247" s="159"/>
      <c r="P247" s="160">
        <f t="shared" si="66"/>
        <v>42613</v>
      </c>
      <c r="Q247" s="159">
        <f t="shared" si="65"/>
        <v>32</v>
      </c>
      <c r="R247" s="159"/>
      <c r="S247" s="159"/>
      <c r="T247" s="159"/>
      <c r="U247" s="159"/>
      <c r="V247" s="159"/>
    </row>
    <row r="248" spans="15:22">
      <c r="O248" s="159"/>
      <c r="P248" s="160">
        <f t="shared" si="66"/>
        <v>42643</v>
      </c>
      <c r="Q248" s="159">
        <f t="shared" si="65"/>
        <v>33</v>
      </c>
      <c r="R248" s="159"/>
      <c r="S248" s="159"/>
      <c r="T248" s="159"/>
      <c r="U248" s="159"/>
      <c r="V248" s="159"/>
    </row>
    <row r="249" spans="15:22">
      <c r="O249" s="159"/>
      <c r="P249" s="160">
        <f t="shared" si="66"/>
        <v>42674</v>
      </c>
      <c r="Q249" s="159">
        <f t="shared" si="65"/>
        <v>34</v>
      </c>
      <c r="R249" s="159"/>
      <c r="S249" s="159"/>
      <c r="T249" s="159"/>
      <c r="U249" s="159"/>
      <c r="V249" s="159"/>
    </row>
    <row r="250" spans="15:22">
      <c r="O250" s="159"/>
      <c r="P250" s="160">
        <f t="shared" si="66"/>
        <v>42704</v>
      </c>
      <c r="Q250" s="159">
        <f t="shared" si="65"/>
        <v>35</v>
      </c>
      <c r="R250" s="159"/>
      <c r="S250" s="159"/>
      <c r="T250" s="159"/>
      <c r="U250" s="159"/>
      <c r="V250" s="159"/>
    </row>
    <row r="251" spans="15:22">
      <c r="O251" s="159"/>
      <c r="P251" s="160">
        <f t="shared" si="66"/>
        <v>42735</v>
      </c>
      <c r="Q251" s="159">
        <f t="shared" si="65"/>
        <v>36</v>
      </c>
      <c r="R251" s="159"/>
      <c r="S251" s="159"/>
      <c r="T251" s="159"/>
      <c r="U251" s="159"/>
      <c r="V251" s="159"/>
    </row>
    <row r="252" spans="15:22">
      <c r="O252" s="159"/>
      <c r="P252" s="160">
        <f t="shared" si="66"/>
        <v>42766</v>
      </c>
      <c r="Q252" s="159">
        <f t="shared" si="65"/>
        <v>37</v>
      </c>
      <c r="R252" s="159"/>
      <c r="S252" s="159"/>
      <c r="T252" s="159"/>
      <c r="U252" s="159"/>
      <c r="V252" s="159"/>
    </row>
    <row r="253" spans="15:22">
      <c r="O253" s="159"/>
      <c r="P253" s="160">
        <f t="shared" si="66"/>
        <v>42794</v>
      </c>
      <c r="Q253" s="159">
        <f t="shared" si="65"/>
        <v>38</v>
      </c>
      <c r="R253" s="159"/>
      <c r="S253" s="159"/>
      <c r="T253" s="159"/>
      <c r="U253" s="159"/>
      <c r="V253" s="159"/>
    </row>
    <row r="254" spans="15:22">
      <c r="O254" s="159"/>
      <c r="P254" s="160">
        <f t="shared" si="66"/>
        <v>42825</v>
      </c>
      <c r="Q254" s="159">
        <f t="shared" si="65"/>
        <v>39</v>
      </c>
      <c r="R254" s="159"/>
      <c r="S254" s="159"/>
      <c r="T254" s="159"/>
      <c r="U254" s="159"/>
      <c r="V254" s="159"/>
    </row>
    <row r="255" spans="15:22">
      <c r="O255" s="159"/>
      <c r="P255" s="160">
        <f t="shared" si="66"/>
        <v>42855</v>
      </c>
      <c r="Q255" s="159">
        <f t="shared" si="65"/>
        <v>40</v>
      </c>
      <c r="R255" s="159"/>
      <c r="S255" s="159"/>
      <c r="T255" s="159"/>
      <c r="U255" s="159"/>
      <c r="V255" s="159"/>
    </row>
    <row r="256" spans="15:22">
      <c r="O256" s="159"/>
      <c r="P256" s="160">
        <f t="shared" si="66"/>
        <v>42886</v>
      </c>
      <c r="Q256" s="159">
        <f t="shared" si="65"/>
        <v>41</v>
      </c>
      <c r="R256" s="159"/>
      <c r="S256" s="159"/>
      <c r="T256" s="159"/>
      <c r="U256" s="159"/>
      <c r="V256" s="159"/>
    </row>
    <row r="257" spans="15:22">
      <c r="O257" s="159"/>
      <c r="P257" s="160">
        <f t="shared" si="66"/>
        <v>42916</v>
      </c>
      <c r="Q257" s="159">
        <f t="shared" si="65"/>
        <v>42</v>
      </c>
      <c r="R257" s="159"/>
      <c r="S257" s="159"/>
      <c r="T257" s="159"/>
      <c r="U257" s="159"/>
      <c r="V257" s="159"/>
    </row>
    <row r="258" spans="15:22">
      <c r="O258" s="159"/>
      <c r="P258" s="160">
        <f t="shared" si="66"/>
        <v>42947</v>
      </c>
      <c r="Q258" s="159">
        <f t="shared" si="65"/>
        <v>43</v>
      </c>
      <c r="R258" s="159"/>
      <c r="S258" s="159"/>
      <c r="T258" s="159"/>
      <c r="U258" s="159"/>
      <c r="V258" s="159"/>
    </row>
    <row r="259" spans="15:22">
      <c r="O259" s="159"/>
      <c r="P259" s="160">
        <f t="shared" si="66"/>
        <v>42978</v>
      </c>
      <c r="Q259" s="159">
        <f t="shared" si="65"/>
        <v>44</v>
      </c>
      <c r="R259" s="159"/>
      <c r="S259" s="159"/>
      <c r="T259" s="159"/>
      <c r="U259" s="159"/>
      <c r="V259" s="159"/>
    </row>
    <row r="260" spans="15:22">
      <c r="O260" s="159"/>
      <c r="P260" s="160">
        <f t="shared" si="66"/>
        <v>43008</v>
      </c>
      <c r="Q260" s="159">
        <f t="shared" si="65"/>
        <v>45</v>
      </c>
      <c r="R260" s="159"/>
      <c r="S260" s="159"/>
      <c r="T260" s="159"/>
      <c r="U260" s="159"/>
      <c r="V260" s="159"/>
    </row>
    <row r="261" spans="15:22">
      <c r="O261" s="159"/>
      <c r="P261" s="160">
        <f t="shared" si="66"/>
        <v>43039</v>
      </c>
      <c r="Q261" s="159">
        <f t="shared" si="65"/>
        <v>46</v>
      </c>
      <c r="R261" s="159"/>
      <c r="S261" s="159"/>
      <c r="T261" s="159"/>
      <c r="U261" s="159"/>
      <c r="V261" s="159"/>
    </row>
    <row r="262" spans="15:22">
      <c r="O262" s="159"/>
      <c r="P262" s="160">
        <f t="shared" si="66"/>
        <v>43069</v>
      </c>
      <c r="Q262" s="159">
        <f t="shared" si="65"/>
        <v>47</v>
      </c>
      <c r="R262" s="159"/>
      <c r="S262" s="159"/>
      <c r="T262" s="159"/>
      <c r="U262" s="159"/>
      <c r="V262" s="159"/>
    </row>
    <row r="263" spans="15:22">
      <c r="O263" s="159"/>
      <c r="P263" s="160">
        <f t="shared" si="66"/>
        <v>43100</v>
      </c>
      <c r="Q263" s="159">
        <f t="shared" si="65"/>
        <v>48</v>
      </c>
      <c r="R263" s="159"/>
      <c r="S263" s="159"/>
      <c r="T263" s="159"/>
      <c r="U263" s="159"/>
      <c r="V263" s="159"/>
    </row>
    <row r="264" spans="15:22">
      <c r="O264" s="159"/>
      <c r="P264" s="160">
        <f t="shared" si="66"/>
        <v>43131</v>
      </c>
      <c r="Q264" s="159">
        <f t="shared" si="65"/>
        <v>49</v>
      </c>
      <c r="R264" s="159"/>
      <c r="S264" s="159"/>
      <c r="T264" s="159"/>
      <c r="U264" s="159"/>
      <c r="V264" s="159"/>
    </row>
    <row r="265" spans="15:22">
      <c r="O265" s="159"/>
      <c r="P265" s="160">
        <f t="shared" si="66"/>
        <v>43159</v>
      </c>
      <c r="Q265" s="159">
        <f t="shared" si="65"/>
        <v>50</v>
      </c>
      <c r="R265" s="159"/>
      <c r="S265" s="159"/>
      <c r="T265" s="159"/>
      <c r="U265" s="159"/>
      <c r="V265" s="159"/>
    </row>
    <row r="266" spans="15:22">
      <c r="O266" s="159"/>
      <c r="P266" s="160">
        <f t="shared" si="66"/>
        <v>43190</v>
      </c>
      <c r="Q266" s="159">
        <f t="shared" si="65"/>
        <v>51</v>
      </c>
      <c r="R266" s="159"/>
      <c r="S266" s="159"/>
      <c r="T266" s="159"/>
      <c r="U266" s="159"/>
      <c r="V266" s="159"/>
    </row>
    <row r="267" spans="15:22">
      <c r="O267" s="159"/>
      <c r="P267" s="160">
        <f t="shared" si="66"/>
        <v>43220</v>
      </c>
      <c r="Q267" s="159">
        <f t="shared" si="65"/>
        <v>52</v>
      </c>
      <c r="R267" s="159"/>
      <c r="S267" s="159"/>
      <c r="T267" s="159"/>
      <c r="U267" s="159"/>
      <c r="V267" s="159"/>
    </row>
    <row r="268" spans="15:22">
      <c r="O268" s="159"/>
      <c r="P268" s="160">
        <f t="shared" si="66"/>
        <v>43251</v>
      </c>
      <c r="Q268" s="159">
        <f t="shared" si="65"/>
        <v>53</v>
      </c>
      <c r="R268" s="159"/>
      <c r="S268" s="159"/>
      <c r="T268" s="159"/>
      <c r="U268" s="159"/>
      <c r="V268" s="159"/>
    </row>
    <row r="269" spans="15:22">
      <c r="O269" s="159"/>
      <c r="P269" s="160">
        <f t="shared" si="66"/>
        <v>43281</v>
      </c>
      <c r="Q269" s="159">
        <f t="shared" si="65"/>
        <v>54</v>
      </c>
      <c r="R269" s="159"/>
      <c r="S269" s="159"/>
      <c r="T269" s="159"/>
      <c r="U269" s="159"/>
      <c r="V269" s="159"/>
    </row>
    <row r="270" spans="15:22">
      <c r="O270" s="159"/>
      <c r="P270" s="160">
        <f t="shared" si="66"/>
        <v>43312</v>
      </c>
      <c r="Q270" s="159">
        <f t="shared" si="65"/>
        <v>55</v>
      </c>
      <c r="R270" s="159"/>
      <c r="S270" s="159"/>
      <c r="T270" s="159"/>
      <c r="U270" s="159"/>
      <c r="V270" s="159"/>
    </row>
    <row r="271" spans="15:22">
      <c r="O271" s="159"/>
      <c r="P271" s="160">
        <f t="shared" si="66"/>
        <v>43343</v>
      </c>
      <c r="Q271" s="159">
        <f t="shared" si="65"/>
        <v>56</v>
      </c>
      <c r="R271" s="159"/>
      <c r="S271" s="159"/>
      <c r="T271" s="159"/>
      <c r="U271" s="159"/>
      <c r="V271" s="159"/>
    </row>
    <row r="272" spans="15:22">
      <c r="O272" s="159"/>
      <c r="P272" s="160">
        <f t="shared" si="66"/>
        <v>43373</v>
      </c>
      <c r="Q272" s="159">
        <f t="shared" si="65"/>
        <v>57</v>
      </c>
      <c r="R272" s="159"/>
      <c r="S272" s="159"/>
      <c r="T272" s="159"/>
      <c r="U272" s="159"/>
      <c r="V272" s="159"/>
    </row>
    <row r="273" spans="15:22">
      <c r="O273" s="159"/>
      <c r="P273" s="160">
        <f t="shared" si="66"/>
        <v>43404</v>
      </c>
      <c r="Q273" s="159">
        <f t="shared" si="65"/>
        <v>58</v>
      </c>
      <c r="R273" s="159"/>
      <c r="S273" s="159"/>
      <c r="T273" s="159"/>
      <c r="U273" s="159"/>
      <c r="V273" s="159"/>
    </row>
    <row r="274" spans="15:22">
      <c r="O274" s="159"/>
      <c r="P274" s="160">
        <f t="shared" si="66"/>
        <v>43434</v>
      </c>
      <c r="Q274" s="159">
        <f t="shared" si="65"/>
        <v>59</v>
      </c>
      <c r="R274" s="159"/>
      <c r="S274" s="159"/>
      <c r="T274" s="159"/>
      <c r="U274" s="159"/>
      <c r="V274" s="159"/>
    </row>
    <row r="275" spans="15:22">
      <c r="O275" s="159"/>
      <c r="P275" s="160">
        <f t="shared" si="66"/>
        <v>43465</v>
      </c>
      <c r="Q275" s="159">
        <f t="shared" si="65"/>
        <v>60</v>
      </c>
      <c r="R275" s="159"/>
      <c r="S275" s="159"/>
      <c r="T275" s="159"/>
      <c r="U275" s="159"/>
      <c r="V275" s="159"/>
    </row>
  </sheetData>
  <sheetProtection formatCells="0" formatColumns="0" formatRows="0" insertColumns="0" insertRows="0" deleteColumns="0" deleteRows="0"/>
  <mergeCells count="4">
    <mergeCell ref="N3:O3"/>
    <mergeCell ref="C4:D4"/>
    <mergeCell ref="Q4:R4"/>
    <mergeCell ref="N201:P201"/>
  </mergeCells>
  <dataValidations count="1">
    <dataValidation type="list" allowBlank="1" showInputMessage="1" showErrorMessage="1" sqref="G4:L65536 A119:B65536 C4:E65536 F1:F1048576">
      <formula1>$P$216:$P$227</formula1>
    </dataValidation>
  </dataValidations>
  <pageMargins left="0.7" right="0.7" top="0.75" bottom="0.75" header="0.3" footer="0.3"/>
  <pageSetup paperSize="9" fitToWidth="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75"/>
  <sheetViews>
    <sheetView topLeftCell="M1" zoomScale="77" zoomScaleNormal="77" workbookViewId="0">
      <selection activeCell="AY21" sqref="AY21"/>
    </sheetView>
  </sheetViews>
  <sheetFormatPr defaultColWidth="9.109375" defaultRowHeight="13.8"/>
  <cols>
    <col min="1" max="1" width="6.33203125" style="156" hidden="1" customWidth="1"/>
    <col min="2" max="2" width="7" style="156" hidden="1" customWidth="1"/>
    <col min="3" max="3" width="5.44140625" style="156" hidden="1" customWidth="1"/>
    <col min="4" max="4" width="3.5546875" style="156" hidden="1" customWidth="1"/>
    <col min="5" max="5" width="4.109375" style="158" customWidth="1"/>
    <col min="6" max="6" width="9.33203125" style="156" hidden="1" customWidth="1"/>
    <col min="7" max="7" width="11.6640625" style="156" hidden="1" customWidth="1"/>
    <col min="8" max="8" width="14.88671875" style="156" hidden="1" customWidth="1"/>
    <col min="9" max="9" width="8.88671875" style="156" hidden="1" customWidth="1"/>
    <col min="10" max="10" width="13.33203125" style="156" hidden="1" customWidth="1"/>
    <col min="11" max="11" width="13.88671875" style="156" hidden="1" customWidth="1"/>
    <col min="12" max="12" width="16.44140625" style="156" hidden="1" customWidth="1"/>
    <col min="13" max="13" width="6.109375" style="156" customWidth="1"/>
    <col min="14" max="14" width="24" style="156" customWidth="1"/>
    <col min="15" max="15" width="13.44140625" style="156" customWidth="1"/>
    <col min="16" max="16" width="3.33203125" style="156" customWidth="1"/>
    <col min="17" max="17" width="6" style="156" customWidth="1"/>
    <col min="18" max="18" width="7.33203125" style="156" customWidth="1"/>
    <col min="19" max="19" width="2.6640625" style="156" customWidth="1"/>
    <col min="20" max="20" width="7.109375" style="156" customWidth="1"/>
    <col min="21" max="21" width="12.44140625" style="156" customWidth="1"/>
    <col min="22" max="22" width="14.6640625" style="156" customWidth="1"/>
    <col min="23" max="24" width="13.44140625" style="156" customWidth="1"/>
    <col min="25" max="25" width="13.5546875" style="156" customWidth="1"/>
    <col min="26" max="26" width="14" style="156" customWidth="1"/>
    <col min="27" max="27" width="15.109375" style="156" hidden="1" customWidth="1"/>
    <col min="28" max="28" width="8.5546875" style="156" hidden="1" customWidth="1"/>
    <col min="29" max="29" width="13.109375" style="156" hidden="1" customWidth="1"/>
    <col min="30" max="30" width="8.6640625" style="156" hidden="1" customWidth="1"/>
    <col min="31" max="31" width="14.109375" style="156" hidden="1" customWidth="1"/>
    <col min="32" max="32" width="12.5546875" style="156" hidden="1" customWidth="1"/>
    <col min="33" max="33" width="14" style="156" hidden="1" customWidth="1"/>
    <col min="34" max="34" width="12" style="156" hidden="1" customWidth="1"/>
    <col min="35" max="35" width="11.5546875" style="156" hidden="1" customWidth="1"/>
    <col min="36" max="36" width="12.88671875" style="156" hidden="1" customWidth="1"/>
    <col min="37" max="37" width="12.5546875" style="156" hidden="1" customWidth="1"/>
    <col min="38" max="38" width="13.88671875" style="156" hidden="1" customWidth="1"/>
    <col min="39" max="39" width="13.33203125" style="156" hidden="1" customWidth="1"/>
    <col min="40" max="40" width="4.44140625" style="156" hidden="1" customWidth="1"/>
    <col min="41" max="41" width="9.33203125" style="156" hidden="1" customWidth="1"/>
    <col min="42" max="42" width="13.44140625" style="156" hidden="1" customWidth="1"/>
    <col min="43" max="43" width="11.44140625" style="156" hidden="1" customWidth="1"/>
    <col min="44" max="44" width="12.33203125" style="156" hidden="1" customWidth="1"/>
    <col min="45" max="45" width="13.6640625" style="156" hidden="1" customWidth="1"/>
    <col min="46" max="46" width="14.5546875" style="156" hidden="1" customWidth="1"/>
    <col min="47" max="47" width="11.5546875" style="156" hidden="1" customWidth="1"/>
    <col min="48" max="50" width="11.6640625" style="156" hidden="1" customWidth="1"/>
    <col min="51" max="52" width="11.6640625" style="156" customWidth="1"/>
    <col min="53" max="53" width="14.33203125" style="156" customWidth="1"/>
    <col min="54" max="54" width="11.6640625" style="156" bestFit="1" customWidth="1"/>
    <col min="55" max="55" width="13.5546875" style="156" customWidth="1"/>
    <col min="56" max="56" width="11.88671875" style="156" bestFit="1" customWidth="1"/>
    <col min="57" max="57" width="11.6640625" style="157" hidden="1" customWidth="1"/>
    <col min="58" max="58" width="13" style="156" hidden="1" customWidth="1"/>
    <col min="59" max="59" width="12.44140625" style="156" hidden="1" customWidth="1"/>
    <col min="60" max="60" width="11.88671875" style="156" hidden="1" customWidth="1"/>
    <col min="61" max="61" width="12.88671875" style="156" hidden="1" customWidth="1"/>
    <col min="62" max="62" width="9.109375" style="157"/>
    <col min="63" max="16384" width="9.109375" style="156"/>
  </cols>
  <sheetData>
    <row r="1" spans="3:61" ht="20.25" customHeight="1">
      <c r="F1" s="274" t="s">
        <v>348</v>
      </c>
      <c r="G1" s="274"/>
      <c r="I1" s="274"/>
      <c r="J1" s="274"/>
      <c r="L1" s="273"/>
      <c r="T1" s="156" t="s">
        <v>347</v>
      </c>
      <c r="AC1" s="221"/>
      <c r="AD1" s="221"/>
      <c r="AE1" s="276">
        <v>0</v>
      </c>
      <c r="AF1" s="228">
        <f t="shared" ref="AF1:AM1" si="0">AF14</f>
        <v>0</v>
      </c>
      <c r="AG1" s="228">
        <f t="shared" si="0"/>
        <v>0</v>
      </c>
      <c r="AH1" s="228">
        <f t="shared" si="0"/>
        <v>0</v>
      </c>
      <c r="AI1" s="228">
        <f t="shared" si="0"/>
        <v>0</v>
      </c>
      <c r="AJ1" s="228">
        <f t="shared" si="0"/>
        <v>0</v>
      </c>
      <c r="AK1" s="228">
        <f t="shared" si="0"/>
        <v>0</v>
      </c>
      <c r="AL1" s="228">
        <f t="shared" si="0"/>
        <v>0</v>
      </c>
      <c r="AM1" s="228">
        <f t="shared" si="0"/>
        <v>0</v>
      </c>
      <c r="BF1" s="275"/>
    </row>
    <row r="2" spans="3:61" ht="27.75" hidden="1" customHeight="1">
      <c r="F2" s="274"/>
      <c r="G2" s="274"/>
      <c r="I2" s="274"/>
      <c r="J2" s="274"/>
      <c r="L2" s="273"/>
      <c r="AC2" s="226" t="s">
        <v>346</v>
      </c>
      <c r="AD2" s="256"/>
      <c r="AE2" s="272">
        <v>2015</v>
      </c>
      <c r="AF2" s="271" t="s">
        <v>345</v>
      </c>
      <c r="AG2" s="271" t="s">
        <v>344</v>
      </c>
      <c r="AH2" s="271" t="s">
        <v>343</v>
      </c>
      <c r="AI2" s="271" t="s">
        <v>342</v>
      </c>
      <c r="AJ2" s="271">
        <v>2017</v>
      </c>
      <c r="AK2" s="271">
        <v>2018</v>
      </c>
      <c r="AL2" s="271">
        <v>2019</v>
      </c>
      <c r="AM2" s="271">
        <v>2020</v>
      </c>
      <c r="AO2" s="156">
        <v>1</v>
      </c>
      <c r="AP2" s="156">
        <v>2</v>
      </c>
      <c r="AQ2" s="156">
        <v>3</v>
      </c>
      <c r="AR2" s="156">
        <v>4</v>
      </c>
      <c r="AS2" s="156">
        <v>5</v>
      </c>
      <c r="AT2" s="156">
        <v>6</v>
      </c>
      <c r="AU2" s="156">
        <v>7</v>
      </c>
      <c r="AV2" s="156">
        <v>8</v>
      </c>
      <c r="AW2" s="156">
        <v>9</v>
      </c>
      <c r="AX2" s="156">
        <v>10</v>
      </c>
      <c r="BE2" s="157">
        <v>1</v>
      </c>
      <c r="BF2" s="256">
        <v>1</v>
      </c>
      <c r="BG2" s="256">
        <v>2</v>
      </c>
      <c r="BH2" s="256">
        <v>3</v>
      </c>
      <c r="BI2" s="256">
        <v>4</v>
      </c>
    </row>
    <row r="3" spans="3:61" ht="27" customHeight="1">
      <c r="N3" s="617" t="s">
        <v>341</v>
      </c>
      <c r="O3" s="617"/>
      <c r="T3" s="270">
        <v>1</v>
      </c>
      <c r="U3" s="270">
        <v>2</v>
      </c>
      <c r="V3" s="270">
        <v>3</v>
      </c>
      <c r="W3" s="270">
        <v>4</v>
      </c>
      <c r="X3" s="270">
        <v>5</v>
      </c>
      <c r="Y3" s="270">
        <v>6</v>
      </c>
      <c r="Z3" s="270">
        <v>7</v>
      </c>
      <c r="AC3" s="235">
        <f>O7</f>
        <v>43465</v>
      </c>
      <c r="AD3" s="215"/>
      <c r="AE3" s="252">
        <v>0</v>
      </c>
      <c r="AF3" s="269">
        <v>2016</v>
      </c>
      <c r="AG3" s="269">
        <v>2016</v>
      </c>
      <c r="AH3" s="269">
        <v>2016</v>
      </c>
      <c r="AI3" s="269">
        <v>2016</v>
      </c>
      <c r="AJ3" s="269">
        <v>0</v>
      </c>
      <c r="AK3" s="269">
        <v>0</v>
      </c>
      <c r="AL3" s="269">
        <v>0</v>
      </c>
      <c r="AM3" s="269">
        <v>0</v>
      </c>
      <c r="AO3" s="226">
        <v>1</v>
      </c>
      <c r="AP3" s="166">
        <v>9</v>
      </c>
      <c r="AQ3" s="166">
        <v>12</v>
      </c>
      <c r="AR3" s="166">
        <v>12</v>
      </c>
      <c r="AS3" s="166">
        <v>12</v>
      </c>
      <c r="AT3" s="264">
        <v>12</v>
      </c>
      <c r="AU3" s="166">
        <v>12</v>
      </c>
      <c r="AV3" s="166">
        <v>12</v>
      </c>
      <c r="AW3" s="166">
        <v>12</v>
      </c>
      <c r="AX3" s="166">
        <v>12</v>
      </c>
      <c r="AY3" s="167"/>
      <c r="AZ3" s="167"/>
      <c r="BE3" s="157">
        <v>2</v>
      </c>
      <c r="BF3" s="215">
        <v>41759</v>
      </c>
      <c r="BG3" s="215">
        <v>41851</v>
      </c>
      <c r="BH3" s="215">
        <v>41943</v>
      </c>
      <c r="BI3" s="215">
        <v>42035</v>
      </c>
    </row>
    <row r="4" spans="3:61" ht="81" customHeight="1">
      <c r="C4" s="618" t="s">
        <v>317</v>
      </c>
      <c r="D4" s="619"/>
      <c r="F4" s="267" t="s">
        <v>334</v>
      </c>
      <c r="G4" s="267" t="s">
        <v>333</v>
      </c>
      <c r="H4" s="267" t="s">
        <v>340</v>
      </c>
      <c r="I4" s="266" t="s">
        <v>339</v>
      </c>
      <c r="J4" s="266" t="s">
        <v>338</v>
      </c>
      <c r="K4" s="266" t="s">
        <v>337</v>
      </c>
      <c r="L4" s="266" t="s">
        <v>336</v>
      </c>
      <c r="N4" s="254" t="s">
        <v>335</v>
      </c>
      <c r="O4" s="268">
        <f>'1_Wniosek_klient'!C98</f>
        <v>0.06</v>
      </c>
      <c r="Q4" s="618" t="s">
        <v>317</v>
      </c>
      <c r="R4" s="619"/>
      <c r="T4" s="267" t="s">
        <v>334</v>
      </c>
      <c r="U4" s="267" t="s">
        <v>333</v>
      </c>
      <c r="V4" s="267" t="s">
        <v>332</v>
      </c>
      <c r="W4" s="266" t="s">
        <v>331</v>
      </c>
      <c r="X4" s="266" t="s">
        <v>330</v>
      </c>
      <c r="Y4" s="266" t="s">
        <v>329</v>
      </c>
      <c r="Z4" s="266" t="s">
        <v>328</v>
      </c>
      <c r="AA4" s="265"/>
      <c r="AC4" s="252" t="s">
        <v>327</v>
      </c>
      <c r="AD4" s="251">
        <f>AF4+AG4+AH4+AI4+AJ4+AK4+AL4+AM4</f>
        <v>0</v>
      </c>
      <c r="AE4" s="250">
        <f>AE5</f>
        <v>0</v>
      </c>
      <c r="AF4" s="228">
        <f t="shared" ref="AF4:AM4" si="1">IF(AF5-AE5&lt;0,0,AF5-AE5)</f>
        <v>0</v>
      </c>
      <c r="AG4" s="228">
        <f t="shared" si="1"/>
        <v>0</v>
      </c>
      <c r="AH4" s="228">
        <f t="shared" si="1"/>
        <v>0</v>
      </c>
      <c r="AI4" s="228">
        <f t="shared" si="1"/>
        <v>0</v>
      </c>
      <c r="AJ4" s="228">
        <f t="shared" si="1"/>
        <v>0</v>
      </c>
      <c r="AK4" s="228">
        <f t="shared" si="1"/>
        <v>0</v>
      </c>
      <c r="AL4" s="228">
        <f t="shared" si="1"/>
        <v>0</v>
      </c>
      <c r="AM4" s="228">
        <f t="shared" si="1"/>
        <v>0</v>
      </c>
      <c r="AO4" s="226">
        <v>2</v>
      </c>
      <c r="AP4" s="166">
        <v>6</v>
      </c>
      <c r="AQ4" s="166">
        <v>12</v>
      </c>
      <c r="AR4" s="166">
        <v>12</v>
      </c>
      <c r="AS4" s="166">
        <v>12</v>
      </c>
      <c r="AT4" s="264">
        <v>12</v>
      </c>
      <c r="AU4" s="166">
        <v>12</v>
      </c>
      <c r="AV4" s="166">
        <v>12</v>
      </c>
      <c r="AW4" s="166">
        <v>12</v>
      </c>
      <c r="AX4" s="166">
        <v>12</v>
      </c>
      <c r="AY4" s="166"/>
      <c r="AZ4" s="166"/>
      <c r="BA4" s="262" t="s">
        <v>350</v>
      </c>
      <c r="BB4" s="263" t="s">
        <v>326</v>
      </c>
      <c r="BC4" s="263" t="s">
        <v>325</v>
      </c>
      <c r="BD4" s="262" t="s">
        <v>324</v>
      </c>
      <c r="BE4" s="157">
        <v>3</v>
      </c>
      <c r="BF4" s="215">
        <v>41790</v>
      </c>
      <c r="BG4" s="215">
        <v>41882</v>
      </c>
      <c r="BH4" s="215">
        <v>41973</v>
      </c>
      <c r="BI4" s="215">
        <v>42063</v>
      </c>
    </row>
    <row r="5" spans="3:61" ht="15" customHeight="1">
      <c r="C5" s="195">
        <f>O9</f>
        <v>60</v>
      </c>
      <c r="D5" s="195">
        <v>0</v>
      </c>
      <c r="F5" s="258">
        <v>0</v>
      </c>
      <c r="G5" s="193">
        <f>O7</f>
        <v>43465</v>
      </c>
      <c r="H5" s="205">
        <f t="shared" ref="H5:H68" si="2">PV($O$8,C5,$I$6,0,0)*-1</f>
        <v>0</v>
      </c>
      <c r="I5" s="205"/>
      <c r="J5" s="205"/>
      <c r="K5" s="205"/>
      <c r="L5" s="261"/>
      <c r="M5" s="198"/>
      <c r="N5" s="260" t="s">
        <v>323</v>
      </c>
      <c r="O5" s="259">
        <f>'4_Dane_finans_kl'!Q46</f>
        <v>60</v>
      </c>
      <c r="P5" s="198"/>
      <c r="Q5" s="195">
        <f>O9</f>
        <v>60</v>
      </c>
      <c r="R5" s="195">
        <v>0</v>
      </c>
      <c r="T5" s="258">
        <v>0</v>
      </c>
      <c r="U5" s="193">
        <f>O7</f>
        <v>43465</v>
      </c>
      <c r="V5" s="277">
        <f>O6</f>
        <v>0</v>
      </c>
      <c r="W5" s="257"/>
      <c r="X5" s="257"/>
      <c r="Y5" s="257"/>
      <c r="Z5" s="257"/>
      <c r="AA5" s="191">
        <f>T5</f>
        <v>0</v>
      </c>
      <c r="AB5" s="227">
        <f>U5</f>
        <v>43465</v>
      </c>
      <c r="AC5" s="256"/>
      <c r="AD5" s="256"/>
      <c r="AE5" s="250">
        <v>0</v>
      </c>
      <c r="AF5" s="228">
        <f t="shared" ref="AF5:AM5" si="3">IFERROR(VLOOKUP(AF12,$U$5:$Z$77,4,FALSE),0)</f>
        <v>0</v>
      </c>
      <c r="AG5" s="228">
        <f t="shared" si="3"/>
        <v>0</v>
      </c>
      <c r="AH5" s="228">
        <f t="shared" si="3"/>
        <v>0</v>
      </c>
      <c r="AI5" s="228">
        <f t="shared" si="3"/>
        <v>0</v>
      </c>
      <c r="AJ5" s="228">
        <f t="shared" si="3"/>
        <v>0</v>
      </c>
      <c r="AK5" s="228">
        <f t="shared" si="3"/>
        <v>0</v>
      </c>
      <c r="AL5" s="228">
        <f t="shared" si="3"/>
        <v>0</v>
      </c>
      <c r="AM5" s="228">
        <f t="shared" si="3"/>
        <v>0</v>
      </c>
      <c r="AO5" s="226">
        <v>3</v>
      </c>
      <c r="AP5" s="166">
        <v>3</v>
      </c>
      <c r="AQ5" s="166">
        <v>12</v>
      </c>
      <c r="AR5" s="166">
        <v>12</v>
      </c>
      <c r="AS5" s="166">
        <v>12</v>
      </c>
      <c r="AT5" s="166">
        <v>12</v>
      </c>
      <c r="AU5" s="166">
        <v>12</v>
      </c>
      <c r="AV5" s="166">
        <v>12</v>
      </c>
      <c r="AW5" s="166">
        <v>12</v>
      </c>
      <c r="AX5" s="166">
        <v>12</v>
      </c>
      <c r="AY5" s="167"/>
      <c r="AZ5" s="167" t="s">
        <v>351</v>
      </c>
      <c r="BE5" s="157">
        <v>4</v>
      </c>
      <c r="BF5" s="215">
        <v>41820</v>
      </c>
      <c r="BG5" s="215">
        <v>41912</v>
      </c>
      <c r="BH5" s="215">
        <v>42004</v>
      </c>
      <c r="BI5" s="215">
        <v>42094</v>
      </c>
    </row>
    <row r="6" spans="3:61" ht="18" customHeight="1">
      <c r="C6" s="195">
        <f t="shared" ref="C6:C69" si="4">IF(C5-1&gt;=0,C5-1,0)</f>
        <v>59</v>
      </c>
      <c r="D6" s="195">
        <f t="shared" ref="D6:D69" si="5">IF(C6&gt;0,D5+1,0)</f>
        <v>1</v>
      </c>
      <c r="F6" s="194">
        <v>1</v>
      </c>
      <c r="G6" s="193">
        <f t="shared" ref="G6:G69" si="6">IF(F6&gt;0,EOMONTH(G5,$P$206),0)</f>
        <v>43496</v>
      </c>
      <c r="H6" s="205">
        <f t="shared" si="2"/>
        <v>0</v>
      </c>
      <c r="I6" s="255">
        <f>PMT(O8,O9,-$O$6,,0)</f>
        <v>0</v>
      </c>
      <c r="J6" s="205">
        <f t="shared" ref="J6:J69" si="7">PPMT($O$8,F6,$O$9,-$O$6)</f>
        <v>0</v>
      </c>
      <c r="K6" s="205">
        <f t="shared" ref="K6:K69" si="8">IPMT($O$8,F6,$O$9,-$O$6)</f>
        <v>0</v>
      </c>
      <c r="L6" s="204" t="e">
        <f t="shared" ref="L6:L69" si="9">CUMIPMT($O$8,$O$9,$O$6,1,F6,0)*-1</f>
        <v>#NUM!</v>
      </c>
      <c r="M6" s="198"/>
      <c r="N6" s="254" t="s">
        <v>322</v>
      </c>
      <c r="O6" s="253">
        <f>'4_Dane_finans_kl'!H46</f>
        <v>0</v>
      </c>
      <c r="P6" s="198"/>
      <c r="Q6" s="195">
        <f t="shared" ref="Q6:Q69" si="10">IF(Q5-1&gt;=0,Q5-1,0)</f>
        <v>59</v>
      </c>
      <c r="R6" s="195">
        <f t="shared" ref="R6:R69" si="11">IF(Q6&gt;0,R5+1,0)</f>
        <v>1</v>
      </c>
      <c r="T6" s="194">
        <f>R6</f>
        <v>1</v>
      </c>
      <c r="U6" s="193">
        <f t="shared" ref="U6:U69" si="12">EOMONTH(U5,$P$206)</f>
        <v>43496</v>
      </c>
      <c r="V6" s="192">
        <f t="shared" ref="V6:V69" si="13">IF(T6&gt;0,V5-W6,0)</f>
        <v>0</v>
      </c>
      <c r="W6" s="192">
        <f t="shared" ref="W6:W69" si="14">IF(T6&gt;$O$10,$V$5/($O$9-$O$10),0)</f>
        <v>0</v>
      </c>
      <c r="X6" s="192">
        <f>W6</f>
        <v>0</v>
      </c>
      <c r="Y6" s="192">
        <f t="shared" ref="Y6:Y69" si="15">V5*$O$8</f>
        <v>0</v>
      </c>
      <c r="Z6" s="192">
        <f>Y6</f>
        <v>0</v>
      </c>
      <c r="AZ6" s="156">
        <v>1</v>
      </c>
      <c r="BE6" s="157">
        <v>5</v>
      </c>
      <c r="BF6" s="215">
        <v>41851</v>
      </c>
      <c r="BG6" s="215">
        <v>41943</v>
      </c>
      <c r="BH6" s="215">
        <v>42035</v>
      </c>
      <c r="BI6" s="215">
        <v>42124</v>
      </c>
    </row>
    <row r="7" spans="3:61" ht="23.25" customHeight="1">
      <c r="C7" s="195">
        <f t="shared" si="4"/>
        <v>58</v>
      </c>
      <c r="D7" s="195">
        <f t="shared" si="5"/>
        <v>2</v>
      </c>
      <c r="F7" s="194">
        <f t="shared" ref="F7:F70" si="16">IF(D6&gt;0,F6+1,0)</f>
        <v>2</v>
      </c>
      <c r="G7" s="193">
        <f t="shared" si="6"/>
        <v>43524</v>
      </c>
      <c r="H7" s="205">
        <f t="shared" si="2"/>
        <v>0</v>
      </c>
      <c r="I7" s="205">
        <f t="shared" ref="I7:I70" si="17">IF(H6&gt;0,I6,0)</f>
        <v>0</v>
      </c>
      <c r="J7" s="205">
        <f t="shared" si="7"/>
        <v>0</v>
      </c>
      <c r="K7" s="205">
        <f t="shared" si="8"/>
        <v>0</v>
      </c>
      <c r="L7" s="204" t="e">
        <f t="shared" si="9"/>
        <v>#NUM!</v>
      </c>
      <c r="M7" s="198"/>
      <c r="N7" s="247" t="s">
        <v>320</v>
      </c>
      <c r="O7" s="246">
        <f>AY9</f>
        <v>43465</v>
      </c>
      <c r="P7" s="198"/>
      <c r="Q7" s="195">
        <f t="shared" si="10"/>
        <v>58</v>
      </c>
      <c r="R7" s="195">
        <f t="shared" si="11"/>
        <v>2</v>
      </c>
      <c r="T7" s="194">
        <f t="shared" ref="T7:T70" si="18">IF(R6&gt;0,T6+1,0)</f>
        <v>2</v>
      </c>
      <c r="U7" s="193">
        <f t="shared" si="12"/>
        <v>43524</v>
      </c>
      <c r="V7" s="192">
        <f t="shared" si="13"/>
        <v>0</v>
      </c>
      <c r="W7" s="192">
        <f t="shared" si="14"/>
        <v>0</v>
      </c>
      <c r="X7" s="192">
        <f t="shared" ref="X7:X70" si="19">W7+X6</f>
        <v>0</v>
      </c>
      <c r="Y7" s="192">
        <f t="shared" si="15"/>
        <v>0</v>
      </c>
      <c r="Z7" s="192">
        <f t="shared" ref="Z7:Z70" si="20">Z6+Y7</f>
        <v>0</v>
      </c>
      <c r="AY7" s="212">
        <v>43281</v>
      </c>
      <c r="AZ7" s="281">
        <v>2</v>
      </c>
      <c r="BA7" s="213">
        <f>IF(O7&gt;AY7,0,(VLOOKUP(AY7,$U$5:$Z$77,6,FALSE)))</f>
        <v>0</v>
      </c>
      <c r="BB7" s="399">
        <f>BB8</f>
        <v>0</v>
      </c>
      <c r="BE7" s="157">
        <v>6</v>
      </c>
      <c r="BF7" s="215">
        <v>41882</v>
      </c>
      <c r="BG7" s="215">
        <v>41973</v>
      </c>
      <c r="BH7" s="215">
        <v>42063</v>
      </c>
      <c r="BI7" s="215">
        <v>42155</v>
      </c>
    </row>
    <row r="8" spans="3:61" ht="18.75" customHeight="1">
      <c r="C8" s="195">
        <f t="shared" si="4"/>
        <v>57</v>
      </c>
      <c r="D8" s="195">
        <f t="shared" si="5"/>
        <v>3</v>
      </c>
      <c r="F8" s="194">
        <f t="shared" si="16"/>
        <v>3</v>
      </c>
      <c r="G8" s="193">
        <f t="shared" si="6"/>
        <v>43555</v>
      </c>
      <c r="H8" s="205">
        <f t="shared" si="2"/>
        <v>0</v>
      </c>
      <c r="I8" s="205">
        <f t="shared" si="17"/>
        <v>0</v>
      </c>
      <c r="J8" s="205">
        <f t="shared" si="7"/>
        <v>0</v>
      </c>
      <c r="K8" s="205">
        <f t="shared" si="8"/>
        <v>0</v>
      </c>
      <c r="L8" s="204" t="e">
        <f t="shared" si="9"/>
        <v>#NUM!</v>
      </c>
      <c r="M8" s="198"/>
      <c r="N8" s="242" t="s">
        <v>319</v>
      </c>
      <c r="O8" s="241">
        <f>MAX(N203:N205)</f>
        <v>5.0000000000000001E-3</v>
      </c>
      <c r="P8" s="198"/>
      <c r="Q8" s="195">
        <f t="shared" si="10"/>
        <v>57</v>
      </c>
      <c r="R8" s="195">
        <f t="shared" si="11"/>
        <v>3</v>
      </c>
      <c r="T8" s="194">
        <f t="shared" si="18"/>
        <v>3</v>
      </c>
      <c r="U8" s="193">
        <f t="shared" si="12"/>
        <v>43555</v>
      </c>
      <c r="V8" s="192">
        <f t="shared" si="13"/>
        <v>0</v>
      </c>
      <c r="W8" s="192">
        <f t="shared" si="14"/>
        <v>0</v>
      </c>
      <c r="X8" s="192">
        <f t="shared" si="19"/>
        <v>0</v>
      </c>
      <c r="Y8" s="192">
        <f t="shared" si="15"/>
        <v>0</v>
      </c>
      <c r="Z8" s="192">
        <f t="shared" si="20"/>
        <v>0</v>
      </c>
      <c r="AY8" s="212">
        <v>43373</v>
      </c>
      <c r="AZ8" s="281">
        <v>3</v>
      </c>
      <c r="BA8" s="213">
        <f>IF(O7&gt;AY8,0,(VLOOKUP(AY8,$U$5:$Z$77,6,FALSE)))</f>
        <v>0</v>
      </c>
      <c r="BB8" s="399">
        <f>V5</f>
        <v>0</v>
      </c>
      <c r="BE8" s="157">
        <v>7</v>
      </c>
      <c r="BF8" s="215">
        <v>41912</v>
      </c>
      <c r="BG8" s="215">
        <v>42004</v>
      </c>
      <c r="BH8" s="215">
        <v>42094</v>
      </c>
      <c r="BI8" s="215">
        <v>42185</v>
      </c>
    </row>
    <row r="9" spans="3:61" ht="18.75" customHeight="1">
      <c r="C9" s="195">
        <f t="shared" si="4"/>
        <v>56</v>
      </c>
      <c r="D9" s="195">
        <f t="shared" si="5"/>
        <v>4</v>
      </c>
      <c r="F9" s="194">
        <f t="shared" si="16"/>
        <v>4</v>
      </c>
      <c r="G9" s="193">
        <f t="shared" si="6"/>
        <v>43585</v>
      </c>
      <c r="H9" s="205">
        <f t="shared" si="2"/>
        <v>0</v>
      </c>
      <c r="I9" s="205">
        <f t="shared" si="17"/>
        <v>0</v>
      </c>
      <c r="J9" s="205">
        <f t="shared" si="7"/>
        <v>0</v>
      </c>
      <c r="K9" s="205">
        <f t="shared" si="8"/>
        <v>0</v>
      </c>
      <c r="L9" s="204" t="e">
        <f t="shared" si="9"/>
        <v>#NUM!</v>
      </c>
      <c r="M9" s="198"/>
      <c r="N9" s="238" t="s">
        <v>315</v>
      </c>
      <c r="O9" s="237">
        <f>MAX(O203:O205)</f>
        <v>60</v>
      </c>
      <c r="P9" s="198"/>
      <c r="Q9" s="195">
        <f t="shared" si="10"/>
        <v>56</v>
      </c>
      <c r="R9" s="195">
        <f t="shared" si="11"/>
        <v>4</v>
      </c>
      <c r="T9" s="194">
        <f t="shared" si="18"/>
        <v>4</v>
      </c>
      <c r="U9" s="193">
        <f t="shared" si="12"/>
        <v>43585</v>
      </c>
      <c r="V9" s="192">
        <f t="shared" si="13"/>
        <v>0</v>
      </c>
      <c r="W9" s="192">
        <f t="shared" si="14"/>
        <v>0</v>
      </c>
      <c r="X9" s="192">
        <f t="shared" si="19"/>
        <v>0</v>
      </c>
      <c r="Y9" s="192">
        <f t="shared" si="15"/>
        <v>0</v>
      </c>
      <c r="Z9" s="192">
        <f t="shared" si="20"/>
        <v>0</v>
      </c>
      <c r="AB9" s="203"/>
      <c r="AC9" s="252" t="s">
        <v>321</v>
      </c>
      <c r="AD9" s="251">
        <f>AF9+AG9+AH9+AI9+AJ9+AK9+AL9+AM9</f>
        <v>0</v>
      </c>
      <c r="AE9" s="250">
        <f>AE10</f>
        <v>0</v>
      </c>
      <c r="AF9" s="228">
        <f t="shared" ref="AF9:AM9" si="21">IF(AF10-AE10&lt;0,0,AF10-AE10)</f>
        <v>0</v>
      </c>
      <c r="AG9" s="228">
        <f t="shared" si="21"/>
        <v>0</v>
      </c>
      <c r="AH9" s="228">
        <f t="shared" si="21"/>
        <v>0</v>
      </c>
      <c r="AI9" s="228">
        <f t="shared" si="21"/>
        <v>0</v>
      </c>
      <c r="AJ9" s="228">
        <f t="shared" si="21"/>
        <v>0</v>
      </c>
      <c r="AK9" s="228">
        <f t="shared" si="21"/>
        <v>0</v>
      </c>
      <c r="AL9" s="228">
        <f t="shared" si="21"/>
        <v>0</v>
      </c>
      <c r="AM9" s="228">
        <f t="shared" si="21"/>
        <v>0</v>
      </c>
      <c r="AO9" s="226">
        <v>4</v>
      </c>
      <c r="AP9" s="166">
        <v>11</v>
      </c>
      <c r="AQ9" s="166">
        <f t="shared" ref="AQ9:AX9" si="22">AP9+12</f>
        <v>23</v>
      </c>
      <c r="AR9" s="166">
        <f t="shared" si="22"/>
        <v>35</v>
      </c>
      <c r="AS9" s="166">
        <f t="shared" si="22"/>
        <v>47</v>
      </c>
      <c r="AT9" s="166">
        <f t="shared" si="22"/>
        <v>59</v>
      </c>
      <c r="AU9" s="166">
        <f t="shared" si="22"/>
        <v>71</v>
      </c>
      <c r="AV9" s="166">
        <f t="shared" si="22"/>
        <v>83</v>
      </c>
      <c r="AW9" s="166">
        <f t="shared" si="22"/>
        <v>95</v>
      </c>
      <c r="AX9" s="249">
        <f t="shared" si="22"/>
        <v>107</v>
      </c>
      <c r="AY9" s="278">
        <v>43465</v>
      </c>
      <c r="AZ9" s="282">
        <v>4</v>
      </c>
      <c r="BA9" s="213">
        <f>VLOOKUP(AY9,$U$5:$Z$77,6,FALSE)</f>
        <v>0</v>
      </c>
      <c r="BB9" s="213">
        <f>VLOOKUP(AY9,U5:Z77,2,FALSE)</f>
        <v>0</v>
      </c>
      <c r="BC9" s="248">
        <f>VLOOKUP(AY10,U5:Z77,2,FALSE)</f>
        <v>0</v>
      </c>
      <c r="BD9" s="213">
        <f t="shared" ref="BD9:BD19" si="23">BB9-BC9</f>
        <v>0</v>
      </c>
      <c r="BE9" s="157">
        <v>8</v>
      </c>
      <c r="BF9" s="215">
        <v>41943</v>
      </c>
      <c r="BG9" s="215">
        <v>42035</v>
      </c>
      <c r="BH9" s="215">
        <v>42124</v>
      </c>
      <c r="BI9" s="215">
        <v>42216</v>
      </c>
    </row>
    <row r="10" spans="3:61" ht="22.5" customHeight="1">
      <c r="C10" s="195">
        <f t="shared" si="4"/>
        <v>55</v>
      </c>
      <c r="D10" s="195">
        <f t="shared" si="5"/>
        <v>5</v>
      </c>
      <c r="F10" s="194">
        <f t="shared" si="16"/>
        <v>5</v>
      </c>
      <c r="G10" s="193">
        <f t="shared" si="6"/>
        <v>43616</v>
      </c>
      <c r="H10" s="205">
        <f t="shared" si="2"/>
        <v>0</v>
      </c>
      <c r="I10" s="205">
        <f t="shared" si="17"/>
        <v>0</v>
      </c>
      <c r="J10" s="205">
        <f t="shared" si="7"/>
        <v>0</v>
      </c>
      <c r="K10" s="205">
        <f t="shared" si="8"/>
        <v>0</v>
      </c>
      <c r="L10" s="204" t="e">
        <f t="shared" si="9"/>
        <v>#NUM!</v>
      </c>
      <c r="M10" s="198"/>
      <c r="N10" s="233" t="s">
        <v>318</v>
      </c>
      <c r="O10" s="232">
        <f>'4_Dane_finans_kl'!R46</f>
        <v>0</v>
      </c>
      <c r="P10" s="198"/>
      <c r="Q10" s="195">
        <f t="shared" si="10"/>
        <v>55</v>
      </c>
      <c r="R10" s="195">
        <f t="shared" si="11"/>
        <v>5</v>
      </c>
      <c r="T10" s="194">
        <f t="shared" si="18"/>
        <v>5</v>
      </c>
      <c r="U10" s="193">
        <f t="shared" si="12"/>
        <v>43616</v>
      </c>
      <c r="V10" s="192">
        <f t="shared" si="13"/>
        <v>0</v>
      </c>
      <c r="W10" s="192">
        <f t="shared" si="14"/>
        <v>0</v>
      </c>
      <c r="X10" s="192">
        <f t="shared" si="19"/>
        <v>0</v>
      </c>
      <c r="Y10" s="192">
        <f t="shared" si="15"/>
        <v>0</v>
      </c>
      <c r="Z10" s="192">
        <f t="shared" si="20"/>
        <v>0</v>
      </c>
      <c r="AB10" s="203"/>
      <c r="AC10" s="245"/>
      <c r="AD10" s="245"/>
      <c r="AE10" s="244">
        <v>0</v>
      </c>
      <c r="AF10" s="243">
        <f t="shared" ref="AF10:AM10" si="24">AF11</f>
        <v>0</v>
      </c>
      <c r="AG10" s="243">
        <f t="shared" si="24"/>
        <v>0</v>
      </c>
      <c r="AH10" s="243">
        <f t="shared" si="24"/>
        <v>0</v>
      </c>
      <c r="AI10" s="243">
        <f t="shared" si="24"/>
        <v>0</v>
      </c>
      <c r="AJ10" s="243">
        <f t="shared" si="24"/>
        <v>0</v>
      </c>
      <c r="AK10" s="243">
        <f t="shared" si="24"/>
        <v>0</v>
      </c>
      <c r="AL10" s="243">
        <f t="shared" si="24"/>
        <v>0</v>
      </c>
      <c r="AM10" s="243">
        <f t="shared" si="24"/>
        <v>0</v>
      </c>
      <c r="AY10" s="193">
        <v>43830</v>
      </c>
      <c r="AZ10" s="283"/>
      <c r="BA10" s="213">
        <f>VLOOKUP(AY10,U5:Z140,6,FALSE)</f>
        <v>0</v>
      </c>
      <c r="BB10" s="213">
        <f t="shared" ref="BB10:BB20" si="25">VLOOKUP(AY10,U5:Z140,2,FALSE)</f>
        <v>0</v>
      </c>
      <c r="BC10" s="213">
        <f>VLOOKUP(AY11,U5:Z77,2,FALSE)</f>
        <v>0</v>
      </c>
      <c r="BD10" s="213">
        <f t="shared" si="23"/>
        <v>0</v>
      </c>
      <c r="BE10" s="157">
        <v>9</v>
      </c>
      <c r="BF10" s="215">
        <v>41973</v>
      </c>
      <c r="BG10" s="215">
        <v>42063</v>
      </c>
      <c r="BH10" s="215">
        <v>42155</v>
      </c>
      <c r="BI10" s="215">
        <v>42247</v>
      </c>
    </row>
    <row r="11" spans="3:61" ht="19.5" customHeight="1">
      <c r="C11" s="195">
        <f t="shared" si="4"/>
        <v>54</v>
      </c>
      <c r="D11" s="195">
        <f t="shared" si="5"/>
        <v>6</v>
      </c>
      <c r="F11" s="194">
        <f t="shared" si="16"/>
        <v>6</v>
      </c>
      <c r="G11" s="193">
        <f t="shared" si="6"/>
        <v>43646</v>
      </c>
      <c r="H11" s="205">
        <f t="shared" si="2"/>
        <v>0</v>
      </c>
      <c r="I11" s="205">
        <f t="shared" si="17"/>
        <v>0</v>
      </c>
      <c r="J11" s="205">
        <f t="shared" si="7"/>
        <v>0</v>
      </c>
      <c r="K11" s="205">
        <f t="shared" si="8"/>
        <v>0</v>
      </c>
      <c r="L11" s="204" t="e">
        <f t="shared" si="9"/>
        <v>#NUM!</v>
      </c>
      <c r="M11" s="198"/>
      <c r="P11" s="198"/>
      <c r="Q11" s="195">
        <f t="shared" si="10"/>
        <v>54</v>
      </c>
      <c r="R11" s="195">
        <f t="shared" si="11"/>
        <v>6</v>
      </c>
      <c r="T11" s="194">
        <f t="shared" si="18"/>
        <v>6</v>
      </c>
      <c r="U11" s="193">
        <f t="shared" si="12"/>
        <v>43646</v>
      </c>
      <c r="V11" s="192">
        <f t="shared" si="13"/>
        <v>0</v>
      </c>
      <c r="W11" s="192">
        <f t="shared" si="14"/>
        <v>0</v>
      </c>
      <c r="X11" s="192">
        <f t="shared" si="19"/>
        <v>0</v>
      </c>
      <c r="Y11" s="192">
        <f t="shared" si="15"/>
        <v>0</v>
      </c>
      <c r="Z11" s="192">
        <f t="shared" si="20"/>
        <v>0</v>
      </c>
      <c r="AB11" s="203"/>
      <c r="AC11" s="240">
        <v>0</v>
      </c>
      <c r="AD11" s="239"/>
      <c r="AE11" s="230">
        <v>0</v>
      </c>
      <c r="AF11" s="228">
        <f t="shared" ref="AF11:AM11" si="26">IFERROR(VLOOKUP(AF12,$U$5:$AA$77,6,FALSE),0)</f>
        <v>0</v>
      </c>
      <c r="AG11" s="228">
        <f t="shared" si="26"/>
        <v>0</v>
      </c>
      <c r="AH11" s="228">
        <f t="shared" si="26"/>
        <v>0</v>
      </c>
      <c r="AI11" s="228">
        <f t="shared" si="26"/>
        <v>0</v>
      </c>
      <c r="AJ11" s="228">
        <f t="shared" si="26"/>
        <v>0</v>
      </c>
      <c r="AK11" s="228">
        <f t="shared" si="26"/>
        <v>0</v>
      </c>
      <c r="AL11" s="228">
        <f t="shared" si="26"/>
        <v>0</v>
      </c>
      <c r="AM11" s="228">
        <f t="shared" si="26"/>
        <v>0</v>
      </c>
      <c r="AY11" s="193">
        <v>44196</v>
      </c>
      <c r="AZ11" s="283"/>
      <c r="BA11" s="213">
        <f>VLOOKUP(AY11,$U$5:$Z$77,6,FALSE)</f>
        <v>0</v>
      </c>
      <c r="BB11" s="213">
        <f t="shared" si="25"/>
        <v>0</v>
      </c>
      <c r="BC11" s="213">
        <f t="shared" ref="BC11:BC16" si="27">VLOOKUP(AY12,$U$5:$Z$136,2,FALSE)</f>
        <v>0</v>
      </c>
      <c r="BD11" s="213">
        <f t="shared" si="23"/>
        <v>0</v>
      </c>
      <c r="BE11" s="157">
        <v>10</v>
      </c>
      <c r="BF11" s="215">
        <v>42004</v>
      </c>
      <c r="BG11" s="215">
        <v>42094</v>
      </c>
      <c r="BH11" s="215">
        <v>42185</v>
      </c>
      <c r="BI11" s="215">
        <v>42277</v>
      </c>
    </row>
    <row r="12" spans="3:61" ht="18" customHeight="1">
      <c r="C12" s="195">
        <f t="shared" si="4"/>
        <v>53</v>
      </c>
      <c r="D12" s="195">
        <f t="shared" si="5"/>
        <v>7</v>
      </c>
      <c r="F12" s="194">
        <f t="shared" si="16"/>
        <v>7</v>
      </c>
      <c r="G12" s="193">
        <f t="shared" si="6"/>
        <v>43677</v>
      </c>
      <c r="H12" s="205">
        <f t="shared" si="2"/>
        <v>0</v>
      </c>
      <c r="I12" s="205">
        <f t="shared" si="17"/>
        <v>0</v>
      </c>
      <c r="J12" s="205">
        <f t="shared" si="7"/>
        <v>0</v>
      </c>
      <c r="K12" s="205">
        <f t="shared" si="8"/>
        <v>0</v>
      </c>
      <c r="L12" s="204" t="e">
        <f t="shared" si="9"/>
        <v>#NUM!</v>
      </c>
      <c r="M12" s="198"/>
      <c r="P12" s="198"/>
      <c r="Q12" s="195">
        <f t="shared" si="10"/>
        <v>53</v>
      </c>
      <c r="R12" s="195">
        <f t="shared" si="11"/>
        <v>7</v>
      </c>
      <c r="T12" s="194">
        <f t="shared" si="18"/>
        <v>7</v>
      </c>
      <c r="U12" s="193">
        <f t="shared" si="12"/>
        <v>43677</v>
      </c>
      <c r="V12" s="192">
        <f t="shared" si="13"/>
        <v>0</v>
      </c>
      <c r="W12" s="192">
        <f t="shared" si="14"/>
        <v>0</v>
      </c>
      <c r="X12" s="192">
        <f t="shared" si="19"/>
        <v>0</v>
      </c>
      <c r="Y12" s="192">
        <f t="shared" si="15"/>
        <v>0</v>
      </c>
      <c r="Z12" s="192">
        <f t="shared" si="20"/>
        <v>0</v>
      </c>
      <c r="AB12" s="203"/>
      <c r="AC12" s="236">
        <v>5</v>
      </c>
      <c r="AD12" s="235"/>
      <c r="AE12" s="234">
        <f>VLOOKUP(AE11,$T$5:$Z$77,7,FALSE)</f>
        <v>0</v>
      </c>
      <c r="AF12" s="220">
        <f t="shared" ref="AF12:AM12" si="28">VLOOKUP($AC$12,$AO$12:$AX$16,AP2,FALSE)</f>
        <v>42460</v>
      </c>
      <c r="AG12" s="220">
        <f t="shared" si="28"/>
        <v>42551</v>
      </c>
      <c r="AH12" s="220">
        <f t="shared" si="28"/>
        <v>42643</v>
      </c>
      <c r="AI12" s="220">
        <f t="shared" si="28"/>
        <v>42735</v>
      </c>
      <c r="AJ12" s="220">
        <f t="shared" si="28"/>
        <v>43100</v>
      </c>
      <c r="AK12" s="220">
        <f t="shared" si="28"/>
        <v>43465</v>
      </c>
      <c r="AL12" s="220">
        <f t="shared" si="28"/>
        <v>43830</v>
      </c>
      <c r="AM12" s="220">
        <f t="shared" si="28"/>
        <v>44196</v>
      </c>
      <c r="AO12" s="226">
        <v>1</v>
      </c>
      <c r="AP12" s="165">
        <f>EOMONTH(AP17,5)</f>
        <v>42185</v>
      </c>
      <c r="AQ12" s="165">
        <f>EOMONTH(AP12,3)</f>
        <v>42277</v>
      </c>
      <c r="AR12" s="165">
        <f>EOMONTH(AQ12,3)</f>
        <v>42369</v>
      </c>
      <c r="AS12" s="165">
        <f t="shared" ref="AS12:AX12" si="29">EOMONTH(AR12,12)</f>
        <v>42735</v>
      </c>
      <c r="AT12" s="165">
        <f t="shared" si="29"/>
        <v>43100</v>
      </c>
      <c r="AU12" s="165">
        <f t="shared" si="29"/>
        <v>43465</v>
      </c>
      <c r="AV12" s="165">
        <f t="shared" si="29"/>
        <v>43830</v>
      </c>
      <c r="AW12" s="165">
        <f t="shared" si="29"/>
        <v>44196</v>
      </c>
      <c r="AX12" s="224">
        <f t="shared" si="29"/>
        <v>44561</v>
      </c>
      <c r="AY12" s="212">
        <v>44561</v>
      </c>
      <c r="AZ12" s="283"/>
      <c r="BA12" s="213">
        <f>VLOOKUP(AY12,$U$5:$Z$77,6,FALSE)</f>
        <v>0</v>
      </c>
      <c r="BB12" s="213">
        <f t="shared" si="25"/>
        <v>0</v>
      </c>
      <c r="BC12" s="213">
        <f t="shared" si="27"/>
        <v>0</v>
      </c>
      <c r="BD12" s="213">
        <f t="shared" si="23"/>
        <v>0</v>
      </c>
      <c r="BE12" s="157">
        <v>11</v>
      </c>
      <c r="BF12" s="215">
        <v>42035</v>
      </c>
      <c r="BG12" s="215">
        <v>42124</v>
      </c>
      <c r="BH12" s="215"/>
      <c r="BI12" s="215">
        <v>42308</v>
      </c>
    </row>
    <row r="13" spans="3:61" ht="15" customHeight="1">
      <c r="C13" s="195">
        <f t="shared" si="4"/>
        <v>52</v>
      </c>
      <c r="D13" s="195">
        <f t="shared" si="5"/>
        <v>8</v>
      </c>
      <c r="F13" s="194">
        <f t="shared" si="16"/>
        <v>8</v>
      </c>
      <c r="G13" s="193">
        <f t="shared" si="6"/>
        <v>43708</v>
      </c>
      <c r="H13" s="205">
        <f t="shared" si="2"/>
        <v>0</v>
      </c>
      <c r="I13" s="205">
        <f t="shared" si="17"/>
        <v>0</v>
      </c>
      <c r="J13" s="205">
        <f t="shared" si="7"/>
        <v>0</v>
      </c>
      <c r="K13" s="205">
        <f t="shared" si="8"/>
        <v>0</v>
      </c>
      <c r="L13" s="204" t="e">
        <f t="shared" si="9"/>
        <v>#NUM!</v>
      </c>
      <c r="M13" s="198"/>
      <c r="P13" s="198"/>
      <c r="Q13" s="195">
        <f t="shared" si="10"/>
        <v>52</v>
      </c>
      <c r="R13" s="195">
        <f t="shared" si="11"/>
        <v>8</v>
      </c>
      <c r="T13" s="194">
        <f t="shared" si="18"/>
        <v>8</v>
      </c>
      <c r="U13" s="193">
        <f t="shared" si="12"/>
        <v>43708</v>
      </c>
      <c r="V13" s="192">
        <f t="shared" si="13"/>
        <v>0</v>
      </c>
      <c r="W13" s="192">
        <f t="shared" si="14"/>
        <v>0</v>
      </c>
      <c r="X13" s="192">
        <f t="shared" si="19"/>
        <v>0</v>
      </c>
      <c r="Y13" s="192">
        <f t="shared" si="15"/>
        <v>0</v>
      </c>
      <c r="Z13" s="192">
        <f t="shared" si="20"/>
        <v>0</v>
      </c>
      <c r="AB13" s="203"/>
      <c r="AD13" s="231"/>
      <c r="AE13" s="230"/>
      <c r="AF13" s="228">
        <f t="shared" ref="AF13:AM13" si="30">AF12</f>
        <v>42460</v>
      </c>
      <c r="AG13" s="228">
        <f t="shared" si="30"/>
        <v>42551</v>
      </c>
      <c r="AH13" s="228">
        <f t="shared" si="30"/>
        <v>42643</v>
      </c>
      <c r="AI13" s="228">
        <f t="shared" si="30"/>
        <v>42735</v>
      </c>
      <c r="AJ13" s="228">
        <f t="shared" si="30"/>
        <v>43100</v>
      </c>
      <c r="AK13" s="229">
        <f t="shared" si="30"/>
        <v>43465</v>
      </c>
      <c r="AL13" s="229">
        <f t="shared" si="30"/>
        <v>43830</v>
      </c>
      <c r="AM13" s="229">
        <f t="shared" si="30"/>
        <v>44196</v>
      </c>
      <c r="AO13" s="226">
        <v>2</v>
      </c>
      <c r="AP13" s="165">
        <f>EOMONTH(AP12,3)</f>
        <v>42277</v>
      </c>
      <c r="AQ13" s="165">
        <f>EOMONTH(AQ12,3)</f>
        <v>42369</v>
      </c>
      <c r="AR13" s="165">
        <f t="shared" ref="AR13:AX13" si="31">EOMONTH(AR12,12)</f>
        <v>42735</v>
      </c>
      <c r="AS13" s="165">
        <f t="shared" si="31"/>
        <v>43100</v>
      </c>
      <c r="AT13" s="165">
        <f t="shared" si="31"/>
        <v>43465</v>
      </c>
      <c r="AU13" s="165">
        <f t="shared" si="31"/>
        <v>43830</v>
      </c>
      <c r="AV13" s="165">
        <f t="shared" si="31"/>
        <v>44196</v>
      </c>
      <c r="AW13" s="165">
        <f t="shared" si="31"/>
        <v>44561</v>
      </c>
      <c r="AX13" s="224">
        <f t="shared" si="31"/>
        <v>44926</v>
      </c>
      <c r="AY13" s="212">
        <v>44926</v>
      </c>
      <c r="AZ13" s="212"/>
      <c r="BA13" s="213">
        <f t="shared" ref="BA13:BA18" si="32">VLOOKUP(AY13,$U$5:$Z$125,6,FALSE)</f>
        <v>0</v>
      </c>
      <c r="BB13" s="213">
        <f t="shared" si="25"/>
        <v>0</v>
      </c>
      <c r="BC13" s="213">
        <f t="shared" si="27"/>
        <v>0</v>
      </c>
      <c r="BD13" s="213">
        <f t="shared" si="23"/>
        <v>0</v>
      </c>
      <c r="BE13" s="157">
        <v>12</v>
      </c>
      <c r="BF13" s="215">
        <v>42063</v>
      </c>
      <c r="BG13" s="215">
        <v>42155</v>
      </c>
      <c r="BH13" s="215"/>
      <c r="BI13" s="215">
        <v>42338</v>
      </c>
    </row>
    <row r="14" spans="3:61" ht="15" customHeight="1">
      <c r="C14" s="195">
        <f t="shared" si="4"/>
        <v>51</v>
      </c>
      <c r="D14" s="195">
        <f t="shared" si="5"/>
        <v>9</v>
      </c>
      <c r="F14" s="194">
        <f t="shared" si="16"/>
        <v>9</v>
      </c>
      <c r="G14" s="193">
        <f t="shared" si="6"/>
        <v>43738</v>
      </c>
      <c r="H14" s="205">
        <f t="shared" si="2"/>
        <v>0</v>
      </c>
      <c r="I14" s="205">
        <f t="shared" si="17"/>
        <v>0</v>
      </c>
      <c r="J14" s="205">
        <f t="shared" si="7"/>
        <v>0</v>
      </c>
      <c r="K14" s="205">
        <f t="shared" si="8"/>
        <v>0</v>
      </c>
      <c r="L14" s="204" t="e">
        <f t="shared" si="9"/>
        <v>#NUM!</v>
      </c>
      <c r="M14" s="198"/>
      <c r="N14" s="198"/>
      <c r="O14" s="198"/>
      <c r="P14" s="198"/>
      <c r="Q14" s="195">
        <f t="shared" si="10"/>
        <v>51</v>
      </c>
      <c r="R14" s="195">
        <f t="shared" si="11"/>
        <v>9</v>
      </c>
      <c r="T14" s="194">
        <f t="shared" si="18"/>
        <v>9</v>
      </c>
      <c r="U14" s="193">
        <f t="shared" si="12"/>
        <v>43738</v>
      </c>
      <c r="V14" s="192">
        <f t="shared" si="13"/>
        <v>0</v>
      </c>
      <c r="W14" s="192">
        <f t="shared" si="14"/>
        <v>0</v>
      </c>
      <c r="X14" s="192">
        <f t="shared" si="19"/>
        <v>0</v>
      </c>
      <c r="Y14" s="192">
        <f t="shared" si="15"/>
        <v>0</v>
      </c>
      <c r="Z14" s="192">
        <f t="shared" si="20"/>
        <v>0</v>
      </c>
      <c r="AB14" s="203"/>
      <c r="AC14" s="189"/>
      <c r="AD14" s="189"/>
      <c r="AE14" s="189"/>
      <c r="AF14" s="228">
        <f t="shared" ref="AF14:AM14" si="33">IF(AND($AB$5&lt;=AF13,$AB$5&gt;AE13),$V$5,0)</f>
        <v>0</v>
      </c>
      <c r="AG14" s="228">
        <f t="shared" si="33"/>
        <v>0</v>
      </c>
      <c r="AH14" s="228">
        <f t="shared" si="33"/>
        <v>0</v>
      </c>
      <c r="AI14" s="228">
        <f t="shared" si="33"/>
        <v>0</v>
      </c>
      <c r="AJ14" s="228">
        <f t="shared" si="33"/>
        <v>0</v>
      </c>
      <c r="AK14" s="227">
        <f t="shared" si="33"/>
        <v>0</v>
      </c>
      <c r="AL14" s="227">
        <f t="shared" si="33"/>
        <v>0</v>
      </c>
      <c r="AM14" s="227">
        <f t="shared" si="33"/>
        <v>0</v>
      </c>
      <c r="AO14" s="226">
        <v>3</v>
      </c>
      <c r="AP14" s="165">
        <f>EOMONTH(AP13,3)</f>
        <v>42369</v>
      </c>
      <c r="AQ14" s="165">
        <f t="shared" ref="AQ14:AX15" si="34">EOMONTH(AP14,12)</f>
        <v>42735</v>
      </c>
      <c r="AR14" s="165">
        <f t="shared" si="34"/>
        <v>43100</v>
      </c>
      <c r="AS14" s="165">
        <f t="shared" si="34"/>
        <v>43465</v>
      </c>
      <c r="AT14" s="165">
        <f t="shared" si="34"/>
        <v>43830</v>
      </c>
      <c r="AU14" s="165">
        <f t="shared" si="34"/>
        <v>44196</v>
      </c>
      <c r="AV14" s="165">
        <f t="shared" si="34"/>
        <v>44561</v>
      </c>
      <c r="AW14" s="165">
        <f t="shared" si="34"/>
        <v>44926</v>
      </c>
      <c r="AX14" s="224">
        <f t="shared" si="34"/>
        <v>45291</v>
      </c>
      <c r="AY14" s="212">
        <v>45291</v>
      </c>
      <c r="AZ14" s="212"/>
      <c r="BA14" s="213">
        <f t="shared" si="32"/>
        <v>0</v>
      </c>
      <c r="BB14" s="213">
        <f t="shared" si="25"/>
        <v>0</v>
      </c>
      <c r="BC14" s="213">
        <f t="shared" si="27"/>
        <v>0</v>
      </c>
      <c r="BD14" s="213">
        <f t="shared" si="23"/>
        <v>0</v>
      </c>
      <c r="BE14" s="157">
        <v>13</v>
      </c>
      <c r="BF14" s="215">
        <v>42094</v>
      </c>
      <c r="BG14" s="215">
        <v>42185</v>
      </c>
      <c r="BH14" s="215"/>
      <c r="BI14" s="215">
        <v>42369</v>
      </c>
    </row>
    <row r="15" spans="3:61" ht="15" customHeight="1">
      <c r="C15" s="195">
        <f t="shared" si="4"/>
        <v>50</v>
      </c>
      <c r="D15" s="195">
        <f t="shared" si="5"/>
        <v>10</v>
      </c>
      <c r="F15" s="194">
        <f t="shared" si="16"/>
        <v>10</v>
      </c>
      <c r="G15" s="193">
        <f t="shared" si="6"/>
        <v>43769</v>
      </c>
      <c r="H15" s="205">
        <f t="shared" si="2"/>
        <v>0</v>
      </c>
      <c r="I15" s="205">
        <f t="shared" si="17"/>
        <v>0</v>
      </c>
      <c r="J15" s="205">
        <f t="shared" si="7"/>
        <v>0</v>
      </c>
      <c r="K15" s="205">
        <f t="shared" si="8"/>
        <v>0</v>
      </c>
      <c r="L15" s="204" t="e">
        <f t="shared" si="9"/>
        <v>#NUM!</v>
      </c>
      <c r="M15" s="198"/>
      <c r="Q15" s="195">
        <f t="shared" si="10"/>
        <v>50</v>
      </c>
      <c r="R15" s="195">
        <f t="shared" si="11"/>
        <v>10</v>
      </c>
      <c r="S15" s="214"/>
      <c r="T15" s="194">
        <f t="shared" si="18"/>
        <v>10</v>
      </c>
      <c r="U15" s="193">
        <f t="shared" si="12"/>
        <v>43769</v>
      </c>
      <c r="V15" s="192">
        <f t="shared" si="13"/>
        <v>0</v>
      </c>
      <c r="W15" s="192">
        <f t="shared" si="14"/>
        <v>0</v>
      </c>
      <c r="X15" s="192">
        <f t="shared" si="19"/>
        <v>0</v>
      </c>
      <c r="Y15" s="192">
        <f t="shared" si="15"/>
        <v>0</v>
      </c>
      <c r="Z15" s="192">
        <f t="shared" si="20"/>
        <v>0</v>
      </c>
      <c r="AB15" s="203"/>
      <c r="AC15" s="189"/>
      <c r="AD15" s="189"/>
      <c r="AE15" s="189"/>
      <c r="AF15" s="189"/>
      <c r="AG15" s="189"/>
      <c r="AH15" s="189"/>
      <c r="AI15" s="189"/>
      <c r="AJ15" s="189"/>
      <c r="AK15" s="189"/>
      <c r="AL15" s="189"/>
      <c r="AM15" s="189"/>
      <c r="AO15" s="226">
        <v>4</v>
      </c>
      <c r="AP15" s="225">
        <f>EOMONTH(AP14,12)</f>
        <v>42735</v>
      </c>
      <c r="AQ15" s="165">
        <f t="shared" si="34"/>
        <v>43100</v>
      </c>
      <c r="AR15" s="165">
        <f t="shared" si="34"/>
        <v>43465</v>
      </c>
      <c r="AS15" s="165">
        <f t="shared" si="34"/>
        <v>43830</v>
      </c>
      <c r="AT15" s="165">
        <f t="shared" si="34"/>
        <v>44196</v>
      </c>
      <c r="AU15" s="165">
        <f t="shared" si="34"/>
        <v>44561</v>
      </c>
      <c r="AV15" s="165">
        <f t="shared" si="34"/>
        <v>44926</v>
      </c>
      <c r="AW15" s="165">
        <f t="shared" si="34"/>
        <v>45291</v>
      </c>
      <c r="AX15" s="224">
        <f t="shared" si="34"/>
        <v>45657</v>
      </c>
      <c r="AY15" s="212">
        <v>45657</v>
      </c>
      <c r="AZ15" s="212"/>
      <c r="BA15" s="213">
        <f t="shared" si="32"/>
        <v>0</v>
      </c>
      <c r="BB15" s="213">
        <f t="shared" si="25"/>
        <v>0</v>
      </c>
      <c r="BC15" s="213">
        <f t="shared" si="27"/>
        <v>0</v>
      </c>
      <c r="BD15" s="213">
        <f t="shared" si="23"/>
        <v>0</v>
      </c>
      <c r="BE15" s="157">
        <v>14</v>
      </c>
      <c r="BF15" s="215">
        <v>42124</v>
      </c>
      <c r="BG15" s="215"/>
      <c r="BH15" s="215"/>
      <c r="BI15" s="215"/>
    </row>
    <row r="16" spans="3:61" ht="15" customHeight="1">
      <c r="C16" s="195">
        <f t="shared" si="4"/>
        <v>49</v>
      </c>
      <c r="D16" s="195">
        <f t="shared" si="5"/>
        <v>11</v>
      </c>
      <c r="F16" s="194">
        <f t="shared" si="16"/>
        <v>11</v>
      </c>
      <c r="G16" s="193">
        <f t="shared" si="6"/>
        <v>43799</v>
      </c>
      <c r="H16" s="205">
        <f t="shared" si="2"/>
        <v>0</v>
      </c>
      <c r="I16" s="205">
        <f t="shared" si="17"/>
        <v>0</v>
      </c>
      <c r="J16" s="205">
        <f t="shared" si="7"/>
        <v>0</v>
      </c>
      <c r="K16" s="205">
        <f t="shared" si="8"/>
        <v>0</v>
      </c>
      <c r="L16" s="204" t="e">
        <f t="shared" si="9"/>
        <v>#NUM!</v>
      </c>
      <c r="M16" s="198"/>
      <c r="Q16" s="195">
        <f t="shared" si="10"/>
        <v>49</v>
      </c>
      <c r="R16" s="195">
        <f t="shared" si="11"/>
        <v>11</v>
      </c>
      <c r="S16" s="214"/>
      <c r="T16" s="194">
        <f t="shared" si="18"/>
        <v>11</v>
      </c>
      <c r="U16" s="193">
        <f t="shared" si="12"/>
        <v>43799</v>
      </c>
      <c r="V16" s="192">
        <f t="shared" si="13"/>
        <v>0</v>
      </c>
      <c r="W16" s="192">
        <f t="shared" si="14"/>
        <v>0</v>
      </c>
      <c r="X16" s="192">
        <f t="shared" si="19"/>
        <v>0</v>
      </c>
      <c r="Y16" s="192">
        <f t="shared" si="15"/>
        <v>0</v>
      </c>
      <c r="Z16" s="192">
        <f t="shared" si="20"/>
        <v>0</v>
      </c>
      <c r="AB16" s="203"/>
      <c r="AC16" s="191"/>
      <c r="AD16" s="206"/>
      <c r="AE16" s="191"/>
      <c r="AF16" s="191"/>
      <c r="AG16" s="191"/>
      <c r="AH16" s="191"/>
      <c r="AI16" s="191"/>
      <c r="AJ16" s="191"/>
      <c r="AK16" s="223"/>
      <c r="AL16" s="223"/>
      <c r="AM16" s="222"/>
      <c r="AO16" s="221">
        <v>5</v>
      </c>
      <c r="AP16" s="220">
        <f>EOMONTH(AP14,3)</f>
        <v>42460</v>
      </c>
      <c r="AQ16" s="220">
        <f>EOMONTH(AP16,3)</f>
        <v>42551</v>
      </c>
      <c r="AR16" s="220">
        <f>EOMONTH(AQ16,3)</f>
        <v>42643</v>
      </c>
      <c r="AS16" s="220">
        <f>EOMONTH(AR16,3)</f>
        <v>42735</v>
      </c>
      <c r="AT16" s="220">
        <f>EOMONTH(AS16,12)</f>
        <v>43100</v>
      </c>
      <c r="AU16" s="220">
        <f>EOMONTH(AT16,12)</f>
        <v>43465</v>
      </c>
      <c r="AV16" s="220">
        <f>EOMONTH(AU16,12)</f>
        <v>43830</v>
      </c>
      <c r="AW16" s="220">
        <f>EOMONTH(AV16,12)</f>
        <v>44196</v>
      </c>
      <c r="AX16" s="219">
        <f>EOMONTH(AW16,12)</f>
        <v>44561</v>
      </c>
      <c r="AY16" s="212">
        <v>46022</v>
      </c>
      <c r="AZ16" s="212"/>
      <c r="BA16" s="213">
        <f t="shared" si="32"/>
        <v>0</v>
      </c>
      <c r="BB16" s="213">
        <f t="shared" si="25"/>
        <v>0</v>
      </c>
      <c r="BC16" s="213">
        <f t="shared" si="27"/>
        <v>0</v>
      </c>
      <c r="BD16" s="213">
        <f t="shared" si="23"/>
        <v>0</v>
      </c>
      <c r="BE16" s="157">
        <v>15</v>
      </c>
      <c r="BF16" s="215">
        <v>42155</v>
      </c>
      <c r="BG16" s="215"/>
      <c r="BH16" s="215"/>
      <c r="BI16" s="215"/>
    </row>
    <row r="17" spans="3:61" ht="15" customHeight="1">
      <c r="C17" s="195">
        <f t="shared" si="4"/>
        <v>48</v>
      </c>
      <c r="D17" s="195">
        <f t="shared" si="5"/>
        <v>12</v>
      </c>
      <c r="F17" s="194">
        <f t="shared" si="16"/>
        <v>12</v>
      </c>
      <c r="G17" s="193">
        <f t="shared" si="6"/>
        <v>43830</v>
      </c>
      <c r="H17" s="205">
        <f t="shared" si="2"/>
        <v>0</v>
      </c>
      <c r="I17" s="205">
        <f t="shared" si="17"/>
        <v>0</v>
      </c>
      <c r="J17" s="205">
        <f t="shared" si="7"/>
        <v>0</v>
      </c>
      <c r="K17" s="205">
        <f t="shared" si="8"/>
        <v>0</v>
      </c>
      <c r="L17" s="204" t="e">
        <f t="shared" si="9"/>
        <v>#NUM!</v>
      </c>
      <c r="M17" s="198"/>
      <c r="Q17" s="195">
        <f t="shared" si="10"/>
        <v>48</v>
      </c>
      <c r="R17" s="195">
        <f t="shared" si="11"/>
        <v>12</v>
      </c>
      <c r="S17" s="214"/>
      <c r="T17" s="194">
        <f t="shared" si="18"/>
        <v>12</v>
      </c>
      <c r="U17" s="193">
        <f t="shared" si="12"/>
        <v>43830</v>
      </c>
      <c r="V17" s="192">
        <f t="shared" si="13"/>
        <v>0</v>
      </c>
      <c r="W17" s="192">
        <f t="shared" si="14"/>
        <v>0</v>
      </c>
      <c r="X17" s="192">
        <f t="shared" si="19"/>
        <v>0</v>
      </c>
      <c r="Y17" s="192">
        <f t="shared" si="15"/>
        <v>0</v>
      </c>
      <c r="Z17" s="192">
        <f t="shared" si="20"/>
        <v>0</v>
      </c>
      <c r="AB17" s="203"/>
      <c r="AC17" s="191"/>
      <c r="AD17" s="206"/>
      <c r="AE17" s="207"/>
      <c r="AF17" s="191"/>
      <c r="AG17" s="207"/>
      <c r="AH17" s="207"/>
      <c r="AI17" s="207"/>
      <c r="AJ17" s="207"/>
      <c r="AK17" s="196"/>
      <c r="AL17" s="196"/>
      <c r="AM17" s="196"/>
      <c r="AO17" s="218">
        <f>AE2</f>
        <v>2015</v>
      </c>
      <c r="AP17" s="217">
        <f>DATE(AO17,1,31)</f>
        <v>42035</v>
      </c>
      <c r="AS17" s="212"/>
      <c r="AU17" s="212"/>
      <c r="AV17" s="212"/>
      <c r="AX17" s="212"/>
      <c r="AY17" s="212">
        <v>46387</v>
      </c>
      <c r="AZ17" s="212"/>
      <c r="BA17" s="213">
        <f t="shared" si="32"/>
        <v>0</v>
      </c>
      <c r="BB17" s="213">
        <f t="shared" si="25"/>
        <v>0</v>
      </c>
      <c r="BC17" s="213">
        <f>VLOOKUP(AY18,$U$5:$Z$140,2,FALSE)</f>
        <v>0</v>
      </c>
      <c r="BD17" s="213">
        <f t="shared" si="23"/>
        <v>0</v>
      </c>
      <c r="BE17" s="157">
        <v>16</v>
      </c>
      <c r="BF17" s="212">
        <v>42004</v>
      </c>
      <c r="BG17" s="212">
        <v>42004</v>
      </c>
      <c r="BH17" s="212">
        <v>42004</v>
      </c>
      <c r="BI17" s="212">
        <v>42369</v>
      </c>
    </row>
    <row r="18" spans="3:61" ht="15" customHeight="1">
      <c r="C18" s="195">
        <f t="shared" si="4"/>
        <v>47</v>
      </c>
      <c r="D18" s="195">
        <f t="shared" si="5"/>
        <v>13</v>
      </c>
      <c r="F18" s="194">
        <f t="shared" si="16"/>
        <v>13</v>
      </c>
      <c r="G18" s="193">
        <f t="shared" si="6"/>
        <v>43861</v>
      </c>
      <c r="H18" s="205">
        <f t="shared" si="2"/>
        <v>0</v>
      </c>
      <c r="I18" s="205">
        <f t="shared" si="17"/>
        <v>0</v>
      </c>
      <c r="J18" s="205">
        <f t="shared" si="7"/>
        <v>0</v>
      </c>
      <c r="K18" s="205">
        <f t="shared" si="8"/>
        <v>0</v>
      </c>
      <c r="L18" s="204" t="e">
        <f t="shared" si="9"/>
        <v>#NUM!</v>
      </c>
      <c r="M18" s="198"/>
      <c r="Q18" s="195">
        <f t="shared" si="10"/>
        <v>47</v>
      </c>
      <c r="R18" s="195">
        <f t="shared" si="11"/>
        <v>13</v>
      </c>
      <c r="T18" s="194">
        <f t="shared" si="18"/>
        <v>13</v>
      </c>
      <c r="U18" s="193">
        <f t="shared" si="12"/>
        <v>43861</v>
      </c>
      <c r="V18" s="192">
        <f t="shared" si="13"/>
        <v>0</v>
      </c>
      <c r="W18" s="192">
        <f t="shared" si="14"/>
        <v>0</v>
      </c>
      <c r="X18" s="192">
        <f t="shared" si="19"/>
        <v>0</v>
      </c>
      <c r="Y18" s="192">
        <f t="shared" si="15"/>
        <v>0</v>
      </c>
      <c r="Z18" s="192">
        <f t="shared" si="20"/>
        <v>0</v>
      </c>
      <c r="AB18" s="203"/>
      <c r="AC18" s="191"/>
      <c r="AD18" s="191"/>
      <c r="AE18" s="191"/>
      <c r="AF18" s="191"/>
      <c r="AG18" s="191"/>
      <c r="AH18" s="191"/>
      <c r="AI18" s="191"/>
      <c r="AJ18" s="191"/>
      <c r="AK18" s="208"/>
      <c r="AL18" s="208"/>
      <c r="AM18" s="197"/>
      <c r="AS18" s="212"/>
      <c r="AU18" s="212"/>
      <c r="AV18" s="212"/>
      <c r="AX18" s="212"/>
      <c r="AY18" s="212">
        <v>46752</v>
      </c>
      <c r="AZ18" s="212"/>
      <c r="BA18" s="213">
        <f t="shared" si="32"/>
        <v>0</v>
      </c>
      <c r="BB18" s="213">
        <f t="shared" si="25"/>
        <v>0</v>
      </c>
      <c r="BC18" s="213">
        <f>VLOOKUP(AY19,$U$5:$Z$140,2,FALSE)</f>
        <v>0</v>
      </c>
      <c r="BD18" s="213">
        <f t="shared" si="23"/>
        <v>0</v>
      </c>
    </row>
    <row r="19" spans="3:61" ht="15" customHeight="1">
      <c r="C19" s="195">
        <f t="shared" si="4"/>
        <v>46</v>
      </c>
      <c r="D19" s="195">
        <f t="shared" si="5"/>
        <v>14</v>
      </c>
      <c r="F19" s="194">
        <f t="shared" si="16"/>
        <v>14</v>
      </c>
      <c r="G19" s="193">
        <f t="shared" si="6"/>
        <v>43890</v>
      </c>
      <c r="H19" s="205">
        <f t="shared" si="2"/>
        <v>0</v>
      </c>
      <c r="I19" s="205">
        <f t="shared" si="17"/>
        <v>0</v>
      </c>
      <c r="J19" s="205">
        <f t="shared" si="7"/>
        <v>0</v>
      </c>
      <c r="K19" s="205">
        <f t="shared" si="8"/>
        <v>0</v>
      </c>
      <c r="L19" s="204" t="e">
        <f t="shared" si="9"/>
        <v>#NUM!</v>
      </c>
      <c r="M19" s="198"/>
      <c r="Q19" s="195">
        <f t="shared" si="10"/>
        <v>46</v>
      </c>
      <c r="R19" s="195">
        <f t="shared" si="11"/>
        <v>14</v>
      </c>
      <c r="T19" s="194">
        <f t="shared" si="18"/>
        <v>14</v>
      </c>
      <c r="U19" s="193">
        <f t="shared" si="12"/>
        <v>43890</v>
      </c>
      <c r="V19" s="192">
        <f t="shared" si="13"/>
        <v>0</v>
      </c>
      <c r="W19" s="192">
        <f t="shared" si="14"/>
        <v>0</v>
      </c>
      <c r="X19" s="192">
        <f t="shared" si="19"/>
        <v>0</v>
      </c>
      <c r="Y19" s="192">
        <f t="shared" si="15"/>
        <v>0</v>
      </c>
      <c r="Z19" s="192">
        <f t="shared" si="20"/>
        <v>0</v>
      </c>
      <c r="AB19" s="203"/>
      <c r="AC19" s="191"/>
      <c r="AD19" s="216"/>
      <c r="AE19" s="207"/>
      <c r="AF19" s="207"/>
      <c r="AG19" s="191"/>
      <c r="AH19" s="207"/>
      <c r="AI19" s="207"/>
      <c r="AJ19" s="207"/>
      <c r="AK19" s="196"/>
      <c r="AL19" s="196"/>
      <c r="AM19" s="196"/>
      <c r="AS19" s="212"/>
      <c r="AU19" s="212"/>
      <c r="AV19" s="212"/>
      <c r="AX19" s="212"/>
      <c r="AY19" s="206">
        <v>47118</v>
      </c>
      <c r="AZ19" s="212"/>
      <c r="BA19" s="213">
        <f>VLOOKUP(AY19,$U$5:$Z$140,6,FALSE)</f>
        <v>0</v>
      </c>
      <c r="BB19" s="213">
        <f t="shared" si="25"/>
        <v>0</v>
      </c>
      <c r="BC19" s="213">
        <f>VLOOKUP(AY20,$U$5:$Z$140,2,FALSE)</f>
        <v>0</v>
      </c>
      <c r="BD19" s="213">
        <f t="shared" si="23"/>
        <v>0</v>
      </c>
    </row>
    <row r="20" spans="3:61" ht="15" customHeight="1">
      <c r="C20" s="195">
        <f t="shared" si="4"/>
        <v>45</v>
      </c>
      <c r="D20" s="195">
        <f t="shared" si="5"/>
        <v>15</v>
      </c>
      <c r="F20" s="194">
        <f t="shared" si="16"/>
        <v>15</v>
      </c>
      <c r="G20" s="193">
        <f t="shared" si="6"/>
        <v>43921</v>
      </c>
      <c r="H20" s="205">
        <f t="shared" si="2"/>
        <v>0</v>
      </c>
      <c r="I20" s="205">
        <f t="shared" si="17"/>
        <v>0</v>
      </c>
      <c r="J20" s="205">
        <f t="shared" si="7"/>
        <v>0</v>
      </c>
      <c r="K20" s="205">
        <f t="shared" si="8"/>
        <v>0</v>
      </c>
      <c r="L20" s="204" t="e">
        <f t="shared" si="9"/>
        <v>#NUM!</v>
      </c>
      <c r="M20" s="198"/>
      <c r="Q20" s="195">
        <f t="shared" si="10"/>
        <v>45</v>
      </c>
      <c r="R20" s="195">
        <f t="shared" si="11"/>
        <v>15</v>
      </c>
      <c r="T20" s="194">
        <f t="shared" si="18"/>
        <v>15</v>
      </c>
      <c r="U20" s="193">
        <f t="shared" si="12"/>
        <v>43921</v>
      </c>
      <c r="V20" s="192">
        <f t="shared" si="13"/>
        <v>0</v>
      </c>
      <c r="W20" s="192">
        <f t="shared" si="14"/>
        <v>0</v>
      </c>
      <c r="X20" s="192">
        <f t="shared" si="19"/>
        <v>0</v>
      </c>
      <c r="Y20" s="192">
        <f t="shared" si="15"/>
        <v>0</v>
      </c>
      <c r="Z20" s="192">
        <f t="shared" si="20"/>
        <v>0</v>
      </c>
      <c r="AB20" s="203"/>
      <c r="AC20" s="191"/>
      <c r="AD20" s="191"/>
      <c r="AE20" s="191"/>
      <c r="AF20" s="191"/>
      <c r="AG20" s="191"/>
      <c r="AH20" s="191"/>
      <c r="AI20" s="191"/>
      <c r="AJ20" s="191"/>
      <c r="AK20" s="208"/>
      <c r="AL20" s="208"/>
      <c r="AM20" s="208"/>
      <c r="AS20" s="212"/>
      <c r="AU20" s="212"/>
      <c r="AV20" s="212"/>
      <c r="AX20" s="212"/>
      <c r="AY20" s="206">
        <v>47483</v>
      </c>
      <c r="AZ20" s="206"/>
      <c r="BA20" s="213">
        <f>VLOOKUP(AY20,$U$5:$Z$140,6,FALSE)</f>
        <v>0</v>
      </c>
      <c r="BB20" s="213">
        <f t="shared" si="25"/>
        <v>0</v>
      </c>
      <c r="BC20" s="213"/>
      <c r="BD20" s="213"/>
    </row>
    <row r="21" spans="3:61" ht="15" customHeight="1">
      <c r="C21" s="195">
        <f t="shared" si="4"/>
        <v>44</v>
      </c>
      <c r="D21" s="195">
        <f t="shared" si="5"/>
        <v>16</v>
      </c>
      <c r="F21" s="194">
        <f t="shared" si="16"/>
        <v>16</v>
      </c>
      <c r="G21" s="193">
        <f t="shared" si="6"/>
        <v>43951</v>
      </c>
      <c r="H21" s="205">
        <f t="shared" si="2"/>
        <v>0</v>
      </c>
      <c r="I21" s="205">
        <f t="shared" si="17"/>
        <v>0</v>
      </c>
      <c r="J21" s="205">
        <f t="shared" si="7"/>
        <v>0</v>
      </c>
      <c r="K21" s="205">
        <f t="shared" si="8"/>
        <v>0</v>
      </c>
      <c r="L21" s="204" t="e">
        <f t="shared" si="9"/>
        <v>#NUM!</v>
      </c>
      <c r="M21" s="198"/>
      <c r="P21" s="198"/>
      <c r="Q21" s="195">
        <f t="shared" si="10"/>
        <v>44</v>
      </c>
      <c r="R21" s="195">
        <f t="shared" si="11"/>
        <v>16</v>
      </c>
      <c r="T21" s="194">
        <f t="shared" si="18"/>
        <v>16</v>
      </c>
      <c r="U21" s="193">
        <f t="shared" si="12"/>
        <v>43951</v>
      </c>
      <c r="V21" s="192">
        <f t="shared" si="13"/>
        <v>0</v>
      </c>
      <c r="W21" s="192">
        <f t="shared" si="14"/>
        <v>0</v>
      </c>
      <c r="X21" s="192">
        <f t="shared" si="19"/>
        <v>0</v>
      </c>
      <c r="Y21" s="192">
        <f t="shared" si="15"/>
        <v>0</v>
      </c>
      <c r="Z21" s="192">
        <f t="shared" si="20"/>
        <v>0</v>
      </c>
      <c r="AA21" s="191"/>
      <c r="AB21" s="203"/>
      <c r="AC21" s="191"/>
      <c r="AD21" s="191"/>
      <c r="AE21" s="191"/>
      <c r="AF21" s="191"/>
      <c r="AG21" s="191"/>
      <c r="AH21" s="191"/>
      <c r="AI21" s="191"/>
      <c r="AJ21" s="191"/>
      <c r="AK21" s="208"/>
      <c r="AL21" s="208"/>
      <c r="AM21" s="208"/>
      <c r="AS21" s="212"/>
      <c r="AU21" s="212"/>
      <c r="AV21" s="212"/>
      <c r="AX21" s="212"/>
      <c r="AY21" s="212"/>
      <c r="AZ21" s="212"/>
      <c r="BA21" s="212"/>
      <c r="BC21" s="212"/>
      <c r="BD21" s="212"/>
    </row>
    <row r="22" spans="3:61" ht="15" customHeight="1">
      <c r="C22" s="195">
        <f t="shared" si="4"/>
        <v>43</v>
      </c>
      <c r="D22" s="195">
        <f t="shared" si="5"/>
        <v>17</v>
      </c>
      <c r="F22" s="194">
        <f t="shared" si="16"/>
        <v>17</v>
      </c>
      <c r="G22" s="193">
        <f t="shared" si="6"/>
        <v>43982</v>
      </c>
      <c r="H22" s="205">
        <f t="shared" si="2"/>
        <v>0</v>
      </c>
      <c r="I22" s="205">
        <f t="shared" si="17"/>
        <v>0</v>
      </c>
      <c r="J22" s="205">
        <f t="shared" si="7"/>
        <v>0</v>
      </c>
      <c r="K22" s="205">
        <f t="shared" si="8"/>
        <v>0</v>
      </c>
      <c r="L22" s="204" t="e">
        <f t="shared" si="9"/>
        <v>#NUM!</v>
      </c>
      <c r="M22" s="198"/>
      <c r="N22" s="211"/>
      <c r="O22" s="211"/>
      <c r="P22" s="198"/>
      <c r="Q22" s="195">
        <f t="shared" si="10"/>
        <v>43</v>
      </c>
      <c r="R22" s="195">
        <f t="shared" si="11"/>
        <v>17</v>
      </c>
      <c r="T22" s="194">
        <f t="shared" si="18"/>
        <v>17</v>
      </c>
      <c r="U22" s="193">
        <f t="shared" si="12"/>
        <v>43982</v>
      </c>
      <c r="V22" s="192">
        <f t="shared" si="13"/>
        <v>0</v>
      </c>
      <c r="W22" s="192">
        <f t="shared" si="14"/>
        <v>0</v>
      </c>
      <c r="X22" s="192">
        <f t="shared" si="19"/>
        <v>0</v>
      </c>
      <c r="Y22" s="192">
        <f t="shared" si="15"/>
        <v>0</v>
      </c>
      <c r="Z22" s="192">
        <f t="shared" si="20"/>
        <v>0</v>
      </c>
      <c r="AA22" s="191"/>
      <c r="AB22" s="203"/>
      <c r="AC22" s="191"/>
      <c r="AD22" s="206"/>
      <c r="AE22" s="191"/>
      <c r="AF22" s="191"/>
      <c r="AG22" s="207"/>
      <c r="AH22" s="207"/>
      <c r="AI22" s="207"/>
      <c r="AJ22" s="207"/>
      <c r="AK22" s="196"/>
      <c r="AL22" s="196"/>
      <c r="AM22" s="196"/>
      <c r="AS22" s="212"/>
      <c r="AU22" s="212"/>
      <c r="AV22" s="212"/>
      <c r="AX22" s="212"/>
      <c r="AY22" s="212"/>
      <c r="AZ22" s="212"/>
      <c r="BA22" s="212"/>
      <c r="BC22" s="212"/>
      <c r="BD22" s="212"/>
    </row>
    <row r="23" spans="3:61" ht="15" customHeight="1">
      <c r="C23" s="195">
        <f t="shared" si="4"/>
        <v>42</v>
      </c>
      <c r="D23" s="195">
        <f t="shared" si="5"/>
        <v>18</v>
      </c>
      <c r="F23" s="194">
        <f t="shared" si="16"/>
        <v>18</v>
      </c>
      <c r="G23" s="193">
        <f t="shared" si="6"/>
        <v>44012</v>
      </c>
      <c r="H23" s="205">
        <f t="shared" si="2"/>
        <v>0</v>
      </c>
      <c r="I23" s="205">
        <f t="shared" si="17"/>
        <v>0</v>
      </c>
      <c r="J23" s="205">
        <f t="shared" si="7"/>
        <v>0</v>
      </c>
      <c r="K23" s="205">
        <f t="shared" si="8"/>
        <v>0</v>
      </c>
      <c r="L23" s="204" t="e">
        <f t="shared" si="9"/>
        <v>#NUM!</v>
      </c>
      <c r="M23" s="198"/>
      <c r="N23" s="211"/>
      <c r="O23" s="211"/>
      <c r="P23" s="198"/>
      <c r="Q23" s="195">
        <f t="shared" si="10"/>
        <v>42</v>
      </c>
      <c r="R23" s="195">
        <f t="shared" si="11"/>
        <v>18</v>
      </c>
      <c r="T23" s="194">
        <f t="shared" si="18"/>
        <v>18</v>
      </c>
      <c r="U23" s="193">
        <f t="shared" si="12"/>
        <v>44012</v>
      </c>
      <c r="V23" s="192">
        <f t="shared" si="13"/>
        <v>0</v>
      </c>
      <c r="W23" s="192">
        <f t="shared" si="14"/>
        <v>0</v>
      </c>
      <c r="X23" s="192">
        <f t="shared" si="19"/>
        <v>0</v>
      </c>
      <c r="Y23" s="192">
        <f t="shared" si="15"/>
        <v>0</v>
      </c>
      <c r="Z23" s="192">
        <f t="shared" si="20"/>
        <v>0</v>
      </c>
      <c r="AA23" s="191"/>
      <c r="AB23" s="203"/>
      <c r="AC23" s="191"/>
      <c r="AD23" s="191"/>
      <c r="AE23" s="191"/>
      <c r="AF23" s="191"/>
      <c r="AG23" s="191"/>
      <c r="AH23" s="191"/>
      <c r="AI23" s="191"/>
      <c r="AJ23" s="191"/>
      <c r="AK23" s="208"/>
      <c r="AL23" s="208"/>
      <c r="AM23" s="208"/>
    </row>
    <row r="24" spans="3:61" ht="15" customHeight="1">
      <c r="C24" s="195">
        <f t="shared" si="4"/>
        <v>41</v>
      </c>
      <c r="D24" s="195">
        <f t="shared" si="5"/>
        <v>19</v>
      </c>
      <c r="F24" s="194">
        <f t="shared" si="16"/>
        <v>19</v>
      </c>
      <c r="G24" s="193">
        <f t="shared" si="6"/>
        <v>44043</v>
      </c>
      <c r="H24" s="205">
        <f t="shared" si="2"/>
        <v>0</v>
      </c>
      <c r="I24" s="205">
        <f t="shared" si="17"/>
        <v>0</v>
      </c>
      <c r="J24" s="205">
        <f t="shared" si="7"/>
        <v>0</v>
      </c>
      <c r="K24" s="205">
        <f t="shared" si="8"/>
        <v>0</v>
      </c>
      <c r="L24" s="204" t="e">
        <f t="shared" si="9"/>
        <v>#NUM!</v>
      </c>
      <c r="M24" s="198"/>
      <c r="N24" s="211"/>
      <c r="O24" s="210"/>
      <c r="P24" s="198"/>
      <c r="Q24" s="195">
        <f t="shared" si="10"/>
        <v>41</v>
      </c>
      <c r="R24" s="195">
        <f t="shared" si="11"/>
        <v>19</v>
      </c>
      <c r="T24" s="194">
        <f t="shared" si="18"/>
        <v>19</v>
      </c>
      <c r="U24" s="193">
        <f t="shared" si="12"/>
        <v>44043</v>
      </c>
      <c r="V24" s="192">
        <f t="shared" si="13"/>
        <v>0</v>
      </c>
      <c r="W24" s="192">
        <f t="shared" si="14"/>
        <v>0</v>
      </c>
      <c r="X24" s="192">
        <f t="shared" si="19"/>
        <v>0</v>
      </c>
      <c r="Y24" s="192">
        <f t="shared" si="15"/>
        <v>0</v>
      </c>
      <c r="Z24" s="192">
        <f t="shared" si="20"/>
        <v>0</v>
      </c>
      <c r="AA24" s="191"/>
      <c r="AB24" s="203"/>
      <c r="AC24" s="191"/>
      <c r="AD24" s="206"/>
      <c r="AE24" s="191"/>
      <c r="AF24" s="191"/>
      <c r="AG24" s="207"/>
      <c r="AH24" s="207"/>
      <c r="AI24" s="207"/>
      <c r="AJ24" s="207"/>
      <c r="AK24" s="196"/>
      <c r="AL24" s="196"/>
      <c r="AM24" s="196"/>
    </row>
    <row r="25" spans="3:61" ht="15" customHeight="1">
      <c r="C25" s="195">
        <f t="shared" si="4"/>
        <v>40</v>
      </c>
      <c r="D25" s="195">
        <f t="shared" si="5"/>
        <v>20</v>
      </c>
      <c r="F25" s="194">
        <f t="shared" si="16"/>
        <v>20</v>
      </c>
      <c r="G25" s="193">
        <f t="shared" si="6"/>
        <v>44074</v>
      </c>
      <c r="H25" s="205">
        <f t="shared" si="2"/>
        <v>0</v>
      </c>
      <c r="I25" s="205">
        <f t="shared" si="17"/>
        <v>0</v>
      </c>
      <c r="J25" s="205">
        <f t="shared" si="7"/>
        <v>0</v>
      </c>
      <c r="K25" s="205">
        <f t="shared" si="8"/>
        <v>0</v>
      </c>
      <c r="L25" s="204" t="e">
        <f t="shared" si="9"/>
        <v>#NUM!</v>
      </c>
      <c r="M25" s="198"/>
      <c r="N25" s="198"/>
      <c r="O25" s="198"/>
      <c r="P25" s="198"/>
      <c r="Q25" s="195">
        <f t="shared" si="10"/>
        <v>40</v>
      </c>
      <c r="R25" s="195">
        <f t="shared" si="11"/>
        <v>20</v>
      </c>
      <c r="T25" s="194">
        <f t="shared" si="18"/>
        <v>20</v>
      </c>
      <c r="U25" s="193">
        <f t="shared" si="12"/>
        <v>44074</v>
      </c>
      <c r="V25" s="192">
        <f t="shared" si="13"/>
        <v>0</v>
      </c>
      <c r="W25" s="192">
        <f t="shared" si="14"/>
        <v>0</v>
      </c>
      <c r="X25" s="192">
        <f t="shared" si="19"/>
        <v>0</v>
      </c>
      <c r="Y25" s="192">
        <f t="shared" si="15"/>
        <v>0</v>
      </c>
      <c r="Z25" s="192">
        <f t="shared" si="20"/>
        <v>0</v>
      </c>
      <c r="AA25" s="191"/>
      <c r="AB25" s="203"/>
      <c r="AC25" s="191"/>
      <c r="AD25" s="191"/>
      <c r="AE25" s="191"/>
      <c r="AF25" s="191"/>
      <c r="AG25" s="191"/>
      <c r="AH25" s="191"/>
      <c r="AI25" s="191"/>
      <c r="AJ25" s="191"/>
      <c r="AK25" s="208"/>
      <c r="AL25" s="208"/>
      <c r="AM25" s="208"/>
    </row>
    <row r="26" spans="3:61" ht="15" customHeight="1">
      <c r="C26" s="195">
        <f t="shared" si="4"/>
        <v>39</v>
      </c>
      <c r="D26" s="195">
        <f t="shared" si="5"/>
        <v>21</v>
      </c>
      <c r="F26" s="194">
        <f t="shared" si="16"/>
        <v>21</v>
      </c>
      <c r="G26" s="193">
        <f t="shared" si="6"/>
        <v>44104</v>
      </c>
      <c r="H26" s="205">
        <f t="shared" si="2"/>
        <v>0</v>
      </c>
      <c r="I26" s="205">
        <f t="shared" si="17"/>
        <v>0</v>
      </c>
      <c r="J26" s="205">
        <f t="shared" si="7"/>
        <v>0</v>
      </c>
      <c r="K26" s="205">
        <f t="shared" si="8"/>
        <v>0</v>
      </c>
      <c r="L26" s="204" t="e">
        <f t="shared" si="9"/>
        <v>#NUM!</v>
      </c>
      <c r="M26" s="198"/>
      <c r="N26" s="198"/>
      <c r="O26" s="198"/>
      <c r="P26" s="198"/>
      <c r="Q26" s="195">
        <f t="shared" si="10"/>
        <v>39</v>
      </c>
      <c r="R26" s="195">
        <f t="shared" si="11"/>
        <v>21</v>
      </c>
      <c r="T26" s="194">
        <f t="shared" si="18"/>
        <v>21</v>
      </c>
      <c r="U26" s="193">
        <f t="shared" si="12"/>
        <v>44104</v>
      </c>
      <c r="V26" s="192">
        <f t="shared" si="13"/>
        <v>0</v>
      </c>
      <c r="W26" s="192">
        <f t="shared" si="14"/>
        <v>0</v>
      </c>
      <c r="X26" s="192">
        <f t="shared" si="19"/>
        <v>0</v>
      </c>
      <c r="Y26" s="192">
        <f t="shared" si="15"/>
        <v>0</v>
      </c>
      <c r="Z26" s="192">
        <f t="shared" si="20"/>
        <v>0</v>
      </c>
      <c r="AA26" s="191"/>
      <c r="AB26" s="203"/>
      <c r="AC26" s="191"/>
      <c r="AD26" s="206"/>
      <c r="AE26" s="191"/>
      <c r="AF26" s="191"/>
      <c r="AG26" s="207"/>
      <c r="AH26" s="207"/>
      <c r="AI26" s="207"/>
      <c r="AJ26" s="207"/>
      <c r="AK26" s="196"/>
      <c r="AL26" s="196"/>
      <c r="AM26" s="196"/>
    </row>
    <row r="27" spans="3:61" ht="15" customHeight="1">
      <c r="C27" s="195">
        <f t="shared" si="4"/>
        <v>38</v>
      </c>
      <c r="D27" s="195">
        <f t="shared" si="5"/>
        <v>22</v>
      </c>
      <c r="F27" s="194">
        <f t="shared" si="16"/>
        <v>22</v>
      </c>
      <c r="G27" s="193">
        <f t="shared" si="6"/>
        <v>44135</v>
      </c>
      <c r="H27" s="205">
        <f t="shared" si="2"/>
        <v>0</v>
      </c>
      <c r="I27" s="205">
        <f t="shared" si="17"/>
        <v>0</v>
      </c>
      <c r="J27" s="205">
        <f t="shared" si="7"/>
        <v>0</v>
      </c>
      <c r="K27" s="205">
        <f t="shared" si="8"/>
        <v>0</v>
      </c>
      <c r="L27" s="204" t="e">
        <f t="shared" si="9"/>
        <v>#NUM!</v>
      </c>
      <c r="M27" s="198"/>
      <c r="N27" s="198"/>
      <c r="O27" s="198"/>
      <c r="P27" s="198"/>
      <c r="Q27" s="195">
        <f t="shared" si="10"/>
        <v>38</v>
      </c>
      <c r="R27" s="195">
        <f t="shared" si="11"/>
        <v>22</v>
      </c>
      <c r="T27" s="194">
        <f t="shared" si="18"/>
        <v>22</v>
      </c>
      <c r="U27" s="193">
        <f t="shared" si="12"/>
        <v>44135</v>
      </c>
      <c r="V27" s="192">
        <f t="shared" si="13"/>
        <v>0</v>
      </c>
      <c r="W27" s="192">
        <f t="shared" si="14"/>
        <v>0</v>
      </c>
      <c r="X27" s="192">
        <f t="shared" si="19"/>
        <v>0</v>
      </c>
      <c r="Y27" s="192">
        <f t="shared" si="15"/>
        <v>0</v>
      </c>
      <c r="Z27" s="192">
        <f t="shared" si="20"/>
        <v>0</v>
      </c>
      <c r="AA27" s="191"/>
      <c r="AB27" s="203"/>
      <c r="AC27" s="191"/>
      <c r="AD27" s="191"/>
      <c r="AE27" s="191"/>
      <c r="AF27" s="191"/>
      <c r="AG27" s="191"/>
      <c r="AH27" s="191"/>
      <c r="AI27" s="191"/>
      <c r="AJ27" s="191"/>
      <c r="AK27" s="208"/>
      <c r="AL27" s="208"/>
      <c r="AM27" s="208"/>
    </row>
    <row r="28" spans="3:61" ht="15" customHeight="1">
      <c r="C28" s="195">
        <f t="shared" si="4"/>
        <v>37</v>
      </c>
      <c r="D28" s="195">
        <f t="shared" si="5"/>
        <v>23</v>
      </c>
      <c r="F28" s="194">
        <f t="shared" si="16"/>
        <v>23</v>
      </c>
      <c r="G28" s="193">
        <f t="shared" si="6"/>
        <v>44165</v>
      </c>
      <c r="H28" s="205">
        <f t="shared" si="2"/>
        <v>0</v>
      </c>
      <c r="I28" s="205">
        <f t="shared" si="17"/>
        <v>0</v>
      </c>
      <c r="J28" s="205">
        <f t="shared" si="7"/>
        <v>0</v>
      </c>
      <c r="K28" s="205">
        <f t="shared" si="8"/>
        <v>0</v>
      </c>
      <c r="L28" s="204" t="e">
        <f t="shared" si="9"/>
        <v>#NUM!</v>
      </c>
      <c r="M28" s="198"/>
      <c r="N28" s="198"/>
      <c r="O28" s="198"/>
      <c r="P28" s="198"/>
      <c r="Q28" s="195">
        <f t="shared" si="10"/>
        <v>37</v>
      </c>
      <c r="R28" s="195">
        <f t="shared" si="11"/>
        <v>23</v>
      </c>
      <c r="T28" s="194">
        <f t="shared" si="18"/>
        <v>23</v>
      </c>
      <c r="U28" s="193">
        <f t="shared" si="12"/>
        <v>44165</v>
      </c>
      <c r="V28" s="192">
        <f t="shared" si="13"/>
        <v>0</v>
      </c>
      <c r="W28" s="192">
        <f t="shared" si="14"/>
        <v>0</v>
      </c>
      <c r="X28" s="192">
        <f t="shared" si="19"/>
        <v>0</v>
      </c>
      <c r="Y28" s="192">
        <f t="shared" si="15"/>
        <v>0</v>
      </c>
      <c r="Z28" s="192">
        <f t="shared" si="20"/>
        <v>0</v>
      </c>
      <c r="AA28" s="191"/>
      <c r="AB28" s="203"/>
      <c r="AC28" s="191"/>
      <c r="AD28" s="206"/>
      <c r="AE28" s="191"/>
      <c r="AF28" s="191"/>
      <c r="AG28" s="207"/>
      <c r="AH28" s="207"/>
      <c r="AI28" s="207"/>
      <c r="AJ28" s="207"/>
      <c r="AK28" s="196"/>
      <c r="AL28" s="196"/>
      <c r="AM28" s="196"/>
    </row>
    <row r="29" spans="3:61" ht="15" customHeight="1">
      <c r="C29" s="195">
        <f t="shared" si="4"/>
        <v>36</v>
      </c>
      <c r="D29" s="195">
        <f t="shared" si="5"/>
        <v>24</v>
      </c>
      <c r="F29" s="194">
        <f t="shared" si="16"/>
        <v>24</v>
      </c>
      <c r="G29" s="193">
        <f t="shared" si="6"/>
        <v>44196</v>
      </c>
      <c r="H29" s="205">
        <f t="shared" si="2"/>
        <v>0</v>
      </c>
      <c r="I29" s="205">
        <f t="shared" si="17"/>
        <v>0</v>
      </c>
      <c r="J29" s="205">
        <f t="shared" si="7"/>
        <v>0</v>
      </c>
      <c r="K29" s="205">
        <f t="shared" si="8"/>
        <v>0</v>
      </c>
      <c r="L29" s="204" t="e">
        <f t="shared" si="9"/>
        <v>#NUM!</v>
      </c>
      <c r="M29" s="198"/>
      <c r="N29" s="198"/>
      <c r="O29" s="198"/>
      <c r="P29" s="198"/>
      <c r="Q29" s="195">
        <f t="shared" si="10"/>
        <v>36</v>
      </c>
      <c r="R29" s="195">
        <f t="shared" si="11"/>
        <v>24</v>
      </c>
      <c r="T29" s="194">
        <f t="shared" si="18"/>
        <v>24</v>
      </c>
      <c r="U29" s="193">
        <f t="shared" si="12"/>
        <v>44196</v>
      </c>
      <c r="V29" s="192">
        <f t="shared" si="13"/>
        <v>0</v>
      </c>
      <c r="W29" s="192">
        <f t="shared" si="14"/>
        <v>0</v>
      </c>
      <c r="X29" s="192">
        <f t="shared" si="19"/>
        <v>0</v>
      </c>
      <c r="Y29" s="192">
        <f t="shared" si="15"/>
        <v>0</v>
      </c>
      <c r="Z29" s="192">
        <f t="shared" si="20"/>
        <v>0</v>
      </c>
      <c r="AA29" s="191"/>
      <c r="AB29" s="203"/>
      <c r="AC29" s="191"/>
      <c r="AD29" s="191"/>
      <c r="AE29" s="191"/>
      <c r="AF29" s="191"/>
      <c r="AG29" s="191"/>
      <c r="AH29" s="191"/>
      <c r="AI29" s="191"/>
      <c r="AJ29" s="191"/>
      <c r="AK29" s="208"/>
      <c r="AL29" s="208"/>
      <c r="AM29" s="208"/>
    </row>
    <row r="30" spans="3:61" ht="15" customHeight="1">
      <c r="C30" s="195">
        <f t="shared" si="4"/>
        <v>35</v>
      </c>
      <c r="D30" s="195">
        <f t="shared" si="5"/>
        <v>25</v>
      </c>
      <c r="F30" s="194">
        <f t="shared" si="16"/>
        <v>25</v>
      </c>
      <c r="G30" s="193">
        <f t="shared" si="6"/>
        <v>44227</v>
      </c>
      <c r="H30" s="205">
        <f t="shared" si="2"/>
        <v>0</v>
      </c>
      <c r="I30" s="205">
        <f t="shared" si="17"/>
        <v>0</v>
      </c>
      <c r="J30" s="205">
        <f t="shared" si="7"/>
        <v>0</v>
      </c>
      <c r="K30" s="205">
        <f t="shared" si="8"/>
        <v>0</v>
      </c>
      <c r="L30" s="204" t="e">
        <f t="shared" si="9"/>
        <v>#NUM!</v>
      </c>
      <c r="M30" s="198"/>
      <c r="N30" s="198"/>
      <c r="O30" s="198"/>
      <c r="P30" s="198"/>
      <c r="Q30" s="195">
        <f t="shared" si="10"/>
        <v>35</v>
      </c>
      <c r="R30" s="195">
        <f t="shared" si="11"/>
        <v>25</v>
      </c>
      <c r="T30" s="194">
        <f t="shared" si="18"/>
        <v>25</v>
      </c>
      <c r="U30" s="193">
        <f t="shared" si="12"/>
        <v>44227</v>
      </c>
      <c r="V30" s="192">
        <f t="shared" si="13"/>
        <v>0</v>
      </c>
      <c r="W30" s="192">
        <f t="shared" si="14"/>
        <v>0</v>
      </c>
      <c r="X30" s="192">
        <f t="shared" si="19"/>
        <v>0</v>
      </c>
      <c r="Y30" s="192">
        <f t="shared" si="15"/>
        <v>0</v>
      </c>
      <c r="Z30" s="192">
        <f t="shared" si="20"/>
        <v>0</v>
      </c>
      <c r="AA30" s="191"/>
      <c r="AB30" s="203"/>
      <c r="AC30" s="191"/>
      <c r="AD30" s="206"/>
      <c r="AE30" s="191"/>
      <c r="AF30" s="191"/>
      <c r="AG30" s="207"/>
      <c r="AH30" s="207"/>
      <c r="AI30" s="207"/>
      <c r="AJ30" s="207"/>
      <c r="AK30" s="196"/>
      <c r="AL30" s="196"/>
      <c r="AM30" s="196"/>
    </row>
    <row r="31" spans="3:61" ht="15" customHeight="1">
      <c r="C31" s="195">
        <f t="shared" si="4"/>
        <v>34</v>
      </c>
      <c r="D31" s="195">
        <f t="shared" si="5"/>
        <v>26</v>
      </c>
      <c r="F31" s="194">
        <f t="shared" si="16"/>
        <v>26</v>
      </c>
      <c r="G31" s="193">
        <f t="shared" si="6"/>
        <v>44255</v>
      </c>
      <c r="H31" s="205">
        <f t="shared" si="2"/>
        <v>0</v>
      </c>
      <c r="I31" s="205">
        <f t="shared" si="17"/>
        <v>0</v>
      </c>
      <c r="J31" s="205">
        <f t="shared" si="7"/>
        <v>0</v>
      </c>
      <c r="K31" s="205">
        <f t="shared" si="8"/>
        <v>0</v>
      </c>
      <c r="L31" s="204" t="e">
        <f t="shared" si="9"/>
        <v>#NUM!</v>
      </c>
      <c r="M31" s="198"/>
      <c r="N31" s="198"/>
      <c r="O31" s="198"/>
      <c r="P31" s="198"/>
      <c r="Q31" s="195">
        <f t="shared" si="10"/>
        <v>34</v>
      </c>
      <c r="R31" s="195">
        <f t="shared" si="11"/>
        <v>26</v>
      </c>
      <c r="T31" s="194">
        <f t="shared" si="18"/>
        <v>26</v>
      </c>
      <c r="U31" s="193">
        <f t="shared" si="12"/>
        <v>44255</v>
      </c>
      <c r="V31" s="192">
        <f t="shared" si="13"/>
        <v>0</v>
      </c>
      <c r="W31" s="192">
        <f t="shared" si="14"/>
        <v>0</v>
      </c>
      <c r="X31" s="192">
        <f t="shared" si="19"/>
        <v>0</v>
      </c>
      <c r="Y31" s="192">
        <f t="shared" si="15"/>
        <v>0</v>
      </c>
      <c r="Z31" s="192">
        <f t="shared" si="20"/>
        <v>0</v>
      </c>
      <c r="AA31" s="191"/>
      <c r="AB31" s="203"/>
      <c r="AC31" s="191"/>
      <c r="AD31" s="191"/>
      <c r="AE31" s="191"/>
      <c r="AF31" s="191"/>
      <c r="AG31" s="191"/>
      <c r="AH31" s="191"/>
      <c r="AI31" s="191"/>
      <c r="AJ31" s="191"/>
      <c r="AK31" s="208"/>
      <c r="AL31" s="208"/>
      <c r="AM31" s="208"/>
      <c r="AN31" s="209"/>
    </row>
    <row r="32" spans="3:61" ht="15" customHeight="1">
      <c r="C32" s="195">
        <f t="shared" si="4"/>
        <v>33</v>
      </c>
      <c r="D32" s="195">
        <f t="shared" si="5"/>
        <v>27</v>
      </c>
      <c r="F32" s="194">
        <f t="shared" si="16"/>
        <v>27</v>
      </c>
      <c r="G32" s="193">
        <f t="shared" si="6"/>
        <v>44286</v>
      </c>
      <c r="H32" s="205">
        <f t="shared" si="2"/>
        <v>0</v>
      </c>
      <c r="I32" s="205">
        <f t="shared" si="17"/>
        <v>0</v>
      </c>
      <c r="J32" s="205">
        <f t="shared" si="7"/>
        <v>0</v>
      </c>
      <c r="K32" s="205">
        <f t="shared" si="8"/>
        <v>0</v>
      </c>
      <c r="L32" s="204" t="e">
        <f t="shared" si="9"/>
        <v>#NUM!</v>
      </c>
      <c r="M32" s="198"/>
      <c r="N32" s="198"/>
      <c r="O32" s="198"/>
      <c r="P32" s="198"/>
      <c r="Q32" s="195">
        <f t="shared" si="10"/>
        <v>33</v>
      </c>
      <c r="R32" s="195">
        <f t="shared" si="11"/>
        <v>27</v>
      </c>
      <c r="T32" s="194">
        <f t="shared" si="18"/>
        <v>27</v>
      </c>
      <c r="U32" s="193">
        <f t="shared" si="12"/>
        <v>44286</v>
      </c>
      <c r="V32" s="192">
        <f t="shared" si="13"/>
        <v>0</v>
      </c>
      <c r="W32" s="192">
        <f t="shared" si="14"/>
        <v>0</v>
      </c>
      <c r="X32" s="192">
        <f t="shared" si="19"/>
        <v>0</v>
      </c>
      <c r="Y32" s="192">
        <f t="shared" si="15"/>
        <v>0</v>
      </c>
      <c r="Z32" s="192">
        <f t="shared" si="20"/>
        <v>0</v>
      </c>
      <c r="AA32" s="191"/>
      <c r="AB32" s="203"/>
      <c r="AC32" s="191"/>
      <c r="AD32" s="206"/>
      <c r="AE32" s="191"/>
      <c r="AF32" s="191"/>
      <c r="AG32" s="207"/>
      <c r="AH32" s="207"/>
      <c r="AI32" s="207"/>
      <c r="AJ32" s="207"/>
      <c r="AK32" s="196"/>
      <c r="AL32" s="196"/>
      <c r="AM32" s="196"/>
    </row>
    <row r="33" spans="3:39" ht="15" customHeight="1">
      <c r="C33" s="195">
        <f t="shared" si="4"/>
        <v>32</v>
      </c>
      <c r="D33" s="195">
        <f t="shared" si="5"/>
        <v>28</v>
      </c>
      <c r="F33" s="194">
        <f t="shared" si="16"/>
        <v>28</v>
      </c>
      <c r="G33" s="193">
        <f t="shared" si="6"/>
        <v>44316</v>
      </c>
      <c r="H33" s="205">
        <f t="shared" si="2"/>
        <v>0</v>
      </c>
      <c r="I33" s="205">
        <f t="shared" si="17"/>
        <v>0</v>
      </c>
      <c r="J33" s="205">
        <f t="shared" si="7"/>
        <v>0</v>
      </c>
      <c r="K33" s="205">
        <f t="shared" si="8"/>
        <v>0</v>
      </c>
      <c r="L33" s="204" t="e">
        <f t="shared" si="9"/>
        <v>#NUM!</v>
      </c>
      <c r="M33" s="198"/>
      <c r="N33" s="198"/>
      <c r="O33" s="198"/>
      <c r="P33" s="198"/>
      <c r="Q33" s="195">
        <f t="shared" si="10"/>
        <v>32</v>
      </c>
      <c r="R33" s="195">
        <f t="shared" si="11"/>
        <v>28</v>
      </c>
      <c r="T33" s="194">
        <f t="shared" si="18"/>
        <v>28</v>
      </c>
      <c r="U33" s="193">
        <f t="shared" si="12"/>
        <v>44316</v>
      </c>
      <c r="V33" s="192">
        <f t="shared" si="13"/>
        <v>0</v>
      </c>
      <c r="W33" s="192">
        <f t="shared" si="14"/>
        <v>0</v>
      </c>
      <c r="X33" s="192">
        <f t="shared" si="19"/>
        <v>0</v>
      </c>
      <c r="Y33" s="192">
        <f t="shared" si="15"/>
        <v>0</v>
      </c>
      <c r="Z33" s="192">
        <f t="shared" si="20"/>
        <v>0</v>
      </c>
      <c r="AA33" s="191"/>
      <c r="AB33" s="203"/>
      <c r="AC33" s="191"/>
      <c r="AD33" s="191"/>
      <c r="AE33" s="191"/>
      <c r="AF33" s="191"/>
      <c r="AG33" s="191"/>
      <c r="AH33" s="191"/>
      <c r="AI33" s="191"/>
      <c r="AJ33" s="191"/>
      <c r="AK33" s="208"/>
      <c r="AL33" s="208"/>
      <c r="AM33" s="208"/>
    </row>
    <row r="34" spans="3:39" ht="15" customHeight="1">
      <c r="C34" s="195">
        <f t="shared" si="4"/>
        <v>31</v>
      </c>
      <c r="D34" s="195">
        <f t="shared" si="5"/>
        <v>29</v>
      </c>
      <c r="F34" s="194">
        <f t="shared" si="16"/>
        <v>29</v>
      </c>
      <c r="G34" s="193">
        <f t="shared" si="6"/>
        <v>44347</v>
      </c>
      <c r="H34" s="205">
        <f t="shared" si="2"/>
        <v>0</v>
      </c>
      <c r="I34" s="205">
        <f t="shared" si="17"/>
        <v>0</v>
      </c>
      <c r="J34" s="205">
        <f t="shared" si="7"/>
        <v>0</v>
      </c>
      <c r="K34" s="205">
        <f t="shared" si="8"/>
        <v>0</v>
      </c>
      <c r="L34" s="204" t="e">
        <f t="shared" si="9"/>
        <v>#NUM!</v>
      </c>
      <c r="M34" s="198"/>
      <c r="N34" s="198"/>
      <c r="O34" s="198"/>
      <c r="P34" s="198"/>
      <c r="Q34" s="195">
        <f t="shared" si="10"/>
        <v>31</v>
      </c>
      <c r="R34" s="195">
        <f t="shared" si="11"/>
        <v>29</v>
      </c>
      <c r="T34" s="194">
        <f t="shared" si="18"/>
        <v>29</v>
      </c>
      <c r="U34" s="193">
        <f t="shared" si="12"/>
        <v>44347</v>
      </c>
      <c r="V34" s="192">
        <f t="shared" si="13"/>
        <v>0</v>
      </c>
      <c r="W34" s="192">
        <f t="shared" si="14"/>
        <v>0</v>
      </c>
      <c r="X34" s="192">
        <f t="shared" si="19"/>
        <v>0</v>
      </c>
      <c r="Y34" s="192">
        <f t="shared" si="15"/>
        <v>0</v>
      </c>
      <c r="Z34" s="192">
        <f t="shared" si="20"/>
        <v>0</v>
      </c>
      <c r="AA34" s="191"/>
      <c r="AB34" s="203"/>
      <c r="AC34" s="191"/>
      <c r="AD34" s="206"/>
      <c r="AE34" s="191"/>
      <c r="AF34" s="191"/>
      <c r="AG34" s="207"/>
      <c r="AH34" s="191"/>
      <c r="AI34" s="207"/>
      <c r="AJ34" s="207"/>
      <c r="AK34" s="196"/>
      <c r="AL34" s="196"/>
      <c r="AM34" s="196"/>
    </row>
    <row r="35" spans="3:39" ht="15" customHeight="1">
      <c r="C35" s="195">
        <f t="shared" si="4"/>
        <v>30</v>
      </c>
      <c r="D35" s="195">
        <f t="shared" si="5"/>
        <v>30</v>
      </c>
      <c r="F35" s="194">
        <f t="shared" si="16"/>
        <v>30</v>
      </c>
      <c r="G35" s="193">
        <f t="shared" si="6"/>
        <v>44377</v>
      </c>
      <c r="H35" s="205">
        <f t="shared" si="2"/>
        <v>0</v>
      </c>
      <c r="I35" s="205">
        <f t="shared" si="17"/>
        <v>0</v>
      </c>
      <c r="J35" s="205">
        <f t="shared" si="7"/>
        <v>0</v>
      </c>
      <c r="K35" s="205">
        <f t="shared" si="8"/>
        <v>0</v>
      </c>
      <c r="L35" s="204" t="e">
        <f t="shared" si="9"/>
        <v>#NUM!</v>
      </c>
      <c r="M35" s="198"/>
      <c r="N35" s="198"/>
      <c r="O35" s="198"/>
      <c r="P35" s="198"/>
      <c r="Q35" s="195">
        <f t="shared" si="10"/>
        <v>30</v>
      </c>
      <c r="R35" s="195">
        <f t="shared" si="11"/>
        <v>30</v>
      </c>
      <c r="T35" s="194">
        <f t="shared" si="18"/>
        <v>30</v>
      </c>
      <c r="U35" s="193">
        <f t="shared" si="12"/>
        <v>44377</v>
      </c>
      <c r="V35" s="192">
        <f t="shared" si="13"/>
        <v>0</v>
      </c>
      <c r="W35" s="192">
        <f t="shared" si="14"/>
        <v>0</v>
      </c>
      <c r="X35" s="192">
        <f t="shared" si="19"/>
        <v>0</v>
      </c>
      <c r="Y35" s="192">
        <f t="shared" si="15"/>
        <v>0</v>
      </c>
      <c r="Z35" s="192">
        <f t="shared" si="20"/>
        <v>0</v>
      </c>
      <c r="AA35" s="191"/>
      <c r="AB35" s="203"/>
      <c r="AC35" s="191"/>
      <c r="AD35" s="191"/>
      <c r="AE35" s="191"/>
      <c r="AF35" s="191"/>
      <c r="AG35" s="191"/>
      <c r="AH35" s="191"/>
      <c r="AI35" s="191"/>
      <c r="AJ35" s="191"/>
      <c r="AK35" s="208"/>
      <c r="AL35" s="208"/>
      <c r="AM35" s="208"/>
    </row>
    <row r="36" spans="3:39" ht="15" customHeight="1">
      <c r="C36" s="195">
        <f t="shared" si="4"/>
        <v>29</v>
      </c>
      <c r="D36" s="195">
        <f t="shared" si="5"/>
        <v>31</v>
      </c>
      <c r="F36" s="194">
        <f t="shared" si="16"/>
        <v>31</v>
      </c>
      <c r="G36" s="193">
        <f t="shared" si="6"/>
        <v>44408</v>
      </c>
      <c r="H36" s="205">
        <f t="shared" si="2"/>
        <v>0</v>
      </c>
      <c r="I36" s="205">
        <f t="shared" si="17"/>
        <v>0</v>
      </c>
      <c r="J36" s="205">
        <f t="shared" si="7"/>
        <v>0</v>
      </c>
      <c r="K36" s="205">
        <f t="shared" si="8"/>
        <v>0</v>
      </c>
      <c r="L36" s="204" t="e">
        <f t="shared" si="9"/>
        <v>#NUM!</v>
      </c>
      <c r="M36" s="198"/>
      <c r="N36" s="198"/>
      <c r="O36" s="198"/>
      <c r="P36" s="198"/>
      <c r="Q36" s="195">
        <f t="shared" si="10"/>
        <v>29</v>
      </c>
      <c r="R36" s="195">
        <f t="shared" si="11"/>
        <v>31</v>
      </c>
      <c r="T36" s="194">
        <f t="shared" si="18"/>
        <v>31</v>
      </c>
      <c r="U36" s="193">
        <f t="shared" si="12"/>
        <v>44408</v>
      </c>
      <c r="V36" s="192">
        <f t="shared" si="13"/>
        <v>0</v>
      </c>
      <c r="W36" s="192">
        <f t="shared" si="14"/>
        <v>0</v>
      </c>
      <c r="X36" s="192">
        <f t="shared" si="19"/>
        <v>0</v>
      </c>
      <c r="Y36" s="192">
        <f t="shared" si="15"/>
        <v>0</v>
      </c>
      <c r="Z36" s="192">
        <f t="shared" si="20"/>
        <v>0</v>
      </c>
      <c r="AA36" s="191"/>
      <c r="AB36" s="203"/>
      <c r="AC36" s="191"/>
      <c r="AD36" s="206"/>
      <c r="AE36" s="191"/>
      <c r="AF36" s="191"/>
      <c r="AG36" s="207"/>
      <c r="AH36" s="191"/>
      <c r="AI36" s="207"/>
      <c r="AJ36" s="207"/>
      <c r="AK36" s="196"/>
      <c r="AL36" s="196"/>
      <c r="AM36" s="196"/>
    </row>
    <row r="37" spans="3:39" ht="15" customHeight="1">
      <c r="C37" s="195">
        <f t="shared" si="4"/>
        <v>28</v>
      </c>
      <c r="D37" s="195">
        <f t="shared" si="5"/>
        <v>32</v>
      </c>
      <c r="F37" s="194">
        <f t="shared" si="16"/>
        <v>32</v>
      </c>
      <c r="G37" s="193">
        <f t="shared" si="6"/>
        <v>44439</v>
      </c>
      <c r="H37" s="205">
        <f t="shared" si="2"/>
        <v>0</v>
      </c>
      <c r="I37" s="205">
        <f t="shared" si="17"/>
        <v>0</v>
      </c>
      <c r="J37" s="205">
        <f t="shared" si="7"/>
        <v>0</v>
      </c>
      <c r="K37" s="205">
        <f t="shared" si="8"/>
        <v>0</v>
      </c>
      <c r="L37" s="204" t="e">
        <f t="shared" si="9"/>
        <v>#NUM!</v>
      </c>
      <c r="M37" s="198"/>
      <c r="N37" s="198"/>
      <c r="O37" s="198"/>
      <c r="P37" s="198"/>
      <c r="Q37" s="195">
        <f t="shared" si="10"/>
        <v>28</v>
      </c>
      <c r="R37" s="195">
        <f t="shared" si="11"/>
        <v>32</v>
      </c>
      <c r="T37" s="194">
        <f t="shared" si="18"/>
        <v>32</v>
      </c>
      <c r="U37" s="193">
        <f t="shared" si="12"/>
        <v>44439</v>
      </c>
      <c r="V37" s="192">
        <f t="shared" si="13"/>
        <v>0</v>
      </c>
      <c r="W37" s="192">
        <f t="shared" si="14"/>
        <v>0</v>
      </c>
      <c r="X37" s="192">
        <f t="shared" si="19"/>
        <v>0</v>
      </c>
      <c r="Y37" s="192">
        <f t="shared" si="15"/>
        <v>0</v>
      </c>
      <c r="Z37" s="192">
        <f t="shared" si="20"/>
        <v>0</v>
      </c>
      <c r="AA37" s="191"/>
      <c r="AB37" s="203"/>
      <c r="AC37" s="191"/>
      <c r="AD37" s="191"/>
      <c r="AE37" s="191"/>
      <c r="AF37" s="191"/>
      <c r="AG37" s="191"/>
      <c r="AH37" s="191"/>
      <c r="AI37" s="191"/>
      <c r="AJ37" s="191"/>
      <c r="AK37" s="208"/>
      <c r="AL37" s="208"/>
      <c r="AM37" s="208"/>
    </row>
    <row r="38" spans="3:39" ht="15" customHeight="1">
      <c r="C38" s="195">
        <f t="shared" si="4"/>
        <v>27</v>
      </c>
      <c r="D38" s="195">
        <f t="shared" si="5"/>
        <v>33</v>
      </c>
      <c r="F38" s="194">
        <f t="shared" si="16"/>
        <v>33</v>
      </c>
      <c r="G38" s="193">
        <f t="shared" si="6"/>
        <v>44469</v>
      </c>
      <c r="H38" s="205">
        <f t="shared" si="2"/>
        <v>0</v>
      </c>
      <c r="I38" s="205">
        <f t="shared" si="17"/>
        <v>0</v>
      </c>
      <c r="J38" s="205">
        <f t="shared" si="7"/>
        <v>0</v>
      </c>
      <c r="K38" s="205">
        <f t="shared" si="8"/>
        <v>0</v>
      </c>
      <c r="L38" s="204" t="e">
        <f t="shared" si="9"/>
        <v>#NUM!</v>
      </c>
      <c r="M38" s="198"/>
      <c r="N38" s="198"/>
      <c r="O38" s="198"/>
      <c r="P38" s="198"/>
      <c r="Q38" s="195">
        <f t="shared" si="10"/>
        <v>27</v>
      </c>
      <c r="R38" s="195">
        <f t="shared" si="11"/>
        <v>33</v>
      </c>
      <c r="T38" s="194">
        <f t="shared" si="18"/>
        <v>33</v>
      </c>
      <c r="U38" s="193">
        <f t="shared" si="12"/>
        <v>44469</v>
      </c>
      <c r="V38" s="192">
        <f t="shared" si="13"/>
        <v>0</v>
      </c>
      <c r="W38" s="192">
        <f t="shared" si="14"/>
        <v>0</v>
      </c>
      <c r="X38" s="192">
        <f t="shared" si="19"/>
        <v>0</v>
      </c>
      <c r="Y38" s="192">
        <f t="shared" si="15"/>
        <v>0</v>
      </c>
      <c r="Z38" s="192">
        <f t="shared" si="20"/>
        <v>0</v>
      </c>
      <c r="AA38" s="191"/>
      <c r="AB38" s="203"/>
      <c r="AC38" s="191"/>
      <c r="AD38" s="206"/>
      <c r="AE38" s="191"/>
      <c r="AF38" s="191"/>
      <c r="AG38" s="207"/>
      <c r="AH38" s="191"/>
      <c r="AI38" s="207"/>
      <c r="AJ38" s="207"/>
      <c r="AK38" s="196"/>
      <c r="AL38" s="196"/>
      <c r="AM38" s="196"/>
    </row>
    <row r="39" spans="3:39" ht="15" customHeight="1">
      <c r="C39" s="195">
        <f t="shared" si="4"/>
        <v>26</v>
      </c>
      <c r="D39" s="195">
        <f t="shared" si="5"/>
        <v>34</v>
      </c>
      <c r="F39" s="194">
        <f t="shared" si="16"/>
        <v>34</v>
      </c>
      <c r="G39" s="193">
        <f t="shared" si="6"/>
        <v>44500</v>
      </c>
      <c r="H39" s="205">
        <f t="shared" si="2"/>
        <v>0</v>
      </c>
      <c r="I39" s="205">
        <f t="shared" si="17"/>
        <v>0</v>
      </c>
      <c r="J39" s="205">
        <f t="shared" si="7"/>
        <v>0</v>
      </c>
      <c r="K39" s="205">
        <f t="shared" si="8"/>
        <v>0</v>
      </c>
      <c r="L39" s="204" t="e">
        <f t="shared" si="9"/>
        <v>#NUM!</v>
      </c>
      <c r="M39" s="198"/>
      <c r="N39" s="198"/>
      <c r="O39" s="198"/>
      <c r="P39" s="198"/>
      <c r="Q39" s="195">
        <f t="shared" si="10"/>
        <v>26</v>
      </c>
      <c r="R39" s="195">
        <f t="shared" si="11"/>
        <v>34</v>
      </c>
      <c r="T39" s="194">
        <f t="shared" si="18"/>
        <v>34</v>
      </c>
      <c r="U39" s="193">
        <f t="shared" si="12"/>
        <v>44500</v>
      </c>
      <c r="V39" s="192">
        <f t="shared" si="13"/>
        <v>0</v>
      </c>
      <c r="W39" s="192">
        <f t="shared" si="14"/>
        <v>0</v>
      </c>
      <c r="X39" s="192">
        <f t="shared" si="19"/>
        <v>0</v>
      </c>
      <c r="Y39" s="192">
        <f t="shared" si="15"/>
        <v>0</v>
      </c>
      <c r="Z39" s="192">
        <f t="shared" si="20"/>
        <v>0</v>
      </c>
      <c r="AA39" s="191"/>
      <c r="AB39" s="203"/>
      <c r="AC39" s="191"/>
      <c r="AD39" s="191"/>
      <c r="AE39" s="191"/>
      <c r="AF39" s="191"/>
      <c r="AG39" s="191"/>
      <c r="AH39" s="191"/>
      <c r="AI39" s="191"/>
      <c r="AJ39" s="191"/>
      <c r="AK39" s="208"/>
      <c r="AL39" s="208"/>
      <c r="AM39" s="197"/>
    </row>
    <row r="40" spans="3:39" ht="15" customHeight="1">
      <c r="C40" s="195">
        <f t="shared" si="4"/>
        <v>25</v>
      </c>
      <c r="D40" s="195">
        <f t="shared" si="5"/>
        <v>35</v>
      </c>
      <c r="F40" s="194">
        <f t="shared" si="16"/>
        <v>35</v>
      </c>
      <c r="G40" s="193">
        <f t="shared" si="6"/>
        <v>44530</v>
      </c>
      <c r="H40" s="205">
        <f t="shared" si="2"/>
        <v>0</v>
      </c>
      <c r="I40" s="205">
        <f t="shared" si="17"/>
        <v>0</v>
      </c>
      <c r="J40" s="205">
        <f t="shared" si="7"/>
        <v>0</v>
      </c>
      <c r="K40" s="205">
        <f t="shared" si="8"/>
        <v>0</v>
      </c>
      <c r="L40" s="204" t="e">
        <f t="shared" si="9"/>
        <v>#NUM!</v>
      </c>
      <c r="M40" s="198"/>
      <c r="N40" s="198"/>
      <c r="O40" s="198"/>
      <c r="P40" s="198"/>
      <c r="Q40" s="195">
        <f t="shared" si="10"/>
        <v>25</v>
      </c>
      <c r="R40" s="195">
        <f t="shared" si="11"/>
        <v>35</v>
      </c>
      <c r="T40" s="194">
        <f t="shared" si="18"/>
        <v>35</v>
      </c>
      <c r="U40" s="193">
        <f t="shared" si="12"/>
        <v>44530</v>
      </c>
      <c r="V40" s="192">
        <f t="shared" si="13"/>
        <v>0</v>
      </c>
      <c r="W40" s="192">
        <f t="shared" si="14"/>
        <v>0</v>
      </c>
      <c r="X40" s="192">
        <f t="shared" si="19"/>
        <v>0</v>
      </c>
      <c r="Y40" s="192">
        <f t="shared" si="15"/>
        <v>0</v>
      </c>
      <c r="Z40" s="192">
        <f t="shared" si="20"/>
        <v>0</v>
      </c>
      <c r="AA40" s="191"/>
      <c r="AB40" s="203"/>
      <c r="AC40" s="191"/>
      <c r="AD40" s="206"/>
      <c r="AE40" s="191"/>
      <c r="AF40" s="191"/>
      <c r="AG40" s="191"/>
      <c r="AH40" s="191"/>
      <c r="AI40" s="191"/>
      <c r="AJ40" s="207"/>
      <c r="AK40" s="196"/>
      <c r="AL40" s="196"/>
      <c r="AM40" s="196"/>
    </row>
    <row r="41" spans="3:39" ht="15" customHeight="1">
      <c r="C41" s="195">
        <f t="shared" si="4"/>
        <v>24</v>
      </c>
      <c r="D41" s="195">
        <f t="shared" si="5"/>
        <v>36</v>
      </c>
      <c r="F41" s="194">
        <f t="shared" si="16"/>
        <v>36</v>
      </c>
      <c r="G41" s="193">
        <f t="shared" si="6"/>
        <v>44561</v>
      </c>
      <c r="H41" s="205">
        <f t="shared" si="2"/>
        <v>0</v>
      </c>
      <c r="I41" s="205">
        <f t="shared" si="17"/>
        <v>0</v>
      </c>
      <c r="J41" s="205">
        <f t="shared" si="7"/>
        <v>0</v>
      </c>
      <c r="K41" s="205">
        <f t="shared" si="8"/>
        <v>0</v>
      </c>
      <c r="L41" s="204" t="e">
        <f t="shared" si="9"/>
        <v>#NUM!</v>
      </c>
      <c r="M41" s="198"/>
      <c r="N41" s="198"/>
      <c r="O41" s="198"/>
      <c r="P41" s="198"/>
      <c r="Q41" s="195">
        <f t="shared" si="10"/>
        <v>24</v>
      </c>
      <c r="R41" s="195">
        <f t="shared" si="11"/>
        <v>36</v>
      </c>
      <c r="T41" s="194">
        <f t="shared" si="18"/>
        <v>36</v>
      </c>
      <c r="U41" s="193">
        <f t="shared" si="12"/>
        <v>44561</v>
      </c>
      <c r="V41" s="192">
        <f t="shared" si="13"/>
        <v>0</v>
      </c>
      <c r="W41" s="192">
        <f t="shared" si="14"/>
        <v>0</v>
      </c>
      <c r="X41" s="192">
        <f t="shared" si="19"/>
        <v>0</v>
      </c>
      <c r="Y41" s="192">
        <f t="shared" si="15"/>
        <v>0</v>
      </c>
      <c r="Z41" s="192">
        <f t="shared" si="20"/>
        <v>0</v>
      </c>
      <c r="AA41" s="191"/>
      <c r="AB41" s="203"/>
      <c r="AC41" s="191"/>
      <c r="AD41" s="191"/>
      <c r="AE41" s="191"/>
      <c r="AF41" s="191"/>
      <c r="AG41" s="191"/>
      <c r="AH41" s="191"/>
      <c r="AI41" s="191"/>
      <c r="AJ41" s="191"/>
      <c r="AK41" s="189"/>
      <c r="AL41" s="189"/>
      <c r="AM41" s="189"/>
    </row>
    <row r="42" spans="3:39" ht="15" customHeight="1">
      <c r="C42" s="195">
        <f t="shared" si="4"/>
        <v>23</v>
      </c>
      <c r="D42" s="195">
        <f t="shared" si="5"/>
        <v>37</v>
      </c>
      <c r="F42" s="194">
        <f t="shared" si="16"/>
        <v>37</v>
      </c>
      <c r="G42" s="193">
        <f t="shared" si="6"/>
        <v>44592</v>
      </c>
      <c r="H42" s="205">
        <f t="shared" si="2"/>
        <v>0</v>
      </c>
      <c r="I42" s="205">
        <f t="shared" si="17"/>
        <v>0</v>
      </c>
      <c r="J42" s="205">
        <f t="shared" si="7"/>
        <v>0</v>
      </c>
      <c r="K42" s="205">
        <f t="shared" si="8"/>
        <v>0</v>
      </c>
      <c r="L42" s="204" t="e">
        <f t="shared" si="9"/>
        <v>#NUM!</v>
      </c>
      <c r="M42" s="198"/>
      <c r="N42" s="198"/>
      <c r="O42" s="198"/>
      <c r="P42" s="198"/>
      <c r="Q42" s="195">
        <f t="shared" si="10"/>
        <v>23</v>
      </c>
      <c r="R42" s="195">
        <f t="shared" si="11"/>
        <v>37</v>
      </c>
      <c r="T42" s="194">
        <f t="shared" si="18"/>
        <v>37</v>
      </c>
      <c r="U42" s="193">
        <f t="shared" si="12"/>
        <v>44592</v>
      </c>
      <c r="V42" s="192">
        <f t="shared" si="13"/>
        <v>0</v>
      </c>
      <c r="W42" s="192">
        <f t="shared" si="14"/>
        <v>0</v>
      </c>
      <c r="X42" s="192">
        <f t="shared" si="19"/>
        <v>0</v>
      </c>
      <c r="Y42" s="192">
        <f t="shared" si="15"/>
        <v>0</v>
      </c>
      <c r="Z42" s="192">
        <f t="shared" si="20"/>
        <v>0</v>
      </c>
      <c r="AA42" s="191"/>
      <c r="AB42" s="203"/>
      <c r="AC42" s="191"/>
      <c r="AD42" s="206"/>
      <c r="AE42" s="191"/>
      <c r="AF42" s="191"/>
      <c r="AG42" s="191"/>
      <c r="AH42" s="191"/>
      <c r="AI42" s="191"/>
      <c r="AJ42" s="191"/>
      <c r="AK42" s="189"/>
      <c r="AL42" s="189"/>
      <c r="AM42" s="189"/>
    </row>
    <row r="43" spans="3:39" ht="15" customHeight="1">
      <c r="C43" s="195">
        <f t="shared" si="4"/>
        <v>22</v>
      </c>
      <c r="D43" s="195">
        <f t="shared" si="5"/>
        <v>38</v>
      </c>
      <c r="F43" s="194">
        <f t="shared" si="16"/>
        <v>38</v>
      </c>
      <c r="G43" s="193">
        <f t="shared" si="6"/>
        <v>44620</v>
      </c>
      <c r="H43" s="205">
        <f t="shared" si="2"/>
        <v>0</v>
      </c>
      <c r="I43" s="205">
        <f t="shared" si="17"/>
        <v>0</v>
      </c>
      <c r="J43" s="205">
        <f t="shared" si="7"/>
        <v>0</v>
      </c>
      <c r="K43" s="205">
        <f t="shared" si="8"/>
        <v>0</v>
      </c>
      <c r="L43" s="204" t="e">
        <f t="shared" si="9"/>
        <v>#NUM!</v>
      </c>
      <c r="M43" s="198"/>
      <c r="N43" s="198"/>
      <c r="O43" s="198"/>
      <c r="P43" s="198"/>
      <c r="Q43" s="195">
        <f t="shared" si="10"/>
        <v>22</v>
      </c>
      <c r="R43" s="195">
        <f t="shared" si="11"/>
        <v>38</v>
      </c>
      <c r="T43" s="194">
        <f t="shared" si="18"/>
        <v>38</v>
      </c>
      <c r="U43" s="193">
        <f t="shared" si="12"/>
        <v>44620</v>
      </c>
      <c r="V43" s="192">
        <f t="shared" si="13"/>
        <v>0</v>
      </c>
      <c r="W43" s="192">
        <f t="shared" si="14"/>
        <v>0</v>
      </c>
      <c r="X43" s="192">
        <f t="shared" si="19"/>
        <v>0</v>
      </c>
      <c r="Y43" s="192">
        <f t="shared" si="15"/>
        <v>0</v>
      </c>
      <c r="Z43" s="192">
        <f t="shared" si="20"/>
        <v>0</v>
      </c>
      <c r="AA43" s="191"/>
      <c r="AB43" s="203"/>
      <c r="AC43" s="191"/>
      <c r="AD43" s="191"/>
      <c r="AE43" s="191"/>
      <c r="AF43" s="191"/>
      <c r="AG43" s="191"/>
      <c r="AH43" s="191"/>
      <c r="AI43" s="191"/>
      <c r="AJ43" s="191"/>
      <c r="AK43" s="189"/>
      <c r="AL43" s="189"/>
      <c r="AM43" s="189"/>
    </row>
    <row r="44" spans="3:39" ht="15" customHeight="1">
      <c r="C44" s="195">
        <f t="shared" si="4"/>
        <v>21</v>
      </c>
      <c r="D44" s="195">
        <f t="shared" si="5"/>
        <v>39</v>
      </c>
      <c r="F44" s="194">
        <f t="shared" si="16"/>
        <v>39</v>
      </c>
      <c r="G44" s="193">
        <f t="shared" si="6"/>
        <v>44651</v>
      </c>
      <c r="H44" s="205">
        <f t="shared" si="2"/>
        <v>0</v>
      </c>
      <c r="I44" s="205">
        <f t="shared" si="17"/>
        <v>0</v>
      </c>
      <c r="J44" s="205">
        <f t="shared" si="7"/>
        <v>0</v>
      </c>
      <c r="K44" s="205">
        <f t="shared" si="8"/>
        <v>0</v>
      </c>
      <c r="L44" s="204" t="e">
        <f t="shared" si="9"/>
        <v>#NUM!</v>
      </c>
      <c r="M44" s="198"/>
      <c r="N44" s="198"/>
      <c r="O44" s="198"/>
      <c r="P44" s="198"/>
      <c r="Q44" s="195">
        <f t="shared" si="10"/>
        <v>21</v>
      </c>
      <c r="R44" s="195">
        <f t="shared" si="11"/>
        <v>39</v>
      </c>
      <c r="T44" s="194">
        <f t="shared" si="18"/>
        <v>39</v>
      </c>
      <c r="U44" s="193">
        <f t="shared" si="12"/>
        <v>44651</v>
      </c>
      <c r="V44" s="192">
        <f t="shared" si="13"/>
        <v>0</v>
      </c>
      <c r="W44" s="192">
        <f t="shared" si="14"/>
        <v>0</v>
      </c>
      <c r="X44" s="192">
        <f t="shared" si="19"/>
        <v>0</v>
      </c>
      <c r="Y44" s="192">
        <f t="shared" si="15"/>
        <v>0</v>
      </c>
      <c r="Z44" s="192">
        <f t="shared" si="20"/>
        <v>0</v>
      </c>
      <c r="AA44" s="191"/>
      <c r="AB44" s="203"/>
      <c r="AC44" s="191"/>
      <c r="AD44" s="206"/>
      <c r="AE44" s="191"/>
      <c r="AF44" s="191"/>
      <c r="AG44" s="191"/>
      <c r="AH44" s="191"/>
      <c r="AI44" s="191"/>
      <c r="AJ44" s="191"/>
      <c r="AK44" s="189"/>
      <c r="AL44" s="189"/>
      <c r="AM44" s="189"/>
    </row>
    <row r="45" spans="3:39" ht="15" customHeight="1">
      <c r="C45" s="195">
        <f t="shared" si="4"/>
        <v>20</v>
      </c>
      <c r="D45" s="195">
        <f t="shared" si="5"/>
        <v>40</v>
      </c>
      <c r="F45" s="194">
        <f t="shared" si="16"/>
        <v>40</v>
      </c>
      <c r="G45" s="193">
        <f t="shared" si="6"/>
        <v>44681</v>
      </c>
      <c r="H45" s="205">
        <f t="shared" si="2"/>
        <v>0</v>
      </c>
      <c r="I45" s="205">
        <f t="shared" si="17"/>
        <v>0</v>
      </c>
      <c r="J45" s="205">
        <f t="shared" si="7"/>
        <v>0</v>
      </c>
      <c r="K45" s="205">
        <f t="shared" si="8"/>
        <v>0</v>
      </c>
      <c r="L45" s="204" t="e">
        <f t="shared" si="9"/>
        <v>#NUM!</v>
      </c>
      <c r="M45" s="198"/>
      <c r="N45" s="198"/>
      <c r="O45" s="198"/>
      <c r="P45" s="198"/>
      <c r="Q45" s="195">
        <f t="shared" si="10"/>
        <v>20</v>
      </c>
      <c r="R45" s="195">
        <f t="shared" si="11"/>
        <v>40</v>
      </c>
      <c r="T45" s="194">
        <f t="shared" si="18"/>
        <v>40</v>
      </c>
      <c r="U45" s="193">
        <f t="shared" si="12"/>
        <v>44681</v>
      </c>
      <c r="V45" s="192">
        <f t="shared" si="13"/>
        <v>0</v>
      </c>
      <c r="W45" s="192">
        <f t="shared" si="14"/>
        <v>0</v>
      </c>
      <c r="X45" s="192">
        <f t="shared" si="19"/>
        <v>0</v>
      </c>
      <c r="Y45" s="192">
        <f t="shared" si="15"/>
        <v>0</v>
      </c>
      <c r="Z45" s="192">
        <f t="shared" si="20"/>
        <v>0</v>
      </c>
      <c r="AA45" s="191"/>
      <c r="AB45" s="203"/>
      <c r="AC45" s="191"/>
      <c r="AD45" s="191"/>
      <c r="AE45" s="191"/>
      <c r="AF45" s="191"/>
      <c r="AG45" s="191"/>
      <c r="AH45" s="191"/>
      <c r="AI45" s="191"/>
      <c r="AJ45" s="191"/>
      <c r="AK45" s="189"/>
      <c r="AL45" s="189"/>
      <c r="AM45" s="189"/>
    </row>
    <row r="46" spans="3:39" ht="15" customHeight="1">
      <c r="C46" s="195">
        <f t="shared" si="4"/>
        <v>19</v>
      </c>
      <c r="D46" s="195">
        <f t="shared" si="5"/>
        <v>41</v>
      </c>
      <c r="F46" s="194">
        <f t="shared" si="16"/>
        <v>41</v>
      </c>
      <c r="G46" s="193">
        <f t="shared" si="6"/>
        <v>44712</v>
      </c>
      <c r="H46" s="205">
        <f t="shared" si="2"/>
        <v>0</v>
      </c>
      <c r="I46" s="205">
        <f t="shared" si="17"/>
        <v>0</v>
      </c>
      <c r="J46" s="205">
        <f t="shared" si="7"/>
        <v>0</v>
      </c>
      <c r="K46" s="205">
        <f t="shared" si="8"/>
        <v>0</v>
      </c>
      <c r="L46" s="204" t="e">
        <f t="shared" si="9"/>
        <v>#NUM!</v>
      </c>
      <c r="M46" s="198"/>
      <c r="N46" s="198"/>
      <c r="O46" s="198"/>
      <c r="P46" s="198"/>
      <c r="Q46" s="195">
        <f t="shared" si="10"/>
        <v>19</v>
      </c>
      <c r="R46" s="195">
        <f t="shared" si="11"/>
        <v>41</v>
      </c>
      <c r="T46" s="194">
        <f t="shared" si="18"/>
        <v>41</v>
      </c>
      <c r="U46" s="193">
        <f t="shared" si="12"/>
        <v>44712</v>
      </c>
      <c r="V46" s="192">
        <f t="shared" si="13"/>
        <v>0</v>
      </c>
      <c r="W46" s="192">
        <f t="shared" si="14"/>
        <v>0</v>
      </c>
      <c r="X46" s="192">
        <f t="shared" si="19"/>
        <v>0</v>
      </c>
      <c r="Y46" s="192">
        <f t="shared" si="15"/>
        <v>0</v>
      </c>
      <c r="Z46" s="192">
        <f t="shared" si="20"/>
        <v>0</v>
      </c>
      <c r="AA46" s="191"/>
      <c r="AB46" s="203"/>
      <c r="AC46" s="191"/>
      <c r="AD46" s="206"/>
      <c r="AE46" s="191"/>
      <c r="AF46" s="191"/>
      <c r="AG46" s="191"/>
      <c r="AH46" s="191"/>
      <c r="AI46" s="191"/>
      <c r="AJ46" s="191"/>
      <c r="AK46" s="189"/>
      <c r="AL46" s="189"/>
      <c r="AM46" s="189"/>
    </row>
    <row r="47" spans="3:39" ht="15" customHeight="1">
      <c r="C47" s="195">
        <f t="shared" si="4"/>
        <v>18</v>
      </c>
      <c r="D47" s="195">
        <f t="shared" si="5"/>
        <v>42</v>
      </c>
      <c r="F47" s="194">
        <f t="shared" si="16"/>
        <v>42</v>
      </c>
      <c r="G47" s="193">
        <f t="shared" si="6"/>
        <v>44742</v>
      </c>
      <c r="H47" s="205">
        <f t="shared" si="2"/>
        <v>0</v>
      </c>
      <c r="I47" s="205">
        <f t="shared" si="17"/>
        <v>0</v>
      </c>
      <c r="J47" s="205">
        <f t="shared" si="7"/>
        <v>0</v>
      </c>
      <c r="K47" s="205">
        <f t="shared" si="8"/>
        <v>0</v>
      </c>
      <c r="L47" s="204" t="e">
        <f t="shared" si="9"/>
        <v>#NUM!</v>
      </c>
      <c r="M47" s="198"/>
      <c r="N47" s="198"/>
      <c r="O47" s="198"/>
      <c r="P47" s="198"/>
      <c r="Q47" s="195">
        <f t="shared" si="10"/>
        <v>18</v>
      </c>
      <c r="R47" s="195">
        <f t="shared" si="11"/>
        <v>42</v>
      </c>
      <c r="T47" s="194">
        <f t="shared" si="18"/>
        <v>42</v>
      </c>
      <c r="U47" s="193">
        <f t="shared" si="12"/>
        <v>44742</v>
      </c>
      <c r="V47" s="192">
        <f t="shared" si="13"/>
        <v>0</v>
      </c>
      <c r="W47" s="192">
        <f t="shared" si="14"/>
        <v>0</v>
      </c>
      <c r="X47" s="192">
        <f t="shared" si="19"/>
        <v>0</v>
      </c>
      <c r="Y47" s="192">
        <f t="shared" si="15"/>
        <v>0</v>
      </c>
      <c r="Z47" s="192">
        <f t="shared" si="20"/>
        <v>0</v>
      </c>
      <c r="AA47" s="191"/>
      <c r="AB47" s="203"/>
      <c r="AC47" s="191"/>
      <c r="AD47" s="191"/>
      <c r="AE47" s="191"/>
      <c r="AF47" s="191"/>
      <c r="AG47" s="191"/>
      <c r="AH47" s="191"/>
      <c r="AI47" s="191"/>
      <c r="AJ47" s="191"/>
      <c r="AK47" s="189"/>
      <c r="AL47" s="189"/>
      <c r="AM47" s="189"/>
    </row>
    <row r="48" spans="3:39" ht="15" customHeight="1">
      <c r="C48" s="195">
        <f t="shared" si="4"/>
        <v>17</v>
      </c>
      <c r="D48" s="195">
        <f t="shared" si="5"/>
        <v>43</v>
      </c>
      <c r="F48" s="194">
        <f t="shared" si="16"/>
        <v>43</v>
      </c>
      <c r="G48" s="193">
        <f t="shared" si="6"/>
        <v>44773</v>
      </c>
      <c r="H48" s="205">
        <f t="shared" si="2"/>
        <v>0</v>
      </c>
      <c r="I48" s="205">
        <f t="shared" si="17"/>
        <v>0</v>
      </c>
      <c r="J48" s="205">
        <f t="shared" si="7"/>
        <v>0</v>
      </c>
      <c r="K48" s="205">
        <f t="shared" si="8"/>
        <v>0</v>
      </c>
      <c r="L48" s="204" t="e">
        <f t="shared" si="9"/>
        <v>#NUM!</v>
      </c>
      <c r="M48" s="198"/>
      <c r="N48" s="198"/>
      <c r="O48" s="198"/>
      <c r="P48" s="198"/>
      <c r="Q48" s="195">
        <f t="shared" si="10"/>
        <v>17</v>
      </c>
      <c r="R48" s="195">
        <f t="shared" si="11"/>
        <v>43</v>
      </c>
      <c r="T48" s="194">
        <f t="shared" si="18"/>
        <v>43</v>
      </c>
      <c r="U48" s="193">
        <f t="shared" si="12"/>
        <v>44773</v>
      </c>
      <c r="V48" s="192">
        <f t="shared" si="13"/>
        <v>0</v>
      </c>
      <c r="W48" s="192">
        <f t="shared" si="14"/>
        <v>0</v>
      </c>
      <c r="X48" s="192">
        <f t="shared" si="19"/>
        <v>0</v>
      </c>
      <c r="Y48" s="192">
        <f t="shared" si="15"/>
        <v>0</v>
      </c>
      <c r="Z48" s="192">
        <f t="shared" si="20"/>
        <v>0</v>
      </c>
      <c r="AA48" s="191"/>
      <c r="AB48" s="203"/>
      <c r="AC48" s="191"/>
      <c r="AD48" s="206"/>
      <c r="AE48" s="191"/>
      <c r="AF48" s="191"/>
      <c r="AG48" s="191"/>
      <c r="AH48" s="191"/>
      <c r="AI48" s="191"/>
      <c r="AJ48" s="191"/>
      <c r="AK48" s="189"/>
      <c r="AL48" s="189"/>
      <c r="AM48" s="189"/>
    </row>
    <row r="49" spans="3:40" ht="15" customHeight="1">
      <c r="C49" s="195">
        <f t="shared" si="4"/>
        <v>16</v>
      </c>
      <c r="D49" s="195">
        <f t="shared" si="5"/>
        <v>44</v>
      </c>
      <c r="F49" s="194">
        <f t="shared" si="16"/>
        <v>44</v>
      </c>
      <c r="G49" s="193">
        <f t="shared" si="6"/>
        <v>44804</v>
      </c>
      <c r="H49" s="205">
        <f t="shared" si="2"/>
        <v>0</v>
      </c>
      <c r="I49" s="205">
        <f t="shared" si="17"/>
        <v>0</v>
      </c>
      <c r="J49" s="205">
        <f t="shared" si="7"/>
        <v>0</v>
      </c>
      <c r="K49" s="205">
        <f t="shared" si="8"/>
        <v>0</v>
      </c>
      <c r="L49" s="204" t="e">
        <f t="shared" si="9"/>
        <v>#NUM!</v>
      </c>
      <c r="M49" s="198"/>
      <c r="N49" s="198"/>
      <c r="O49" s="198"/>
      <c r="P49" s="198"/>
      <c r="Q49" s="195">
        <f t="shared" si="10"/>
        <v>16</v>
      </c>
      <c r="R49" s="195">
        <f t="shared" si="11"/>
        <v>44</v>
      </c>
      <c r="T49" s="194">
        <f t="shared" si="18"/>
        <v>44</v>
      </c>
      <c r="U49" s="193">
        <f t="shared" si="12"/>
        <v>44804</v>
      </c>
      <c r="V49" s="192">
        <f t="shared" si="13"/>
        <v>0</v>
      </c>
      <c r="W49" s="192">
        <f t="shared" si="14"/>
        <v>0</v>
      </c>
      <c r="X49" s="192">
        <f t="shared" si="19"/>
        <v>0</v>
      </c>
      <c r="Y49" s="192">
        <f t="shared" si="15"/>
        <v>0</v>
      </c>
      <c r="Z49" s="192">
        <f t="shared" si="20"/>
        <v>0</v>
      </c>
      <c r="AA49" s="191"/>
      <c r="AB49" s="203"/>
      <c r="AC49" s="191"/>
      <c r="AD49" s="191"/>
      <c r="AE49" s="191"/>
      <c r="AF49" s="191"/>
      <c r="AG49" s="191"/>
      <c r="AH49" s="191"/>
      <c r="AI49" s="191"/>
      <c r="AJ49" s="191"/>
      <c r="AK49" s="189"/>
      <c r="AL49" s="189"/>
      <c r="AM49" s="189"/>
    </row>
    <row r="50" spans="3:40" ht="15" customHeight="1">
      <c r="C50" s="195">
        <f t="shared" si="4"/>
        <v>15</v>
      </c>
      <c r="D50" s="195">
        <f t="shared" si="5"/>
        <v>45</v>
      </c>
      <c r="F50" s="194">
        <f t="shared" si="16"/>
        <v>45</v>
      </c>
      <c r="G50" s="193">
        <f t="shared" si="6"/>
        <v>44834</v>
      </c>
      <c r="H50" s="205">
        <f t="shared" si="2"/>
        <v>0</v>
      </c>
      <c r="I50" s="205">
        <f t="shared" si="17"/>
        <v>0</v>
      </c>
      <c r="J50" s="205">
        <f t="shared" si="7"/>
        <v>0</v>
      </c>
      <c r="K50" s="205">
        <f t="shared" si="8"/>
        <v>0</v>
      </c>
      <c r="L50" s="204" t="e">
        <f t="shared" si="9"/>
        <v>#NUM!</v>
      </c>
      <c r="M50" s="198"/>
      <c r="N50" s="198"/>
      <c r="O50" s="198"/>
      <c r="P50" s="198"/>
      <c r="Q50" s="195">
        <f t="shared" si="10"/>
        <v>15</v>
      </c>
      <c r="R50" s="195">
        <f t="shared" si="11"/>
        <v>45</v>
      </c>
      <c r="T50" s="194">
        <f t="shared" si="18"/>
        <v>45</v>
      </c>
      <c r="U50" s="193">
        <f t="shared" si="12"/>
        <v>44834</v>
      </c>
      <c r="V50" s="192">
        <f t="shared" si="13"/>
        <v>0</v>
      </c>
      <c r="W50" s="192">
        <f t="shared" si="14"/>
        <v>0</v>
      </c>
      <c r="X50" s="192">
        <f t="shared" si="19"/>
        <v>0</v>
      </c>
      <c r="Y50" s="192">
        <f t="shared" si="15"/>
        <v>0</v>
      </c>
      <c r="Z50" s="192">
        <f t="shared" si="20"/>
        <v>0</v>
      </c>
      <c r="AA50" s="191"/>
      <c r="AB50" s="203"/>
      <c r="AC50" s="191"/>
      <c r="AD50" s="206"/>
      <c r="AE50" s="191"/>
      <c r="AF50" s="191"/>
      <c r="AG50" s="191"/>
      <c r="AH50" s="191"/>
      <c r="AI50" s="191"/>
      <c r="AJ50" s="191"/>
      <c r="AK50" s="189"/>
      <c r="AL50" s="189"/>
      <c r="AM50" s="189"/>
    </row>
    <row r="51" spans="3:40" ht="15" customHeight="1">
      <c r="C51" s="195">
        <f t="shared" si="4"/>
        <v>14</v>
      </c>
      <c r="D51" s="195">
        <f t="shared" si="5"/>
        <v>46</v>
      </c>
      <c r="F51" s="194">
        <f t="shared" si="16"/>
        <v>46</v>
      </c>
      <c r="G51" s="193">
        <f t="shared" si="6"/>
        <v>44865</v>
      </c>
      <c r="H51" s="205">
        <f t="shared" si="2"/>
        <v>0</v>
      </c>
      <c r="I51" s="205">
        <f t="shared" si="17"/>
        <v>0</v>
      </c>
      <c r="J51" s="205">
        <f t="shared" si="7"/>
        <v>0</v>
      </c>
      <c r="K51" s="205">
        <f t="shared" si="8"/>
        <v>0</v>
      </c>
      <c r="L51" s="204" t="e">
        <f t="shared" si="9"/>
        <v>#NUM!</v>
      </c>
      <c r="M51" s="198"/>
      <c r="N51" s="198"/>
      <c r="O51" s="198"/>
      <c r="P51" s="198"/>
      <c r="Q51" s="195">
        <f t="shared" si="10"/>
        <v>14</v>
      </c>
      <c r="R51" s="195">
        <f t="shared" si="11"/>
        <v>46</v>
      </c>
      <c r="T51" s="194">
        <f t="shared" si="18"/>
        <v>46</v>
      </c>
      <c r="U51" s="193">
        <f t="shared" si="12"/>
        <v>44865</v>
      </c>
      <c r="V51" s="192">
        <f t="shared" si="13"/>
        <v>0</v>
      </c>
      <c r="W51" s="192">
        <f t="shared" si="14"/>
        <v>0</v>
      </c>
      <c r="X51" s="192">
        <f t="shared" si="19"/>
        <v>0</v>
      </c>
      <c r="Y51" s="192">
        <f t="shared" si="15"/>
        <v>0</v>
      </c>
      <c r="Z51" s="192">
        <f t="shared" si="20"/>
        <v>0</v>
      </c>
      <c r="AA51" s="191"/>
      <c r="AB51" s="203"/>
      <c r="AC51" s="191"/>
      <c r="AD51" s="191"/>
      <c r="AE51" s="191"/>
      <c r="AF51" s="191"/>
      <c r="AG51" s="191"/>
      <c r="AH51" s="191"/>
      <c r="AI51" s="191"/>
      <c r="AJ51" s="191"/>
      <c r="AK51" s="189"/>
      <c r="AL51" s="189"/>
      <c r="AM51" s="189"/>
    </row>
    <row r="52" spans="3:40" ht="15" customHeight="1">
      <c r="C52" s="195">
        <f t="shared" si="4"/>
        <v>13</v>
      </c>
      <c r="D52" s="195">
        <f t="shared" si="5"/>
        <v>47</v>
      </c>
      <c r="F52" s="194">
        <f t="shared" si="16"/>
        <v>47</v>
      </c>
      <c r="G52" s="193">
        <f t="shared" si="6"/>
        <v>44895</v>
      </c>
      <c r="H52" s="205">
        <f t="shared" si="2"/>
        <v>0</v>
      </c>
      <c r="I52" s="205">
        <f t="shared" si="17"/>
        <v>0</v>
      </c>
      <c r="J52" s="205">
        <f t="shared" si="7"/>
        <v>0</v>
      </c>
      <c r="K52" s="205">
        <f t="shared" si="8"/>
        <v>0</v>
      </c>
      <c r="L52" s="204" t="e">
        <f t="shared" si="9"/>
        <v>#NUM!</v>
      </c>
      <c r="M52" s="198"/>
      <c r="N52" s="198"/>
      <c r="O52" s="198"/>
      <c r="P52" s="198"/>
      <c r="Q52" s="195">
        <f t="shared" si="10"/>
        <v>13</v>
      </c>
      <c r="R52" s="195">
        <f t="shared" si="11"/>
        <v>47</v>
      </c>
      <c r="T52" s="194">
        <f t="shared" si="18"/>
        <v>47</v>
      </c>
      <c r="U52" s="193">
        <f t="shared" si="12"/>
        <v>44895</v>
      </c>
      <c r="V52" s="192">
        <f t="shared" si="13"/>
        <v>0</v>
      </c>
      <c r="W52" s="192">
        <f t="shared" si="14"/>
        <v>0</v>
      </c>
      <c r="X52" s="192">
        <f t="shared" si="19"/>
        <v>0</v>
      </c>
      <c r="Y52" s="192">
        <f t="shared" si="15"/>
        <v>0</v>
      </c>
      <c r="Z52" s="192">
        <f t="shared" si="20"/>
        <v>0</v>
      </c>
      <c r="AA52" s="191"/>
      <c r="AB52" s="203"/>
      <c r="AC52" s="191"/>
      <c r="AD52" s="206"/>
      <c r="AE52" s="191"/>
      <c r="AF52" s="191"/>
      <c r="AG52" s="191"/>
      <c r="AH52" s="191"/>
      <c r="AI52" s="191"/>
      <c r="AJ52" s="191"/>
      <c r="AK52" s="189"/>
      <c r="AL52" s="189"/>
      <c r="AM52" s="189"/>
    </row>
    <row r="53" spans="3:40">
      <c r="C53" s="195">
        <f t="shared" si="4"/>
        <v>12</v>
      </c>
      <c r="D53" s="195">
        <f t="shared" si="5"/>
        <v>48</v>
      </c>
      <c r="F53" s="194">
        <f t="shared" si="16"/>
        <v>48</v>
      </c>
      <c r="G53" s="193">
        <f t="shared" si="6"/>
        <v>44926</v>
      </c>
      <c r="H53" s="205">
        <f t="shared" si="2"/>
        <v>0</v>
      </c>
      <c r="I53" s="205">
        <f t="shared" si="17"/>
        <v>0</v>
      </c>
      <c r="J53" s="205">
        <f t="shared" si="7"/>
        <v>0</v>
      </c>
      <c r="K53" s="205">
        <f t="shared" si="8"/>
        <v>0</v>
      </c>
      <c r="L53" s="204" t="e">
        <f t="shared" si="9"/>
        <v>#NUM!</v>
      </c>
      <c r="M53" s="198"/>
      <c r="N53" s="198"/>
      <c r="O53" s="198"/>
      <c r="P53" s="198"/>
      <c r="Q53" s="195">
        <f t="shared" si="10"/>
        <v>12</v>
      </c>
      <c r="R53" s="195">
        <f t="shared" si="11"/>
        <v>48</v>
      </c>
      <c r="T53" s="194">
        <f t="shared" si="18"/>
        <v>48</v>
      </c>
      <c r="U53" s="193">
        <f t="shared" si="12"/>
        <v>44926</v>
      </c>
      <c r="V53" s="192">
        <f t="shared" si="13"/>
        <v>0</v>
      </c>
      <c r="W53" s="192">
        <f t="shared" si="14"/>
        <v>0</v>
      </c>
      <c r="X53" s="192">
        <f t="shared" si="19"/>
        <v>0</v>
      </c>
      <c r="Y53" s="192">
        <f t="shared" si="15"/>
        <v>0</v>
      </c>
      <c r="Z53" s="192">
        <f t="shared" si="20"/>
        <v>0</v>
      </c>
      <c r="AA53" s="191"/>
      <c r="AB53" s="203"/>
      <c r="AC53" s="191"/>
      <c r="AD53" s="191"/>
      <c r="AE53" s="191"/>
      <c r="AF53" s="191"/>
      <c r="AG53" s="191"/>
      <c r="AH53" s="191"/>
      <c r="AI53" s="191"/>
      <c r="AJ53" s="191"/>
      <c r="AK53" s="189"/>
      <c r="AL53" s="189"/>
      <c r="AM53" s="189"/>
    </row>
    <row r="54" spans="3:40">
      <c r="C54" s="195">
        <f t="shared" si="4"/>
        <v>11</v>
      </c>
      <c r="D54" s="195">
        <f t="shared" si="5"/>
        <v>49</v>
      </c>
      <c r="F54" s="194">
        <f t="shared" si="16"/>
        <v>49</v>
      </c>
      <c r="G54" s="193">
        <f t="shared" si="6"/>
        <v>44957</v>
      </c>
      <c r="H54" s="205">
        <f t="shared" si="2"/>
        <v>0</v>
      </c>
      <c r="I54" s="205">
        <f t="shared" si="17"/>
        <v>0</v>
      </c>
      <c r="J54" s="205">
        <f t="shared" si="7"/>
        <v>0</v>
      </c>
      <c r="K54" s="205">
        <f t="shared" si="8"/>
        <v>0</v>
      </c>
      <c r="L54" s="204" t="e">
        <f t="shared" si="9"/>
        <v>#NUM!</v>
      </c>
      <c r="M54" s="198"/>
      <c r="N54" s="198"/>
      <c r="O54" s="198"/>
      <c r="P54" s="198"/>
      <c r="Q54" s="195">
        <f t="shared" si="10"/>
        <v>11</v>
      </c>
      <c r="R54" s="195">
        <f t="shared" si="11"/>
        <v>49</v>
      </c>
      <c r="T54" s="194">
        <f t="shared" si="18"/>
        <v>49</v>
      </c>
      <c r="U54" s="193">
        <f t="shared" si="12"/>
        <v>44957</v>
      </c>
      <c r="V54" s="192">
        <f t="shared" si="13"/>
        <v>0</v>
      </c>
      <c r="W54" s="192">
        <f t="shared" si="14"/>
        <v>0</v>
      </c>
      <c r="X54" s="192">
        <f t="shared" si="19"/>
        <v>0</v>
      </c>
      <c r="Y54" s="192">
        <f t="shared" si="15"/>
        <v>0</v>
      </c>
      <c r="Z54" s="192">
        <f t="shared" si="20"/>
        <v>0</v>
      </c>
      <c r="AA54" s="191"/>
      <c r="AB54" s="203"/>
      <c r="AC54" s="191"/>
      <c r="AD54" s="206"/>
      <c r="AE54" s="191"/>
      <c r="AF54" s="191"/>
      <c r="AG54" s="191"/>
      <c r="AH54" s="191"/>
      <c r="AI54" s="191"/>
      <c r="AJ54" s="191"/>
      <c r="AK54" s="189"/>
      <c r="AL54" s="189"/>
      <c r="AM54" s="189"/>
    </row>
    <row r="55" spans="3:40">
      <c r="C55" s="195">
        <f t="shared" si="4"/>
        <v>10</v>
      </c>
      <c r="D55" s="195">
        <f t="shared" si="5"/>
        <v>50</v>
      </c>
      <c r="F55" s="194">
        <f t="shared" si="16"/>
        <v>50</v>
      </c>
      <c r="G55" s="193">
        <f t="shared" si="6"/>
        <v>44985</v>
      </c>
      <c r="H55" s="205">
        <f t="shared" si="2"/>
        <v>0</v>
      </c>
      <c r="I55" s="205">
        <f t="shared" si="17"/>
        <v>0</v>
      </c>
      <c r="J55" s="205">
        <f t="shared" si="7"/>
        <v>0</v>
      </c>
      <c r="K55" s="205">
        <f t="shared" si="8"/>
        <v>0</v>
      </c>
      <c r="L55" s="204" t="e">
        <f t="shared" si="9"/>
        <v>#NUM!</v>
      </c>
      <c r="M55" s="198"/>
      <c r="N55" s="198"/>
      <c r="O55" s="198"/>
      <c r="P55" s="198"/>
      <c r="Q55" s="195">
        <f t="shared" si="10"/>
        <v>10</v>
      </c>
      <c r="R55" s="195">
        <f t="shared" si="11"/>
        <v>50</v>
      </c>
      <c r="T55" s="194">
        <f t="shared" si="18"/>
        <v>50</v>
      </c>
      <c r="U55" s="193">
        <f t="shared" si="12"/>
        <v>44985</v>
      </c>
      <c r="V55" s="192">
        <f t="shared" si="13"/>
        <v>0</v>
      </c>
      <c r="W55" s="192">
        <f t="shared" si="14"/>
        <v>0</v>
      </c>
      <c r="X55" s="192">
        <f t="shared" si="19"/>
        <v>0</v>
      </c>
      <c r="Y55" s="192">
        <f t="shared" si="15"/>
        <v>0</v>
      </c>
      <c r="Z55" s="192">
        <f t="shared" si="20"/>
        <v>0</v>
      </c>
      <c r="AA55" s="191"/>
      <c r="AB55" s="203"/>
      <c r="AC55" s="191"/>
      <c r="AD55" s="191"/>
      <c r="AE55" s="191"/>
      <c r="AF55" s="191"/>
      <c r="AG55" s="191"/>
      <c r="AH55" s="191"/>
      <c r="AI55" s="191"/>
      <c r="AJ55" s="191"/>
      <c r="AK55" s="189"/>
      <c r="AL55" s="189"/>
      <c r="AM55" s="189"/>
    </row>
    <row r="56" spans="3:40">
      <c r="C56" s="195">
        <f t="shared" si="4"/>
        <v>9</v>
      </c>
      <c r="D56" s="195">
        <f t="shared" si="5"/>
        <v>51</v>
      </c>
      <c r="F56" s="194">
        <f t="shared" si="16"/>
        <v>51</v>
      </c>
      <c r="G56" s="193">
        <f t="shared" si="6"/>
        <v>45016</v>
      </c>
      <c r="H56" s="205">
        <f t="shared" si="2"/>
        <v>0</v>
      </c>
      <c r="I56" s="205">
        <f t="shared" si="17"/>
        <v>0</v>
      </c>
      <c r="J56" s="205">
        <f t="shared" si="7"/>
        <v>0</v>
      </c>
      <c r="K56" s="205">
        <f t="shared" si="8"/>
        <v>0</v>
      </c>
      <c r="L56" s="204" t="e">
        <f t="shared" si="9"/>
        <v>#NUM!</v>
      </c>
      <c r="M56" s="198"/>
      <c r="N56" s="198"/>
      <c r="O56" s="198"/>
      <c r="P56" s="198"/>
      <c r="Q56" s="195">
        <f t="shared" si="10"/>
        <v>9</v>
      </c>
      <c r="R56" s="195">
        <f t="shared" si="11"/>
        <v>51</v>
      </c>
      <c r="T56" s="194">
        <f t="shared" si="18"/>
        <v>51</v>
      </c>
      <c r="U56" s="193">
        <f t="shared" si="12"/>
        <v>45016</v>
      </c>
      <c r="V56" s="192">
        <f t="shared" si="13"/>
        <v>0</v>
      </c>
      <c r="W56" s="192">
        <f t="shared" si="14"/>
        <v>0</v>
      </c>
      <c r="X56" s="192">
        <f t="shared" si="19"/>
        <v>0</v>
      </c>
      <c r="Y56" s="192">
        <f t="shared" si="15"/>
        <v>0</v>
      </c>
      <c r="Z56" s="192">
        <f t="shared" si="20"/>
        <v>0</v>
      </c>
      <c r="AA56" s="191"/>
      <c r="AB56" s="203"/>
      <c r="AC56" s="191"/>
      <c r="AD56" s="206"/>
      <c r="AE56" s="191"/>
      <c r="AF56" s="191"/>
      <c r="AG56" s="191"/>
      <c r="AH56" s="191"/>
      <c r="AI56" s="191"/>
      <c r="AJ56" s="191"/>
      <c r="AK56" s="189"/>
      <c r="AL56" s="189"/>
      <c r="AM56" s="189"/>
    </row>
    <row r="57" spans="3:40">
      <c r="C57" s="195">
        <f t="shared" si="4"/>
        <v>8</v>
      </c>
      <c r="D57" s="195">
        <f t="shared" si="5"/>
        <v>52</v>
      </c>
      <c r="F57" s="194">
        <f t="shared" si="16"/>
        <v>52</v>
      </c>
      <c r="G57" s="193">
        <f t="shared" si="6"/>
        <v>45046</v>
      </c>
      <c r="H57" s="205">
        <f t="shared" si="2"/>
        <v>0</v>
      </c>
      <c r="I57" s="205">
        <f t="shared" si="17"/>
        <v>0</v>
      </c>
      <c r="J57" s="205">
        <f t="shared" si="7"/>
        <v>0</v>
      </c>
      <c r="K57" s="205">
        <f t="shared" si="8"/>
        <v>0</v>
      </c>
      <c r="L57" s="204" t="e">
        <f t="shared" si="9"/>
        <v>#NUM!</v>
      </c>
      <c r="M57" s="198"/>
      <c r="N57" s="198"/>
      <c r="O57" s="198"/>
      <c r="P57" s="198"/>
      <c r="Q57" s="195">
        <f t="shared" si="10"/>
        <v>8</v>
      </c>
      <c r="R57" s="195">
        <f t="shared" si="11"/>
        <v>52</v>
      </c>
      <c r="T57" s="194">
        <f t="shared" si="18"/>
        <v>52</v>
      </c>
      <c r="U57" s="193">
        <f t="shared" si="12"/>
        <v>45046</v>
      </c>
      <c r="V57" s="192">
        <f t="shared" si="13"/>
        <v>0</v>
      </c>
      <c r="W57" s="192">
        <f t="shared" si="14"/>
        <v>0</v>
      </c>
      <c r="X57" s="192">
        <f t="shared" si="19"/>
        <v>0</v>
      </c>
      <c r="Y57" s="192">
        <f t="shared" si="15"/>
        <v>0</v>
      </c>
      <c r="Z57" s="192">
        <f t="shared" si="20"/>
        <v>0</v>
      </c>
      <c r="AA57" s="191"/>
      <c r="AB57" s="203"/>
      <c r="AC57" s="191"/>
      <c r="AD57" s="191"/>
      <c r="AE57" s="191"/>
      <c r="AF57" s="191"/>
      <c r="AG57" s="191"/>
      <c r="AH57" s="191"/>
      <c r="AI57" s="191"/>
      <c r="AJ57" s="191"/>
      <c r="AK57" s="189"/>
      <c r="AL57" s="189"/>
      <c r="AM57" s="189"/>
    </row>
    <row r="58" spans="3:40">
      <c r="C58" s="195">
        <f t="shared" si="4"/>
        <v>7</v>
      </c>
      <c r="D58" s="195">
        <f t="shared" si="5"/>
        <v>53</v>
      </c>
      <c r="F58" s="194">
        <f t="shared" si="16"/>
        <v>53</v>
      </c>
      <c r="G58" s="193">
        <f t="shared" si="6"/>
        <v>45077</v>
      </c>
      <c r="H58" s="205">
        <f t="shared" si="2"/>
        <v>0</v>
      </c>
      <c r="I58" s="205">
        <f t="shared" si="17"/>
        <v>0</v>
      </c>
      <c r="J58" s="205">
        <f t="shared" si="7"/>
        <v>0</v>
      </c>
      <c r="K58" s="205">
        <f t="shared" si="8"/>
        <v>0</v>
      </c>
      <c r="L58" s="204" t="e">
        <f t="shared" si="9"/>
        <v>#NUM!</v>
      </c>
      <c r="M58" s="198"/>
      <c r="N58" s="198"/>
      <c r="O58" s="198"/>
      <c r="P58" s="198"/>
      <c r="Q58" s="195">
        <f t="shared" si="10"/>
        <v>7</v>
      </c>
      <c r="R58" s="195">
        <f t="shared" si="11"/>
        <v>53</v>
      </c>
      <c r="T58" s="194">
        <f t="shared" si="18"/>
        <v>53</v>
      </c>
      <c r="U58" s="193">
        <f t="shared" si="12"/>
        <v>45077</v>
      </c>
      <c r="V58" s="192">
        <f t="shared" si="13"/>
        <v>0</v>
      </c>
      <c r="W58" s="192">
        <f t="shared" si="14"/>
        <v>0</v>
      </c>
      <c r="X58" s="192">
        <f t="shared" si="19"/>
        <v>0</v>
      </c>
      <c r="Y58" s="192">
        <f t="shared" si="15"/>
        <v>0</v>
      </c>
      <c r="Z58" s="192">
        <f t="shared" si="20"/>
        <v>0</v>
      </c>
      <c r="AA58" s="191"/>
      <c r="AB58" s="203"/>
      <c r="AC58" s="191"/>
      <c r="AD58" s="206"/>
      <c r="AE58" s="191"/>
      <c r="AF58" s="191"/>
      <c r="AG58" s="191"/>
      <c r="AH58" s="191"/>
      <c r="AI58" s="191"/>
      <c r="AJ58" s="191"/>
      <c r="AK58" s="189"/>
      <c r="AL58" s="189"/>
      <c r="AM58" s="189"/>
      <c r="AN58" s="199"/>
    </row>
    <row r="59" spans="3:40">
      <c r="C59" s="195">
        <f t="shared" si="4"/>
        <v>6</v>
      </c>
      <c r="D59" s="195">
        <f t="shared" si="5"/>
        <v>54</v>
      </c>
      <c r="F59" s="194">
        <f t="shared" si="16"/>
        <v>54</v>
      </c>
      <c r="G59" s="193">
        <f t="shared" si="6"/>
        <v>45107</v>
      </c>
      <c r="H59" s="205">
        <f t="shared" si="2"/>
        <v>0</v>
      </c>
      <c r="I59" s="205">
        <f t="shared" si="17"/>
        <v>0</v>
      </c>
      <c r="J59" s="205">
        <f t="shared" si="7"/>
        <v>0</v>
      </c>
      <c r="K59" s="205">
        <f t="shared" si="8"/>
        <v>0</v>
      </c>
      <c r="L59" s="204" t="e">
        <f t="shared" si="9"/>
        <v>#NUM!</v>
      </c>
      <c r="M59" s="198"/>
      <c r="N59" s="198"/>
      <c r="O59" s="198"/>
      <c r="P59" s="198"/>
      <c r="Q59" s="195">
        <f t="shared" si="10"/>
        <v>6</v>
      </c>
      <c r="R59" s="195">
        <f t="shared" si="11"/>
        <v>54</v>
      </c>
      <c r="T59" s="194">
        <f t="shared" si="18"/>
        <v>54</v>
      </c>
      <c r="U59" s="193">
        <f t="shared" si="12"/>
        <v>45107</v>
      </c>
      <c r="V59" s="192">
        <f t="shared" si="13"/>
        <v>0</v>
      </c>
      <c r="W59" s="192">
        <f t="shared" si="14"/>
        <v>0</v>
      </c>
      <c r="X59" s="192">
        <f t="shared" si="19"/>
        <v>0</v>
      </c>
      <c r="Y59" s="192">
        <f t="shared" si="15"/>
        <v>0</v>
      </c>
      <c r="Z59" s="192">
        <f t="shared" si="20"/>
        <v>0</v>
      </c>
      <c r="AA59" s="191"/>
      <c r="AB59" s="203"/>
      <c r="AC59" s="191"/>
      <c r="AD59" s="191"/>
      <c r="AE59" s="191"/>
      <c r="AF59" s="191"/>
      <c r="AG59" s="191"/>
      <c r="AH59" s="191"/>
      <c r="AI59" s="191"/>
      <c r="AJ59" s="191"/>
      <c r="AK59" s="189"/>
      <c r="AL59" s="189"/>
      <c r="AM59" s="189"/>
      <c r="AN59" s="199"/>
    </row>
    <row r="60" spans="3:40">
      <c r="C60" s="195">
        <f t="shared" si="4"/>
        <v>5</v>
      </c>
      <c r="D60" s="195">
        <f t="shared" si="5"/>
        <v>55</v>
      </c>
      <c r="F60" s="194">
        <f t="shared" si="16"/>
        <v>55</v>
      </c>
      <c r="G60" s="193">
        <f t="shared" si="6"/>
        <v>45138</v>
      </c>
      <c r="H60" s="205">
        <f t="shared" si="2"/>
        <v>0</v>
      </c>
      <c r="I60" s="205">
        <f t="shared" si="17"/>
        <v>0</v>
      </c>
      <c r="J60" s="205">
        <f t="shared" si="7"/>
        <v>0</v>
      </c>
      <c r="K60" s="205">
        <f t="shared" si="8"/>
        <v>0</v>
      </c>
      <c r="L60" s="204" t="e">
        <f t="shared" si="9"/>
        <v>#NUM!</v>
      </c>
      <c r="M60" s="198"/>
      <c r="N60" s="198"/>
      <c r="O60" s="198"/>
      <c r="P60" s="198"/>
      <c r="Q60" s="195">
        <f t="shared" si="10"/>
        <v>5</v>
      </c>
      <c r="R60" s="195">
        <f t="shared" si="11"/>
        <v>55</v>
      </c>
      <c r="T60" s="194">
        <f t="shared" si="18"/>
        <v>55</v>
      </c>
      <c r="U60" s="193">
        <f t="shared" si="12"/>
        <v>45138</v>
      </c>
      <c r="V60" s="192">
        <f t="shared" si="13"/>
        <v>0</v>
      </c>
      <c r="W60" s="192">
        <f t="shared" si="14"/>
        <v>0</v>
      </c>
      <c r="X60" s="192">
        <f t="shared" si="19"/>
        <v>0</v>
      </c>
      <c r="Y60" s="192">
        <f t="shared" si="15"/>
        <v>0</v>
      </c>
      <c r="Z60" s="192">
        <f t="shared" si="20"/>
        <v>0</v>
      </c>
      <c r="AA60" s="191"/>
      <c r="AB60" s="203"/>
      <c r="AC60" s="191"/>
      <c r="AD60" s="206"/>
      <c r="AE60" s="191"/>
      <c r="AF60" s="191"/>
      <c r="AG60" s="191"/>
      <c r="AH60" s="191"/>
      <c r="AI60" s="191"/>
      <c r="AJ60" s="191"/>
      <c r="AK60" s="189"/>
      <c r="AL60" s="189"/>
      <c r="AM60" s="189"/>
      <c r="AN60" s="199"/>
    </row>
    <row r="61" spans="3:40">
      <c r="C61" s="195">
        <f t="shared" si="4"/>
        <v>4</v>
      </c>
      <c r="D61" s="195">
        <f t="shared" si="5"/>
        <v>56</v>
      </c>
      <c r="F61" s="194">
        <f t="shared" si="16"/>
        <v>56</v>
      </c>
      <c r="G61" s="193">
        <f t="shared" si="6"/>
        <v>45169</v>
      </c>
      <c r="H61" s="205">
        <f t="shared" si="2"/>
        <v>0</v>
      </c>
      <c r="I61" s="205">
        <f t="shared" si="17"/>
        <v>0</v>
      </c>
      <c r="J61" s="205">
        <f t="shared" si="7"/>
        <v>0</v>
      </c>
      <c r="K61" s="205">
        <f t="shared" si="8"/>
        <v>0</v>
      </c>
      <c r="L61" s="204" t="e">
        <f t="shared" si="9"/>
        <v>#NUM!</v>
      </c>
      <c r="M61" s="198"/>
      <c r="N61" s="198"/>
      <c r="O61" s="198"/>
      <c r="P61" s="198"/>
      <c r="Q61" s="195">
        <f t="shared" si="10"/>
        <v>4</v>
      </c>
      <c r="R61" s="195">
        <f t="shared" si="11"/>
        <v>56</v>
      </c>
      <c r="T61" s="194">
        <f t="shared" si="18"/>
        <v>56</v>
      </c>
      <c r="U61" s="193">
        <f t="shared" si="12"/>
        <v>45169</v>
      </c>
      <c r="V61" s="192">
        <f t="shared" si="13"/>
        <v>0</v>
      </c>
      <c r="W61" s="192">
        <f t="shared" si="14"/>
        <v>0</v>
      </c>
      <c r="X61" s="192">
        <f t="shared" si="19"/>
        <v>0</v>
      </c>
      <c r="Y61" s="192">
        <f t="shared" si="15"/>
        <v>0</v>
      </c>
      <c r="Z61" s="192">
        <f t="shared" si="20"/>
        <v>0</v>
      </c>
      <c r="AA61" s="191"/>
      <c r="AB61" s="203"/>
      <c r="AC61" s="191"/>
      <c r="AD61" s="191"/>
      <c r="AE61" s="191"/>
      <c r="AF61" s="191"/>
      <c r="AG61" s="191"/>
      <c r="AH61" s="191"/>
      <c r="AI61" s="191"/>
      <c r="AJ61" s="191"/>
      <c r="AK61" s="189"/>
      <c r="AL61" s="189"/>
      <c r="AM61" s="189"/>
      <c r="AN61" s="199"/>
    </row>
    <row r="62" spans="3:40">
      <c r="C62" s="195">
        <f t="shared" si="4"/>
        <v>3</v>
      </c>
      <c r="D62" s="195">
        <f t="shared" si="5"/>
        <v>57</v>
      </c>
      <c r="F62" s="194">
        <f t="shared" si="16"/>
        <v>57</v>
      </c>
      <c r="G62" s="193">
        <f t="shared" si="6"/>
        <v>45199</v>
      </c>
      <c r="H62" s="205">
        <f t="shared" si="2"/>
        <v>0</v>
      </c>
      <c r="I62" s="205">
        <f t="shared" si="17"/>
        <v>0</v>
      </c>
      <c r="J62" s="205">
        <f t="shared" si="7"/>
        <v>0</v>
      </c>
      <c r="K62" s="205">
        <f t="shared" si="8"/>
        <v>0</v>
      </c>
      <c r="L62" s="204" t="e">
        <f t="shared" si="9"/>
        <v>#NUM!</v>
      </c>
      <c r="M62" s="198"/>
      <c r="N62" s="198"/>
      <c r="O62" s="198"/>
      <c r="P62" s="198"/>
      <c r="Q62" s="195">
        <f t="shared" si="10"/>
        <v>3</v>
      </c>
      <c r="R62" s="195">
        <f t="shared" si="11"/>
        <v>57</v>
      </c>
      <c r="T62" s="194">
        <f t="shared" si="18"/>
        <v>57</v>
      </c>
      <c r="U62" s="193">
        <f t="shared" si="12"/>
        <v>45199</v>
      </c>
      <c r="V62" s="192">
        <f t="shared" si="13"/>
        <v>0</v>
      </c>
      <c r="W62" s="192">
        <f t="shared" si="14"/>
        <v>0</v>
      </c>
      <c r="X62" s="192">
        <f t="shared" si="19"/>
        <v>0</v>
      </c>
      <c r="Y62" s="192">
        <f t="shared" si="15"/>
        <v>0</v>
      </c>
      <c r="Z62" s="192">
        <f t="shared" si="20"/>
        <v>0</v>
      </c>
      <c r="AA62" s="191"/>
      <c r="AB62" s="203"/>
      <c r="AC62" s="191"/>
      <c r="AD62" s="206"/>
      <c r="AE62" s="191"/>
      <c r="AF62" s="191"/>
      <c r="AG62" s="191"/>
      <c r="AH62" s="191"/>
      <c r="AI62" s="191"/>
      <c r="AJ62" s="191"/>
      <c r="AK62" s="189"/>
      <c r="AL62" s="189"/>
      <c r="AM62" s="189"/>
      <c r="AN62" s="199"/>
    </row>
    <row r="63" spans="3:40">
      <c r="C63" s="195">
        <f t="shared" si="4"/>
        <v>2</v>
      </c>
      <c r="D63" s="195">
        <f t="shared" si="5"/>
        <v>58</v>
      </c>
      <c r="F63" s="194">
        <f t="shared" si="16"/>
        <v>58</v>
      </c>
      <c r="G63" s="193">
        <f t="shared" si="6"/>
        <v>45230</v>
      </c>
      <c r="H63" s="205">
        <f t="shared" si="2"/>
        <v>0</v>
      </c>
      <c r="I63" s="205">
        <f t="shared" si="17"/>
        <v>0</v>
      </c>
      <c r="J63" s="205">
        <f t="shared" si="7"/>
        <v>0</v>
      </c>
      <c r="K63" s="205">
        <f t="shared" si="8"/>
        <v>0</v>
      </c>
      <c r="L63" s="204" t="e">
        <f t="shared" si="9"/>
        <v>#NUM!</v>
      </c>
      <c r="M63" s="198"/>
      <c r="N63" s="198"/>
      <c r="O63" s="198"/>
      <c r="P63" s="198"/>
      <c r="Q63" s="195">
        <f t="shared" si="10"/>
        <v>2</v>
      </c>
      <c r="R63" s="195">
        <f t="shared" si="11"/>
        <v>58</v>
      </c>
      <c r="T63" s="194">
        <f t="shared" si="18"/>
        <v>58</v>
      </c>
      <c r="U63" s="193">
        <f t="shared" si="12"/>
        <v>45230</v>
      </c>
      <c r="V63" s="192">
        <f t="shared" si="13"/>
        <v>0</v>
      </c>
      <c r="W63" s="192">
        <f t="shared" si="14"/>
        <v>0</v>
      </c>
      <c r="X63" s="192">
        <f t="shared" si="19"/>
        <v>0</v>
      </c>
      <c r="Y63" s="192">
        <f t="shared" si="15"/>
        <v>0</v>
      </c>
      <c r="Z63" s="192">
        <f t="shared" si="20"/>
        <v>0</v>
      </c>
      <c r="AA63" s="191"/>
      <c r="AB63" s="203"/>
      <c r="AC63" s="191"/>
      <c r="AD63" s="191"/>
      <c r="AE63" s="191"/>
      <c r="AF63" s="191"/>
      <c r="AG63" s="191"/>
      <c r="AH63" s="191"/>
      <c r="AI63" s="191"/>
      <c r="AJ63" s="191"/>
      <c r="AK63" s="189"/>
      <c r="AL63" s="189"/>
      <c r="AM63" s="189"/>
      <c r="AN63" s="199"/>
    </row>
    <row r="64" spans="3:40">
      <c r="C64" s="195">
        <f t="shared" si="4"/>
        <v>1</v>
      </c>
      <c r="D64" s="195">
        <f t="shared" si="5"/>
        <v>59</v>
      </c>
      <c r="F64" s="194">
        <f t="shared" si="16"/>
        <v>59</v>
      </c>
      <c r="G64" s="193">
        <f t="shared" si="6"/>
        <v>45260</v>
      </c>
      <c r="H64" s="205">
        <f t="shared" si="2"/>
        <v>0</v>
      </c>
      <c r="I64" s="205">
        <f t="shared" si="17"/>
        <v>0</v>
      </c>
      <c r="J64" s="205">
        <f t="shared" si="7"/>
        <v>0</v>
      </c>
      <c r="K64" s="205">
        <f t="shared" si="8"/>
        <v>0</v>
      </c>
      <c r="L64" s="204" t="e">
        <f t="shared" si="9"/>
        <v>#NUM!</v>
      </c>
      <c r="M64" s="198"/>
      <c r="N64" s="198"/>
      <c r="O64" s="198"/>
      <c r="P64" s="198"/>
      <c r="Q64" s="195">
        <f t="shared" si="10"/>
        <v>1</v>
      </c>
      <c r="R64" s="195">
        <f t="shared" si="11"/>
        <v>59</v>
      </c>
      <c r="T64" s="194">
        <f t="shared" si="18"/>
        <v>59</v>
      </c>
      <c r="U64" s="193">
        <f t="shared" si="12"/>
        <v>45260</v>
      </c>
      <c r="V64" s="192">
        <f t="shared" si="13"/>
        <v>0</v>
      </c>
      <c r="W64" s="192">
        <f t="shared" si="14"/>
        <v>0</v>
      </c>
      <c r="X64" s="192">
        <f t="shared" si="19"/>
        <v>0</v>
      </c>
      <c r="Y64" s="192">
        <f t="shared" si="15"/>
        <v>0</v>
      </c>
      <c r="Z64" s="192">
        <f t="shared" si="20"/>
        <v>0</v>
      </c>
      <c r="AA64" s="191"/>
      <c r="AB64" s="203"/>
      <c r="AC64" s="191"/>
      <c r="AD64" s="191"/>
      <c r="AE64" s="191"/>
      <c r="AF64" s="191"/>
      <c r="AG64" s="191"/>
      <c r="AH64" s="191"/>
      <c r="AI64" s="191"/>
      <c r="AJ64" s="191"/>
      <c r="AN64" s="199"/>
    </row>
    <row r="65" spans="3:42">
      <c r="C65" s="195">
        <f t="shared" si="4"/>
        <v>0</v>
      </c>
      <c r="D65" s="195">
        <f t="shared" si="5"/>
        <v>0</v>
      </c>
      <c r="F65" s="194">
        <f t="shared" si="16"/>
        <v>60</v>
      </c>
      <c r="G65" s="193">
        <f t="shared" si="6"/>
        <v>45291</v>
      </c>
      <c r="H65" s="205">
        <f t="shared" si="2"/>
        <v>0</v>
      </c>
      <c r="I65" s="205">
        <f t="shared" si="17"/>
        <v>0</v>
      </c>
      <c r="J65" s="205">
        <f t="shared" si="7"/>
        <v>0</v>
      </c>
      <c r="K65" s="205">
        <f t="shared" si="8"/>
        <v>0</v>
      </c>
      <c r="L65" s="204" t="e">
        <f t="shared" si="9"/>
        <v>#NUM!</v>
      </c>
      <c r="M65" s="198"/>
      <c r="N65" s="198"/>
      <c r="O65" s="198"/>
      <c r="P65" s="198"/>
      <c r="Q65" s="195">
        <f t="shared" si="10"/>
        <v>0</v>
      </c>
      <c r="R65" s="195">
        <f t="shared" si="11"/>
        <v>0</v>
      </c>
      <c r="T65" s="194">
        <f t="shared" si="18"/>
        <v>60</v>
      </c>
      <c r="U65" s="193">
        <f t="shared" si="12"/>
        <v>45291</v>
      </c>
      <c r="V65" s="192">
        <f t="shared" si="13"/>
        <v>0</v>
      </c>
      <c r="W65" s="192">
        <f t="shared" si="14"/>
        <v>0</v>
      </c>
      <c r="X65" s="192">
        <f t="shared" si="19"/>
        <v>0</v>
      </c>
      <c r="Y65" s="192">
        <f t="shared" si="15"/>
        <v>0</v>
      </c>
      <c r="Z65" s="192">
        <f t="shared" si="20"/>
        <v>0</v>
      </c>
      <c r="AA65" s="191"/>
      <c r="AB65" s="203"/>
      <c r="AC65" s="191"/>
      <c r="AD65" s="191"/>
      <c r="AE65" s="191"/>
      <c r="AF65" s="191"/>
      <c r="AG65" s="191"/>
      <c r="AH65" s="191"/>
      <c r="AI65" s="191"/>
      <c r="AJ65" s="191"/>
      <c r="AN65" s="199"/>
    </row>
    <row r="66" spans="3:42">
      <c r="C66" s="195">
        <f t="shared" si="4"/>
        <v>0</v>
      </c>
      <c r="D66" s="195">
        <f t="shared" si="5"/>
        <v>0</v>
      </c>
      <c r="F66" s="194">
        <f t="shared" si="16"/>
        <v>0</v>
      </c>
      <c r="G66" s="193">
        <f t="shared" si="6"/>
        <v>0</v>
      </c>
      <c r="H66" s="205">
        <f t="shared" si="2"/>
        <v>0</v>
      </c>
      <c r="I66" s="205">
        <f t="shared" si="17"/>
        <v>0</v>
      </c>
      <c r="J66" s="205" t="e">
        <f t="shared" si="7"/>
        <v>#NUM!</v>
      </c>
      <c r="K66" s="205" t="e">
        <f t="shared" si="8"/>
        <v>#NUM!</v>
      </c>
      <c r="L66" s="204" t="e">
        <f t="shared" si="9"/>
        <v>#NUM!</v>
      </c>
      <c r="M66" s="198"/>
      <c r="N66" s="198"/>
      <c r="O66" s="198"/>
      <c r="P66" s="198"/>
      <c r="Q66" s="195">
        <f t="shared" si="10"/>
        <v>0</v>
      </c>
      <c r="R66" s="195">
        <f t="shared" si="11"/>
        <v>0</v>
      </c>
      <c r="T66" s="194">
        <f t="shared" si="18"/>
        <v>0</v>
      </c>
      <c r="U66" s="193">
        <f t="shared" si="12"/>
        <v>45322</v>
      </c>
      <c r="V66" s="192">
        <f t="shared" si="13"/>
        <v>0</v>
      </c>
      <c r="W66" s="192">
        <f t="shared" si="14"/>
        <v>0</v>
      </c>
      <c r="X66" s="192">
        <f t="shared" si="19"/>
        <v>0</v>
      </c>
      <c r="Y66" s="192">
        <f t="shared" si="15"/>
        <v>0</v>
      </c>
      <c r="Z66" s="192">
        <f t="shared" si="20"/>
        <v>0</v>
      </c>
      <c r="AA66" s="191"/>
      <c r="AB66" s="203"/>
      <c r="AC66" s="191"/>
      <c r="AD66" s="191"/>
      <c r="AE66" s="191"/>
      <c r="AF66" s="191"/>
      <c r="AG66" s="191"/>
      <c r="AH66" s="191"/>
      <c r="AI66" s="191"/>
      <c r="AJ66" s="191"/>
      <c r="AN66" s="199"/>
      <c r="AP66" s="190"/>
    </row>
    <row r="67" spans="3:42">
      <c r="C67" s="195">
        <f t="shared" si="4"/>
        <v>0</v>
      </c>
      <c r="D67" s="195">
        <f t="shared" si="5"/>
        <v>0</v>
      </c>
      <c r="F67" s="194">
        <f t="shared" si="16"/>
        <v>0</v>
      </c>
      <c r="G67" s="193">
        <f t="shared" si="6"/>
        <v>0</v>
      </c>
      <c r="H67" s="205">
        <f t="shared" si="2"/>
        <v>0</v>
      </c>
      <c r="I67" s="205">
        <f t="shared" si="17"/>
        <v>0</v>
      </c>
      <c r="J67" s="205" t="e">
        <f t="shared" si="7"/>
        <v>#NUM!</v>
      </c>
      <c r="K67" s="205" t="e">
        <f t="shared" si="8"/>
        <v>#NUM!</v>
      </c>
      <c r="L67" s="204" t="e">
        <f t="shared" si="9"/>
        <v>#NUM!</v>
      </c>
      <c r="M67" s="198"/>
      <c r="N67" s="198"/>
      <c r="O67" s="198"/>
      <c r="P67" s="198"/>
      <c r="Q67" s="195">
        <f t="shared" si="10"/>
        <v>0</v>
      </c>
      <c r="R67" s="195">
        <f t="shared" si="11"/>
        <v>0</v>
      </c>
      <c r="T67" s="194">
        <f t="shared" si="18"/>
        <v>0</v>
      </c>
      <c r="U67" s="193">
        <f t="shared" si="12"/>
        <v>45351</v>
      </c>
      <c r="V67" s="192">
        <f t="shared" si="13"/>
        <v>0</v>
      </c>
      <c r="W67" s="192">
        <f t="shared" si="14"/>
        <v>0</v>
      </c>
      <c r="X67" s="192">
        <f t="shared" si="19"/>
        <v>0</v>
      </c>
      <c r="Y67" s="192">
        <f t="shared" si="15"/>
        <v>0</v>
      </c>
      <c r="Z67" s="192">
        <f t="shared" si="20"/>
        <v>0</v>
      </c>
      <c r="AA67" s="191"/>
      <c r="AB67" s="203"/>
      <c r="AC67" s="191"/>
      <c r="AD67" s="191"/>
      <c r="AE67" s="191"/>
      <c r="AF67" s="191"/>
      <c r="AG67" s="191"/>
      <c r="AH67" s="191"/>
      <c r="AI67" s="191"/>
      <c r="AJ67" s="191"/>
      <c r="AN67" s="199"/>
      <c r="AP67" s="190"/>
    </row>
    <row r="68" spans="3:42">
      <c r="C68" s="195">
        <f t="shared" si="4"/>
        <v>0</v>
      </c>
      <c r="D68" s="195">
        <f t="shared" si="5"/>
        <v>0</v>
      </c>
      <c r="F68" s="194">
        <f t="shared" si="16"/>
        <v>0</v>
      </c>
      <c r="G68" s="193">
        <f t="shared" si="6"/>
        <v>0</v>
      </c>
      <c r="H68" s="205">
        <f t="shared" si="2"/>
        <v>0</v>
      </c>
      <c r="I68" s="205">
        <f t="shared" si="17"/>
        <v>0</v>
      </c>
      <c r="J68" s="205" t="e">
        <f t="shared" si="7"/>
        <v>#NUM!</v>
      </c>
      <c r="K68" s="205" t="e">
        <f t="shared" si="8"/>
        <v>#NUM!</v>
      </c>
      <c r="L68" s="204" t="e">
        <f t="shared" si="9"/>
        <v>#NUM!</v>
      </c>
      <c r="M68" s="198"/>
      <c r="N68" s="198"/>
      <c r="O68" s="198"/>
      <c r="P68" s="198"/>
      <c r="Q68" s="195">
        <f t="shared" si="10"/>
        <v>0</v>
      </c>
      <c r="R68" s="195">
        <f t="shared" si="11"/>
        <v>0</v>
      </c>
      <c r="T68" s="194">
        <f t="shared" si="18"/>
        <v>0</v>
      </c>
      <c r="U68" s="193">
        <f t="shared" si="12"/>
        <v>45382</v>
      </c>
      <c r="V68" s="192">
        <f t="shared" si="13"/>
        <v>0</v>
      </c>
      <c r="W68" s="192">
        <f t="shared" si="14"/>
        <v>0</v>
      </c>
      <c r="X68" s="192">
        <f t="shared" si="19"/>
        <v>0</v>
      </c>
      <c r="Y68" s="192">
        <f t="shared" si="15"/>
        <v>0</v>
      </c>
      <c r="Z68" s="192">
        <f t="shared" si="20"/>
        <v>0</v>
      </c>
      <c r="AA68" s="191"/>
      <c r="AB68" s="203"/>
      <c r="AC68" s="191"/>
      <c r="AD68" s="191"/>
      <c r="AE68" s="191"/>
      <c r="AF68" s="191"/>
      <c r="AG68" s="191"/>
      <c r="AH68" s="191"/>
      <c r="AI68" s="191"/>
      <c r="AJ68" s="191"/>
      <c r="AN68" s="199"/>
      <c r="AP68" s="190"/>
    </row>
    <row r="69" spans="3:42">
      <c r="C69" s="195">
        <f t="shared" si="4"/>
        <v>0</v>
      </c>
      <c r="D69" s="195">
        <f t="shared" si="5"/>
        <v>0</v>
      </c>
      <c r="F69" s="194">
        <f t="shared" si="16"/>
        <v>0</v>
      </c>
      <c r="G69" s="193">
        <f t="shared" si="6"/>
        <v>0</v>
      </c>
      <c r="H69" s="205">
        <f t="shared" ref="H69:H76" si="35">PV($O$8,C69,$I$6,0,0)*-1</f>
        <v>0</v>
      </c>
      <c r="I69" s="205">
        <f t="shared" si="17"/>
        <v>0</v>
      </c>
      <c r="J69" s="205" t="e">
        <f t="shared" si="7"/>
        <v>#NUM!</v>
      </c>
      <c r="K69" s="205" t="e">
        <f t="shared" si="8"/>
        <v>#NUM!</v>
      </c>
      <c r="L69" s="204" t="e">
        <f t="shared" si="9"/>
        <v>#NUM!</v>
      </c>
      <c r="M69" s="198"/>
      <c r="N69" s="198"/>
      <c r="O69" s="198"/>
      <c r="P69" s="198"/>
      <c r="Q69" s="195">
        <f t="shared" si="10"/>
        <v>0</v>
      </c>
      <c r="R69" s="195">
        <f t="shared" si="11"/>
        <v>0</v>
      </c>
      <c r="T69" s="194">
        <f t="shared" si="18"/>
        <v>0</v>
      </c>
      <c r="U69" s="193">
        <f t="shared" si="12"/>
        <v>45412</v>
      </c>
      <c r="V69" s="192">
        <f t="shared" si="13"/>
        <v>0</v>
      </c>
      <c r="W69" s="192">
        <f t="shared" si="14"/>
        <v>0</v>
      </c>
      <c r="X69" s="192">
        <f t="shared" si="19"/>
        <v>0</v>
      </c>
      <c r="Y69" s="192">
        <f t="shared" si="15"/>
        <v>0</v>
      </c>
      <c r="Z69" s="192">
        <f t="shared" si="20"/>
        <v>0</v>
      </c>
      <c r="AA69" s="191"/>
      <c r="AB69" s="203"/>
      <c r="AC69" s="191"/>
      <c r="AD69" s="191"/>
      <c r="AE69" s="191"/>
      <c r="AF69" s="191"/>
      <c r="AG69" s="191"/>
      <c r="AH69" s="191"/>
      <c r="AI69" s="191"/>
      <c r="AJ69" s="191"/>
      <c r="AN69" s="199"/>
      <c r="AP69" s="190"/>
    </row>
    <row r="70" spans="3:42">
      <c r="C70" s="195">
        <f t="shared" ref="C70:C109" si="36">IF(C69-1&gt;=0,C69-1,0)</f>
        <v>0</v>
      </c>
      <c r="D70" s="195">
        <f t="shared" ref="D70:D109" si="37">IF(C70&gt;0,D69+1,0)</f>
        <v>0</v>
      </c>
      <c r="F70" s="194">
        <f t="shared" si="16"/>
        <v>0</v>
      </c>
      <c r="G70" s="193">
        <f t="shared" ref="G70:G77" si="38">IF(F70&gt;0,EOMONTH(G69,$P$206),0)</f>
        <v>0</v>
      </c>
      <c r="H70" s="205">
        <f t="shared" si="35"/>
        <v>0</v>
      </c>
      <c r="I70" s="205">
        <f t="shared" si="17"/>
        <v>0</v>
      </c>
      <c r="J70" s="205" t="e">
        <f t="shared" ref="J70:J77" si="39">PPMT($O$8,F70,$O$9,-$O$6)</f>
        <v>#NUM!</v>
      </c>
      <c r="K70" s="205" t="e">
        <f t="shared" ref="K70:K77" si="40">IPMT($O$8,F70,$O$9,-$O$6)</f>
        <v>#NUM!</v>
      </c>
      <c r="L70" s="204" t="e">
        <f t="shared" ref="L70:L77" si="41">CUMIPMT($O$8,$O$9,$O$6,1,F70,0)*-1</f>
        <v>#NUM!</v>
      </c>
      <c r="M70" s="198"/>
      <c r="N70" s="198"/>
      <c r="O70" s="198"/>
      <c r="P70" s="198"/>
      <c r="Q70" s="195">
        <f t="shared" ref="Q70:Q133" si="42">IF(Q69-1&gt;=0,Q69-1,0)</f>
        <v>0</v>
      </c>
      <c r="R70" s="195">
        <f t="shared" ref="R70:R133" si="43">IF(Q70&gt;0,R69+1,0)</f>
        <v>0</v>
      </c>
      <c r="T70" s="194">
        <f t="shared" si="18"/>
        <v>0</v>
      </c>
      <c r="U70" s="193">
        <f t="shared" ref="U70:U133" si="44">EOMONTH(U69,$P$206)</f>
        <v>45443</v>
      </c>
      <c r="V70" s="192">
        <f t="shared" ref="V70:V133" si="45">IF(T70&gt;0,V69-W70,0)</f>
        <v>0</v>
      </c>
      <c r="W70" s="192">
        <f t="shared" ref="W70:W133" si="46">IF(T70&gt;$O$10,$V$5/($O$9-$O$10),0)</f>
        <v>0</v>
      </c>
      <c r="X70" s="192">
        <f t="shared" si="19"/>
        <v>0</v>
      </c>
      <c r="Y70" s="192">
        <f t="shared" ref="Y70:Y133" si="47">V69*$O$8</f>
        <v>0</v>
      </c>
      <c r="Z70" s="192">
        <f t="shared" si="20"/>
        <v>0</v>
      </c>
      <c r="AA70" s="191"/>
      <c r="AB70" s="203"/>
      <c r="AC70" s="191"/>
      <c r="AD70" s="191"/>
      <c r="AE70" s="191"/>
      <c r="AF70" s="191"/>
      <c r="AG70" s="191"/>
      <c r="AH70" s="191"/>
      <c r="AI70" s="191"/>
      <c r="AJ70" s="191"/>
      <c r="AN70" s="199"/>
      <c r="AP70" s="190"/>
    </row>
    <row r="71" spans="3:42">
      <c r="C71" s="195">
        <f t="shared" si="36"/>
        <v>0</v>
      </c>
      <c r="D71" s="195">
        <f t="shared" si="37"/>
        <v>0</v>
      </c>
      <c r="F71" s="194">
        <f t="shared" ref="F71:F77" si="48">IF(D70&gt;0,F70+1,0)</f>
        <v>0</v>
      </c>
      <c r="G71" s="193">
        <f t="shared" si="38"/>
        <v>0</v>
      </c>
      <c r="H71" s="205">
        <f t="shared" si="35"/>
        <v>0</v>
      </c>
      <c r="I71" s="205">
        <f t="shared" ref="I71:I77" si="49">IF(H70&gt;0,I70,0)</f>
        <v>0</v>
      </c>
      <c r="J71" s="205" t="e">
        <f t="shared" si="39"/>
        <v>#NUM!</v>
      </c>
      <c r="K71" s="205" t="e">
        <f t="shared" si="40"/>
        <v>#NUM!</v>
      </c>
      <c r="L71" s="204" t="e">
        <f t="shared" si="41"/>
        <v>#NUM!</v>
      </c>
      <c r="M71" s="198"/>
      <c r="N71" s="198"/>
      <c r="O71" s="198"/>
      <c r="P71" s="198"/>
      <c r="Q71" s="195">
        <f t="shared" si="42"/>
        <v>0</v>
      </c>
      <c r="R71" s="195">
        <f t="shared" si="43"/>
        <v>0</v>
      </c>
      <c r="T71" s="194">
        <f t="shared" ref="T71:T134" si="50">IF(R70&gt;0,T70+1,0)</f>
        <v>0</v>
      </c>
      <c r="U71" s="193">
        <f t="shared" si="44"/>
        <v>45473</v>
      </c>
      <c r="V71" s="192">
        <f t="shared" si="45"/>
        <v>0</v>
      </c>
      <c r="W71" s="192">
        <f t="shared" si="46"/>
        <v>0</v>
      </c>
      <c r="X71" s="192">
        <f t="shared" ref="X71:X134" si="51">W71+X70</f>
        <v>0</v>
      </c>
      <c r="Y71" s="192">
        <f t="shared" si="47"/>
        <v>0</v>
      </c>
      <c r="Z71" s="192">
        <f t="shared" ref="Z71:Z134" si="52">Z70+Y71</f>
        <v>0</v>
      </c>
      <c r="AA71" s="191"/>
      <c r="AB71" s="203"/>
      <c r="AC71" s="191"/>
      <c r="AD71" s="191"/>
      <c r="AE71" s="191"/>
      <c r="AF71" s="191"/>
      <c r="AG71" s="191"/>
      <c r="AH71" s="191"/>
      <c r="AI71" s="191"/>
      <c r="AJ71" s="191"/>
      <c r="AN71" s="199"/>
      <c r="AP71" s="190"/>
    </row>
    <row r="72" spans="3:42">
      <c r="C72" s="195">
        <f t="shared" si="36"/>
        <v>0</v>
      </c>
      <c r="D72" s="195">
        <f t="shared" si="37"/>
        <v>0</v>
      </c>
      <c r="F72" s="194">
        <f t="shared" si="48"/>
        <v>0</v>
      </c>
      <c r="G72" s="193">
        <f t="shared" si="38"/>
        <v>0</v>
      </c>
      <c r="H72" s="205">
        <f t="shared" si="35"/>
        <v>0</v>
      </c>
      <c r="I72" s="205">
        <f t="shared" si="49"/>
        <v>0</v>
      </c>
      <c r="J72" s="205" t="e">
        <f t="shared" si="39"/>
        <v>#NUM!</v>
      </c>
      <c r="K72" s="205" t="e">
        <f t="shared" si="40"/>
        <v>#NUM!</v>
      </c>
      <c r="L72" s="204" t="e">
        <f t="shared" si="41"/>
        <v>#NUM!</v>
      </c>
      <c r="M72" s="198"/>
      <c r="N72" s="198"/>
      <c r="O72" s="198"/>
      <c r="P72" s="198"/>
      <c r="Q72" s="195">
        <f t="shared" si="42"/>
        <v>0</v>
      </c>
      <c r="R72" s="195">
        <f t="shared" si="43"/>
        <v>0</v>
      </c>
      <c r="T72" s="194">
        <f t="shared" si="50"/>
        <v>0</v>
      </c>
      <c r="U72" s="193">
        <f t="shared" si="44"/>
        <v>45504</v>
      </c>
      <c r="V72" s="192">
        <f t="shared" si="45"/>
        <v>0</v>
      </c>
      <c r="W72" s="192">
        <f t="shared" si="46"/>
        <v>0</v>
      </c>
      <c r="X72" s="192">
        <f t="shared" si="51"/>
        <v>0</v>
      </c>
      <c r="Y72" s="192">
        <f t="shared" si="47"/>
        <v>0</v>
      </c>
      <c r="Z72" s="192">
        <f t="shared" si="52"/>
        <v>0</v>
      </c>
      <c r="AA72" s="191"/>
      <c r="AB72" s="203"/>
      <c r="AC72" s="191"/>
      <c r="AD72" s="191"/>
      <c r="AE72" s="191"/>
      <c r="AF72" s="191"/>
      <c r="AG72" s="191"/>
      <c r="AH72" s="191"/>
      <c r="AI72" s="191"/>
      <c r="AJ72" s="191"/>
      <c r="AN72" s="199"/>
      <c r="AP72" s="190"/>
    </row>
    <row r="73" spans="3:42">
      <c r="C73" s="195">
        <f t="shared" si="36"/>
        <v>0</v>
      </c>
      <c r="D73" s="195">
        <f t="shared" si="37"/>
        <v>0</v>
      </c>
      <c r="F73" s="194">
        <f t="shared" si="48"/>
        <v>0</v>
      </c>
      <c r="G73" s="193">
        <f t="shared" si="38"/>
        <v>0</v>
      </c>
      <c r="H73" s="205">
        <f t="shared" si="35"/>
        <v>0</v>
      </c>
      <c r="I73" s="205">
        <f t="shared" si="49"/>
        <v>0</v>
      </c>
      <c r="J73" s="205" t="e">
        <f t="shared" si="39"/>
        <v>#NUM!</v>
      </c>
      <c r="K73" s="205" t="e">
        <f t="shared" si="40"/>
        <v>#NUM!</v>
      </c>
      <c r="L73" s="204" t="e">
        <f t="shared" si="41"/>
        <v>#NUM!</v>
      </c>
      <c r="M73" s="198"/>
      <c r="N73" s="198"/>
      <c r="O73" s="198"/>
      <c r="P73" s="198"/>
      <c r="Q73" s="195">
        <f t="shared" si="42"/>
        <v>0</v>
      </c>
      <c r="R73" s="195">
        <f t="shared" si="43"/>
        <v>0</v>
      </c>
      <c r="T73" s="194">
        <f t="shared" si="50"/>
        <v>0</v>
      </c>
      <c r="U73" s="193">
        <f t="shared" si="44"/>
        <v>45535</v>
      </c>
      <c r="V73" s="192">
        <f t="shared" si="45"/>
        <v>0</v>
      </c>
      <c r="W73" s="192">
        <f t="shared" si="46"/>
        <v>0</v>
      </c>
      <c r="X73" s="192">
        <f t="shared" si="51"/>
        <v>0</v>
      </c>
      <c r="Y73" s="192">
        <f t="shared" si="47"/>
        <v>0</v>
      </c>
      <c r="Z73" s="192">
        <f t="shared" si="52"/>
        <v>0</v>
      </c>
      <c r="AA73" s="191"/>
      <c r="AB73" s="203"/>
      <c r="AC73" s="191"/>
      <c r="AD73" s="191"/>
      <c r="AE73" s="191"/>
      <c r="AF73" s="191"/>
      <c r="AG73" s="191"/>
      <c r="AH73" s="191"/>
      <c r="AI73" s="191"/>
      <c r="AJ73" s="191"/>
      <c r="AN73" s="199"/>
      <c r="AP73" s="190"/>
    </row>
    <row r="74" spans="3:42">
      <c r="C74" s="195">
        <f t="shared" si="36"/>
        <v>0</v>
      </c>
      <c r="D74" s="195">
        <f t="shared" si="37"/>
        <v>0</v>
      </c>
      <c r="F74" s="194">
        <f t="shared" si="48"/>
        <v>0</v>
      </c>
      <c r="G74" s="193">
        <f t="shared" si="38"/>
        <v>0</v>
      </c>
      <c r="H74" s="205">
        <f t="shared" si="35"/>
        <v>0</v>
      </c>
      <c r="I74" s="205">
        <f t="shared" si="49"/>
        <v>0</v>
      </c>
      <c r="J74" s="205" t="e">
        <f t="shared" si="39"/>
        <v>#NUM!</v>
      </c>
      <c r="K74" s="205" t="e">
        <f t="shared" si="40"/>
        <v>#NUM!</v>
      </c>
      <c r="L74" s="204" t="e">
        <f t="shared" si="41"/>
        <v>#NUM!</v>
      </c>
      <c r="M74" s="198"/>
      <c r="N74" s="198"/>
      <c r="O74" s="198"/>
      <c r="P74" s="198"/>
      <c r="Q74" s="195">
        <f t="shared" si="42"/>
        <v>0</v>
      </c>
      <c r="R74" s="195">
        <f t="shared" si="43"/>
        <v>0</v>
      </c>
      <c r="T74" s="194">
        <f t="shared" si="50"/>
        <v>0</v>
      </c>
      <c r="U74" s="193">
        <f t="shared" si="44"/>
        <v>45565</v>
      </c>
      <c r="V74" s="192">
        <f t="shared" si="45"/>
        <v>0</v>
      </c>
      <c r="W74" s="192">
        <f t="shared" si="46"/>
        <v>0</v>
      </c>
      <c r="X74" s="192">
        <f t="shared" si="51"/>
        <v>0</v>
      </c>
      <c r="Y74" s="192">
        <f t="shared" si="47"/>
        <v>0</v>
      </c>
      <c r="Z74" s="192">
        <f t="shared" si="52"/>
        <v>0</v>
      </c>
      <c r="AA74" s="191"/>
      <c r="AB74" s="203"/>
      <c r="AC74" s="191"/>
      <c r="AD74" s="191"/>
      <c r="AE74" s="191"/>
      <c r="AF74" s="191"/>
      <c r="AG74" s="191"/>
      <c r="AH74" s="191"/>
      <c r="AI74" s="191"/>
      <c r="AJ74" s="191"/>
      <c r="AN74" s="199"/>
      <c r="AP74" s="190"/>
    </row>
    <row r="75" spans="3:42">
      <c r="C75" s="195">
        <f t="shared" si="36"/>
        <v>0</v>
      </c>
      <c r="D75" s="195">
        <f t="shared" si="37"/>
        <v>0</v>
      </c>
      <c r="F75" s="194">
        <f t="shared" si="48"/>
        <v>0</v>
      </c>
      <c r="G75" s="193">
        <f t="shared" si="38"/>
        <v>0</v>
      </c>
      <c r="H75" s="205">
        <f t="shared" si="35"/>
        <v>0</v>
      </c>
      <c r="I75" s="205">
        <f t="shared" si="49"/>
        <v>0</v>
      </c>
      <c r="J75" s="205" t="e">
        <f t="shared" si="39"/>
        <v>#NUM!</v>
      </c>
      <c r="K75" s="205" t="e">
        <f t="shared" si="40"/>
        <v>#NUM!</v>
      </c>
      <c r="L75" s="204" t="e">
        <f t="shared" si="41"/>
        <v>#NUM!</v>
      </c>
      <c r="M75" s="198"/>
      <c r="N75" s="198"/>
      <c r="O75" s="198"/>
      <c r="P75" s="198"/>
      <c r="Q75" s="195">
        <f t="shared" si="42"/>
        <v>0</v>
      </c>
      <c r="R75" s="195">
        <f t="shared" si="43"/>
        <v>0</v>
      </c>
      <c r="T75" s="194">
        <f t="shared" si="50"/>
        <v>0</v>
      </c>
      <c r="U75" s="193">
        <f t="shared" si="44"/>
        <v>45596</v>
      </c>
      <c r="V75" s="192">
        <f t="shared" si="45"/>
        <v>0</v>
      </c>
      <c r="W75" s="192">
        <f t="shared" si="46"/>
        <v>0</v>
      </c>
      <c r="X75" s="192">
        <f t="shared" si="51"/>
        <v>0</v>
      </c>
      <c r="Y75" s="192">
        <f t="shared" si="47"/>
        <v>0</v>
      </c>
      <c r="Z75" s="192">
        <f t="shared" si="52"/>
        <v>0</v>
      </c>
      <c r="AA75" s="191"/>
      <c r="AB75" s="203"/>
      <c r="AC75" s="191"/>
      <c r="AD75" s="191"/>
      <c r="AE75" s="191"/>
      <c r="AF75" s="191"/>
      <c r="AG75" s="191"/>
      <c r="AH75" s="191"/>
      <c r="AI75" s="191"/>
      <c r="AJ75" s="191"/>
      <c r="AN75" s="199"/>
      <c r="AP75" s="190"/>
    </row>
    <row r="76" spans="3:42">
      <c r="C76" s="195">
        <f t="shared" si="36"/>
        <v>0</v>
      </c>
      <c r="D76" s="195">
        <f t="shared" si="37"/>
        <v>0</v>
      </c>
      <c r="F76" s="194">
        <f t="shared" si="48"/>
        <v>0</v>
      </c>
      <c r="G76" s="193">
        <f t="shared" si="38"/>
        <v>0</v>
      </c>
      <c r="H76" s="205">
        <f t="shared" si="35"/>
        <v>0</v>
      </c>
      <c r="I76" s="205">
        <f t="shared" si="49"/>
        <v>0</v>
      </c>
      <c r="J76" s="205" t="e">
        <f t="shared" si="39"/>
        <v>#NUM!</v>
      </c>
      <c r="K76" s="205" t="e">
        <f t="shared" si="40"/>
        <v>#NUM!</v>
      </c>
      <c r="L76" s="204" t="e">
        <f t="shared" si="41"/>
        <v>#NUM!</v>
      </c>
      <c r="M76" s="198"/>
      <c r="N76" s="198"/>
      <c r="O76" s="198"/>
      <c r="P76" s="198"/>
      <c r="Q76" s="195">
        <f t="shared" si="42"/>
        <v>0</v>
      </c>
      <c r="R76" s="195">
        <f t="shared" si="43"/>
        <v>0</v>
      </c>
      <c r="T76" s="194">
        <f t="shared" si="50"/>
        <v>0</v>
      </c>
      <c r="U76" s="193">
        <f t="shared" si="44"/>
        <v>45626</v>
      </c>
      <c r="V76" s="192">
        <f t="shared" si="45"/>
        <v>0</v>
      </c>
      <c r="W76" s="192">
        <f t="shared" si="46"/>
        <v>0</v>
      </c>
      <c r="X76" s="192">
        <f t="shared" si="51"/>
        <v>0</v>
      </c>
      <c r="Y76" s="192">
        <f t="shared" si="47"/>
        <v>0</v>
      </c>
      <c r="Z76" s="192">
        <f t="shared" si="52"/>
        <v>0</v>
      </c>
      <c r="AA76" s="191"/>
      <c r="AB76" s="203"/>
      <c r="AC76" s="191"/>
      <c r="AD76" s="191"/>
      <c r="AE76" s="191"/>
      <c r="AF76" s="191"/>
      <c r="AG76" s="191"/>
      <c r="AH76" s="191"/>
      <c r="AI76" s="191"/>
      <c r="AJ76" s="191"/>
      <c r="AN76" s="199"/>
      <c r="AP76" s="190"/>
    </row>
    <row r="77" spans="3:42">
      <c r="C77" s="195">
        <f t="shared" si="36"/>
        <v>0</v>
      </c>
      <c r="D77" s="195">
        <f t="shared" si="37"/>
        <v>0</v>
      </c>
      <c r="F77" s="194">
        <f t="shared" si="48"/>
        <v>0</v>
      </c>
      <c r="G77" s="193">
        <f t="shared" si="38"/>
        <v>0</v>
      </c>
      <c r="H77" s="205"/>
      <c r="I77" s="205">
        <f t="shared" si="49"/>
        <v>0</v>
      </c>
      <c r="J77" s="205" t="e">
        <f t="shared" si="39"/>
        <v>#NUM!</v>
      </c>
      <c r="K77" s="205" t="e">
        <f t="shared" si="40"/>
        <v>#NUM!</v>
      </c>
      <c r="L77" s="204" t="e">
        <f t="shared" si="41"/>
        <v>#NUM!</v>
      </c>
      <c r="M77" s="198"/>
      <c r="N77" s="198"/>
      <c r="O77" s="198"/>
      <c r="P77" s="198"/>
      <c r="Q77" s="195">
        <f t="shared" si="42"/>
        <v>0</v>
      </c>
      <c r="R77" s="195">
        <f t="shared" si="43"/>
        <v>0</v>
      </c>
      <c r="T77" s="194">
        <f t="shared" si="50"/>
        <v>0</v>
      </c>
      <c r="U77" s="193">
        <f t="shared" si="44"/>
        <v>45657</v>
      </c>
      <c r="V77" s="192">
        <f t="shared" si="45"/>
        <v>0</v>
      </c>
      <c r="W77" s="192">
        <f t="shared" si="46"/>
        <v>0</v>
      </c>
      <c r="X77" s="192">
        <f t="shared" si="51"/>
        <v>0</v>
      </c>
      <c r="Y77" s="192">
        <f t="shared" si="47"/>
        <v>0</v>
      </c>
      <c r="Z77" s="192">
        <f t="shared" si="52"/>
        <v>0</v>
      </c>
      <c r="AA77" s="191"/>
      <c r="AB77" s="203"/>
      <c r="AC77" s="191"/>
      <c r="AD77" s="191"/>
      <c r="AE77" s="191"/>
      <c r="AF77" s="191"/>
      <c r="AG77" s="191"/>
      <c r="AH77" s="191"/>
      <c r="AI77" s="191"/>
      <c r="AJ77" s="191"/>
      <c r="AN77" s="199"/>
      <c r="AP77" s="190"/>
    </row>
    <row r="78" spans="3:42" ht="17.25" customHeight="1">
      <c r="C78" s="202">
        <f t="shared" si="36"/>
        <v>0</v>
      </c>
      <c r="D78" s="202">
        <f t="shared" si="37"/>
        <v>0</v>
      </c>
      <c r="F78" s="198"/>
      <c r="G78" s="198"/>
      <c r="H78" s="198"/>
      <c r="I78" s="198"/>
      <c r="J78" s="198"/>
      <c r="K78" s="198"/>
      <c r="L78" s="198"/>
      <c r="M78" s="198"/>
      <c r="N78" s="198"/>
      <c r="O78" s="198"/>
      <c r="P78" s="198"/>
      <c r="Q78" s="195">
        <f t="shared" si="42"/>
        <v>0</v>
      </c>
      <c r="R78" s="195">
        <f t="shared" si="43"/>
        <v>0</v>
      </c>
      <c r="T78" s="194">
        <f t="shared" si="50"/>
        <v>0</v>
      </c>
      <c r="U78" s="193">
        <f t="shared" si="44"/>
        <v>45688</v>
      </c>
      <c r="V78" s="192">
        <f t="shared" si="45"/>
        <v>0</v>
      </c>
      <c r="W78" s="192">
        <f t="shared" si="46"/>
        <v>0</v>
      </c>
      <c r="X78" s="192">
        <f t="shared" si="51"/>
        <v>0</v>
      </c>
      <c r="Y78" s="192">
        <f t="shared" si="47"/>
        <v>0</v>
      </c>
      <c r="Z78" s="192">
        <f t="shared" si="52"/>
        <v>0</v>
      </c>
      <c r="AC78" s="191"/>
      <c r="AD78" s="191"/>
      <c r="AE78" s="191"/>
      <c r="AF78" s="191"/>
      <c r="AG78" s="191"/>
      <c r="AH78" s="191"/>
      <c r="AI78" s="191"/>
      <c r="AJ78" s="191"/>
      <c r="AN78" s="199"/>
      <c r="AP78" s="190"/>
    </row>
    <row r="79" spans="3:42">
      <c r="C79" s="202">
        <f t="shared" si="36"/>
        <v>0</v>
      </c>
      <c r="D79" s="202">
        <f t="shared" si="37"/>
        <v>0</v>
      </c>
      <c r="F79" s="198"/>
      <c r="G79" s="198"/>
      <c r="H79" s="198"/>
      <c r="I79" s="198"/>
      <c r="J79" s="198"/>
      <c r="K79" s="198"/>
      <c r="L79" s="198"/>
      <c r="M79" s="198"/>
      <c r="N79" s="198"/>
      <c r="O79" s="198"/>
      <c r="P79" s="198"/>
      <c r="Q79" s="195">
        <f t="shared" si="42"/>
        <v>0</v>
      </c>
      <c r="R79" s="195">
        <f t="shared" si="43"/>
        <v>0</v>
      </c>
      <c r="T79" s="194">
        <f t="shared" si="50"/>
        <v>0</v>
      </c>
      <c r="U79" s="193">
        <f t="shared" si="44"/>
        <v>45716</v>
      </c>
      <c r="V79" s="192">
        <f t="shared" si="45"/>
        <v>0</v>
      </c>
      <c r="W79" s="192">
        <f t="shared" si="46"/>
        <v>0</v>
      </c>
      <c r="X79" s="192">
        <f t="shared" si="51"/>
        <v>0</v>
      </c>
      <c r="Y79" s="192">
        <f t="shared" si="47"/>
        <v>0</v>
      </c>
      <c r="Z79" s="192">
        <f t="shared" si="52"/>
        <v>0</v>
      </c>
      <c r="AC79" s="191"/>
      <c r="AD79" s="191"/>
      <c r="AE79" s="191"/>
      <c r="AF79" s="191"/>
      <c r="AG79" s="191"/>
      <c r="AH79" s="191"/>
      <c r="AI79" s="191"/>
      <c r="AJ79" s="191"/>
      <c r="AN79" s="199"/>
      <c r="AP79" s="190"/>
    </row>
    <row r="80" spans="3:42">
      <c r="C80" s="202">
        <f t="shared" si="36"/>
        <v>0</v>
      </c>
      <c r="D80" s="202">
        <f t="shared" si="37"/>
        <v>0</v>
      </c>
      <c r="F80" s="198"/>
      <c r="G80" s="198"/>
      <c r="H80" s="198"/>
      <c r="I80" s="198"/>
      <c r="J80" s="198"/>
      <c r="K80" s="198"/>
      <c r="L80" s="198"/>
      <c r="M80" s="198"/>
      <c r="N80" s="198"/>
      <c r="O80" s="198"/>
      <c r="P80" s="198"/>
      <c r="Q80" s="195">
        <f t="shared" si="42"/>
        <v>0</v>
      </c>
      <c r="R80" s="195">
        <f t="shared" si="43"/>
        <v>0</v>
      </c>
      <c r="T80" s="194">
        <f t="shared" si="50"/>
        <v>0</v>
      </c>
      <c r="U80" s="193">
        <f t="shared" si="44"/>
        <v>45747</v>
      </c>
      <c r="V80" s="192">
        <f t="shared" si="45"/>
        <v>0</v>
      </c>
      <c r="W80" s="192">
        <f t="shared" si="46"/>
        <v>0</v>
      </c>
      <c r="X80" s="192">
        <f t="shared" si="51"/>
        <v>0</v>
      </c>
      <c r="Y80" s="192">
        <f t="shared" si="47"/>
        <v>0</v>
      </c>
      <c r="Z80" s="192">
        <f t="shared" si="52"/>
        <v>0</v>
      </c>
      <c r="AC80" s="191"/>
      <c r="AD80" s="191"/>
      <c r="AE80" s="191"/>
      <c r="AF80" s="191"/>
      <c r="AG80" s="191"/>
      <c r="AH80" s="191"/>
      <c r="AI80" s="191"/>
      <c r="AJ80" s="191"/>
      <c r="AN80" s="199"/>
      <c r="AP80" s="190"/>
    </row>
    <row r="81" spans="3:42">
      <c r="C81" s="202">
        <f t="shared" si="36"/>
        <v>0</v>
      </c>
      <c r="D81" s="202">
        <f t="shared" si="37"/>
        <v>0</v>
      </c>
      <c r="F81" s="198"/>
      <c r="G81" s="198"/>
      <c r="H81" s="198"/>
      <c r="I81" s="198"/>
      <c r="J81" s="198"/>
      <c r="K81" s="198"/>
      <c r="L81" s="198"/>
      <c r="M81" s="198"/>
      <c r="N81" s="198"/>
      <c r="O81" s="198"/>
      <c r="P81" s="198"/>
      <c r="Q81" s="195">
        <f t="shared" si="42"/>
        <v>0</v>
      </c>
      <c r="R81" s="195">
        <f t="shared" si="43"/>
        <v>0</v>
      </c>
      <c r="T81" s="194">
        <f t="shared" si="50"/>
        <v>0</v>
      </c>
      <c r="U81" s="193">
        <f t="shared" si="44"/>
        <v>45777</v>
      </c>
      <c r="V81" s="192">
        <f t="shared" si="45"/>
        <v>0</v>
      </c>
      <c r="W81" s="192">
        <f t="shared" si="46"/>
        <v>0</v>
      </c>
      <c r="X81" s="192">
        <f t="shared" si="51"/>
        <v>0</v>
      </c>
      <c r="Y81" s="192">
        <f t="shared" si="47"/>
        <v>0</v>
      </c>
      <c r="Z81" s="192">
        <f t="shared" si="52"/>
        <v>0</v>
      </c>
      <c r="AC81" s="191"/>
      <c r="AD81" s="191"/>
      <c r="AE81" s="191"/>
      <c r="AF81" s="191"/>
      <c r="AG81" s="191"/>
      <c r="AH81" s="191"/>
      <c r="AI81" s="191"/>
      <c r="AJ81" s="191"/>
      <c r="AN81" s="199"/>
      <c r="AP81" s="190"/>
    </row>
    <row r="82" spans="3:42">
      <c r="C82" s="202">
        <f t="shared" si="36"/>
        <v>0</v>
      </c>
      <c r="D82" s="202">
        <f t="shared" si="37"/>
        <v>0</v>
      </c>
      <c r="F82" s="198"/>
      <c r="G82" s="198"/>
      <c r="H82" s="198"/>
      <c r="I82" s="198"/>
      <c r="J82" s="198"/>
      <c r="K82" s="198"/>
      <c r="L82" s="198"/>
      <c r="M82" s="198"/>
      <c r="N82" s="198"/>
      <c r="O82" s="198"/>
      <c r="P82" s="198"/>
      <c r="Q82" s="195">
        <f t="shared" si="42"/>
        <v>0</v>
      </c>
      <c r="R82" s="195">
        <f t="shared" si="43"/>
        <v>0</v>
      </c>
      <c r="T82" s="194">
        <f t="shared" si="50"/>
        <v>0</v>
      </c>
      <c r="U82" s="193">
        <f t="shared" si="44"/>
        <v>45808</v>
      </c>
      <c r="V82" s="192">
        <f t="shared" si="45"/>
        <v>0</v>
      </c>
      <c r="W82" s="192">
        <f t="shared" si="46"/>
        <v>0</v>
      </c>
      <c r="X82" s="192">
        <f t="shared" si="51"/>
        <v>0</v>
      </c>
      <c r="Y82" s="192">
        <f t="shared" si="47"/>
        <v>0</v>
      </c>
      <c r="Z82" s="192">
        <f t="shared" si="52"/>
        <v>0</v>
      </c>
      <c r="AC82" s="191"/>
      <c r="AD82" s="191"/>
      <c r="AE82" s="191"/>
      <c r="AF82" s="191"/>
      <c r="AG82" s="191"/>
      <c r="AH82" s="191"/>
      <c r="AI82" s="191"/>
      <c r="AJ82" s="191"/>
      <c r="AN82" s="199"/>
      <c r="AP82" s="190"/>
    </row>
    <row r="83" spans="3:42">
      <c r="C83" s="202">
        <f t="shared" si="36"/>
        <v>0</v>
      </c>
      <c r="D83" s="202">
        <f t="shared" si="37"/>
        <v>0</v>
      </c>
      <c r="F83" s="198"/>
      <c r="G83" s="198"/>
      <c r="H83" s="198"/>
      <c r="I83" s="198"/>
      <c r="J83" s="198"/>
      <c r="K83" s="198"/>
      <c r="L83" s="198"/>
      <c r="M83" s="198"/>
      <c r="N83" s="198"/>
      <c r="O83" s="198"/>
      <c r="P83" s="198"/>
      <c r="Q83" s="195">
        <f t="shared" si="42"/>
        <v>0</v>
      </c>
      <c r="R83" s="195">
        <f t="shared" si="43"/>
        <v>0</v>
      </c>
      <c r="T83" s="194">
        <f t="shared" si="50"/>
        <v>0</v>
      </c>
      <c r="U83" s="193">
        <f t="shared" si="44"/>
        <v>45838</v>
      </c>
      <c r="V83" s="192">
        <f t="shared" si="45"/>
        <v>0</v>
      </c>
      <c r="W83" s="192">
        <f t="shared" si="46"/>
        <v>0</v>
      </c>
      <c r="X83" s="192">
        <f t="shared" si="51"/>
        <v>0</v>
      </c>
      <c r="Y83" s="192">
        <f t="shared" si="47"/>
        <v>0</v>
      </c>
      <c r="Z83" s="192">
        <f t="shared" si="52"/>
        <v>0</v>
      </c>
      <c r="AC83" s="191"/>
      <c r="AD83" s="191"/>
      <c r="AE83" s="191"/>
      <c r="AF83" s="191"/>
      <c r="AG83" s="191"/>
      <c r="AH83" s="191"/>
      <c r="AI83" s="191"/>
      <c r="AJ83" s="191"/>
      <c r="AN83" s="199"/>
      <c r="AP83" s="190"/>
    </row>
    <row r="84" spans="3:42">
      <c r="C84" s="202">
        <f t="shared" si="36"/>
        <v>0</v>
      </c>
      <c r="D84" s="202">
        <f t="shared" si="37"/>
        <v>0</v>
      </c>
      <c r="F84" s="198"/>
      <c r="G84" s="198"/>
      <c r="H84" s="198"/>
      <c r="I84" s="198"/>
      <c r="J84" s="198"/>
      <c r="K84" s="198"/>
      <c r="L84" s="198"/>
      <c r="M84" s="198"/>
      <c r="N84" s="198"/>
      <c r="O84" s="198"/>
      <c r="P84" s="198"/>
      <c r="Q84" s="195">
        <f t="shared" si="42"/>
        <v>0</v>
      </c>
      <c r="R84" s="195">
        <f t="shared" si="43"/>
        <v>0</v>
      </c>
      <c r="T84" s="194">
        <f t="shared" si="50"/>
        <v>0</v>
      </c>
      <c r="U84" s="193">
        <f t="shared" si="44"/>
        <v>45869</v>
      </c>
      <c r="V84" s="192">
        <f t="shared" si="45"/>
        <v>0</v>
      </c>
      <c r="W84" s="192">
        <f t="shared" si="46"/>
        <v>0</v>
      </c>
      <c r="X84" s="192">
        <f t="shared" si="51"/>
        <v>0</v>
      </c>
      <c r="Y84" s="192">
        <f t="shared" si="47"/>
        <v>0</v>
      </c>
      <c r="Z84" s="192">
        <f t="shared" si="52"/>
        <v>0</v>
      </c>
      <c r="AC84" s="191"/>
      <c r="AD84" s="191"/>
      <c r="AE84" s="191"/>
      <c r="AF84" s="191"/>
      <c r="AG84" s="191"/>
      <c r="AH84" s="191"/>
      <c r="AI84" s="191"/>
      <c r="AJ84" s="191"/>
      <c r="AN84" s="199"/>
      <c r="AP84" s="190"/>
    </row>
    <row r="85" spans="3:42">
      <c r="C85" s="202">
        <f t="shared" si="36"/>
        <v>0</v>
      </c>
      <c r="D85" s="202">
        <f t="shared" si="37"/>
        <v>0</v>
      </c>
      <c r="F85" s="198"/>
      <c r="G85" s="198"/>
      <c r="H85" s="198"/>
      <c r="I85" s="198"/>
      <c r="J85" s="198"/>
      <c r="K85" s="198"/>
      <c r="L85" s="198"/>
      <c r="M85" s="198"/>
      <c r="N85" s="198"/>
      <c r="O85" s="198"/>
      <c r="P85" s="198"/>
      <c r="Q85" s="195">
        <f t="shared" si="42"/>
        <v>0</v>
      </c>
      <c r="R85" s="195">
        <f t="shared" si="43"/>
        <v>0</v>
      </c>
      <c r="T85" s="194">
        <f t="shared" si="50"/>
        <v>0</v>
      </c>
      <c r="U85" s="193">
        <f t="shared" si="44"/>
        <v>45900</v>
      </c>
      <c r="V85" s="192">
        <f t="shared" si="45"/>
        <v>0</v>
      </c>
      <c r="W85" s="192">
        <f t="shared" si="46"/>
        <v>0</v>
      </c>
      <c r="X85" s="192">
        <f t="shared" si="51"/>
        <v>0</v>
      </c>
      <c r="Y85" s="192">
        <f t="shared" si="47"/>
        <v>0</v>
      </c>
      <c r="Z85" s="192">
        <f t="shared" si="52"/>
        <v>0</v>
      </c>
      <c r="AC85" s="191"/>
      <c r="AD85" s="191"/>
      <c r="AE85" s="191"/>
      <c r="AF85" s="191"/>
      <c r="AG85" s="191"/>
      <c r="AH85" s="191"/>
      <c r="AI85" s="191"/>
      <c r="AJ85" s="191"/>
      <c r="AN85" s="199"/>
      <c r="AP85" s="190"/>
    </row>
    <row r="86" spans="3:42">
      <c r="C86" s="202">
        <f t="shared" si="36"/>
        <v>0</v>
      </c>
      <c r="D86" s="202">
        <f t="shared" si="37"/>
        <v>0</v>
      </c>
      <c r="F86" s="198"/>
      <c r="G86" s="198"/>
      <c r="H86" s="198"/>
      <c r="I86" s="198"/>
      <c r="J86" s="198"/>
      <c r="K86" s="198"/>
      <c r="L86" s="198"/>
      <c r="M86" s="198"/>
      <c r="N86" s="198"/>
      <c r="O86" s="198"/>
      <c r="P86" s="198"/>
      <c r="Q86" s="195">
        <f t="shared" si="42"/>
        <v>0</v>
      </c>
      <c r="R86" s="195">
        <f t="shared" si="43"/>
        <v>0</v>
      </c>
      <c r="T86" s="194">
        <f t="shared" si="50"/>
        <v>0</v>
      </c>
      <c r="U86" s="193">
        <f t="shared" si="44"/>
        <v>45930</v>
      </c>
      <c r="V86" s="192">
        <f t="shared" si="45"/>
        <v>0</v>
      </c>
      <c r="W86" s="192">
        <f t="shared" si="46"/>
        <v>0</v>
      </c>
      <c r="X86" s="192">
        <f t="shared" si="51"/>
        <v>0</v>
      </c>
      <c r="Y86" s="192">
        <f t="shared" si="47"/>
        <v>0</v>
      </c>
      <c r="Z86" s="192">
        <f t="shared" si="52"/>
        <v>0</v>
      </c>
      <c r="AC86" s="191"/>
      <c r="AD86" s="191"/>
      <c r="AE86" s="191"/>
      <c r="AF86" s="191"/>
      <c r="AG86" s="191"/>
      <c r="AH86" s="191"/>
      <c r="AI86" s="191"/>
      <c r="AJ86" s="191"/>
      <c r="AN86" s="199"/>
      <c r="AP86" s="190"/>
    </row>
    <row r="87" spans="3:42">
      <c r="C87" s="202">
        <f t="shared" si="36"/>
        <v>0</v>
      </c>
      <c r="D87" s="202">
        <f t="shared" si="37"/>
        <v>0</v>
      </c>
      <c r="F87" s="198"/>
      <c r="G87" s="198"/>
      <c r="H87" s="198"/>
      <c r="I87" s="198"/>
      <c r="J87" s="198"/>
      <c r="K87" s="198"/>
      <c r="L87" s="198"/>
      <c r="M87" s="198"/>
      <c r="N87" s="198"/>
      <c r="O87" s="198"/>
      <c r="P87" s="198"/>
      <c r="Q87" s="195">
        <f t="shared" si="42"/>
        <v>0</v>
      </c>
      <c r="R87" s="195">
        <f t="shared" si="43"/>
        <v>0</v>
      </c>
      <c r="T87" s="194">
        <f t="shared" si="50"/>
        <v>0</v>
      </c>
      <c r="U87" s="193">
        <f t="shared" si="44"/>
        <v>45961</v>
      </c>
      <c r="V87" s="192">
        <f t="shared" si="45"/>
        <v>0</v>
      </c>
      <c r="W87" s="192">
        <f t="shared" si="46"/>
        <v>0</v>
      </c>
      <c r="X87" s="192">
        <f t="shared" si="51"/>
        <v>0</v>
      </c>
      <c r="Y87" s="192">
        <f t="shared" si="47"/>
        <v>0</v>
      </c>
      <c r="Z87" s="192">
        <f t="shared" si="52"/>
        <v>0</v>
      </c>
      <c r="AC87" s="191"/>
      <c r="AD87" s="191"/>
      <c r="AE87" s="191"/>
      <c r="AF87" s="191"/>
      <c r="AG87" s="191"/>
      <c r="AH87" s="191"/>
      <c r="AI87" s="191"/>
      <c r="AJ87" s="191"/>
      <c r="AN87" s="199"/>
      <c r="AP87" s="190"/>
    </row>
    <row r="88" spans="3:42">
      <c r="C88" s="202">
        <f t="shared" si="36"/>
        <v>0</v>
      </c>
      <c r="D88" s="202">
        <f t="shared" si="37"/>
        <v>0</v>
      </c>
      <c r="F88" s="198"/>
      <c r="G88" s="198"/>
      <c r="H88" s="198"/>
      <c r="I88" s="198"/>
      <c r="J88" s="198"/>
      <c r="K88" s="198"/>
      <c r="L88" s="198"/>
      <c r="M88" s="198"/>
      <c r="N88" s="198"/>
      <c r="O88" s="198"/>
      <c r="P88" s="198"/>
      <c r="Q88" s="195">
        <f t="shared" si="42"/>
        <v>0</v>
      </c>
      <c r="R88" s="195">
        <f t="shared" si="43"/>
        <v>0</v>
      </c>
      <c r="T88" s="194">
        <f t="shared" si="50"/>
        <v>0</v>
      </c>
      <c r="U88" s="193">
        <f t="shared" si="44"/>
        <v>45991</v>
      </c>
      <c r="V88" s="192">
        <f t="shared" si="45"/>
        <v>0</v>
      </c>
      <c r="W88" s="192">
        <f t="shared" si="46"/>
        <v>0</v>
      </c>
      <c r="X88" s="192">
        <f t="shared" si="51"/>
        <v>0</v>
      </c>
      <c r="Y88" s="192">
        <f t="shared" si="47"/>
        <v>0</v>
      </c>
      <c r="Z88" s="192">
        <f t="shared" si="52"/>
        <v>0</v>
      </c>
      <c r="AC88" s="191"/>
      <c r="AD88" s="191"/>
      <c r="AE88" s="191"/>
      <c r="AF88" s="191"/>
      <c r="AG88" s="191"/>
      <c r="AH88" s="191"/>
      <c r="AI88" s="191"/>
      <c r="AJ88" s="191"/>
      <c r="AN88" s="199"/>
      <c r="AP88" s="190"/>
    </row>
    <row r="89" spans="3:42">
      <c r="C89" s="202">
        <f t="shared" si="36"/>
        <v>0</v>
      </c>
      <c r="D89" s="202">
        <f t="shared" si="37"/>
        <v>0</v>
      </c>
      <c r="F89" s="198"/>
      <c r="G89" s="198"/>
      <c r="H89" s="198"/>
      <c r="I89" s="198"/>
      <c r="J89" s="198"/>
      <c r="K89" s="198"/>
      <c r="L89" s="198"/>
      <c r="M89" s="198"/>
      <c r="N89" s="198"/>
      <c r="O89" s="198"/>
      <c r="P89" s="198"/>
      <c r="Q89" s="195">
        <f t="shared" si="42"/>
        <v>0</v>
      </c>
      <c r="R89" s="195">
        <f t="shared" si="43"/>
        <v>0</v>
      </c>
      <c r="T89" s="194">
        <f t="shared" si="50"/>
        <v>0</v>
      </c>
      <c r="U89" s="193">
        <f t="shared" si="44"/>
        <v>46022</v>
      </c>
      <c r="V89" s="192">
        <f t="shared" si="45"/>
        <v>0</v>
      </c>
      <c r="W89" s="192">
        <f t="shared" si="46"/>
        <v>0</v>
      </c>
      <c r="X89" s="192">
        <f t="shared" si="51"/>
        <v>0</v>
      </c>
      <c r="Y89" s="192">
        <f t="shared" si="47"/>
        <v>0</v>
      </c>
      <c r="Z89" s="192">
        <f t="shared" si="52"/>
        <v>0</v>
      </c>
      <c r="AC89" s="191"/>
      <c r="AD89" s="191"/>
      <c r="AE89" s="191"/>
      <c r="AF89" s="191"/>
      <c r="AG89" s="191"/>
      <c r="AH89" s="191"/>
      <c r="AI89" s="191"/>
      <c r="AJ89" s="191"/>
      <c r="AN89" s="199"/>
      <c r="AP89" s="190"/>
    </row>
    <row r="90" spans="3:42">
      <c r="C90" s="202">
        <f t="shared" si="36"/>
        <v>0</v>
      </c>
      <c r="D90" s="202">
        <f t="shared" si="37"/>
        <v>0</v>
      </c>
      <c r="F90" s="198"/>
      <c r="G90" s="198"/>
      <c r="H90" s="198"/>
      <c r="I90" s="198"/>
      <c r="J90" s="198"/>
      <c r="K90" s="198"/>
      <c r="L90" s="198"/>
      <c r="M90" s="198"/>
      <c r="N90" s="198"/>
      <c r="O90" s="198"/>
      <c r="P90" s="198"/>
      <c r="Q90" s="195">
        <f t="shared" si="42"/>
        <v>0</v>
      </c>
      <c r="R90" s="195">
        <f t="shared" si="43"/>
        <v>0</v>
      </c>
      <c r="T90" s="194">
        <f t="shared" si="50"/>
        <v>0</v>
      </c>
      <c r="U90" s="193">
        <f t="shared" si="44"/>
        <v>46053</v>
      </c>
      <c r="V90" s="192">
        <f t="shared" si="45"/>
        <v>0</v>
      </c>
      <c r="W90" s="192">
        <f t="shared" si="46"/>
        <v>0</v>
      </c>
      <c r="X90" s="192">
        <f t="shared" si="51"/>
        <v>0</v>
      </c>
      <c r="Y90" s="192">
        <f t="shared" si="47"/>
        <v>0</v>
      </c>
      <c r="Z90" s="192">
        <f t="shared" si="52"/>
        <v>0</v>
      </c>
      <c r="AC90" s="191"/>
      <c r="AD90" s="191"/>
      <c r="AE90" s="191"/>
      <c r="AF90" s="191"/>
      <c r="AG90" s="191"/>
      <c r="AH90" s="191"/>
      <c r="AI90" s="191"/>
      <c r="AJ90" s="191"/>
      <c r="AN90" s="199"/>
      <c r="AP90" s="190"/>
    </row>
    <row r="91" spans="3:42">
      <c r="C91" s="202">
        <f t="shared" si="36"/>
        <v>0</v>
      </c>
      <c r="D91" s="202">
        <f t="shared" si="37"/>
        <v>0</v>
      </c>
      <c r="F91" s="198"/>
      <c r="G91" s="198"/>
      <c r="H91" s="198"/>
      <c r="I91" s="198"/>
      <c r="J91" s="198"/>
      <c r="K91" s="198"/>
      <c r="L91" s="198"/>
      <c r="M91" s="198"/>
      <c r="N91" s="198"/>
      <c r="O91" s="198"/>
      <c r="P91" s="198"/>
      <c r="Q91" s="195">
        <f t="shared" si="42"/>
        <v>0</v>
      </c>
      <c r="R91" s="195">
        <f t="shared" si="43"/>
        <v>0</v>
      </c>
      <c r="T91" s="194">
        <f t="shared" si="50"/>
        <v>0</v>
      </c>
      <c r="U91" s="193">
        <f t="shared" si="44"/>
        <v>46081</v>
      </c>
      <c r="V91" s="192">
        <f t="shared" si="45"/>
        <v>0</v>
      </c>
      <c r="W91" s="192">
        <f t="shared" si="46"/>
        <v>0</v>
      </c>
      <c r="X91" s="192">
        <f t="shared" si="51"/>
        <v>0</v>
      </c>
      <c r="Y91" s="192">
        <f t="shared" si="47"/>
        <v>0</v>
      </c>
      <c r="Z91" s="192">
        <f t="shared" si="52"/>
        <v>0</v>
      </c>
      <c r="AC91" s="191"/>
      <c r="AD91" s="191"/>
      <c r="AE91" s="191"/>
      <c r="AF91" s="191"/>
      <c r="AG91" s="191"/>
      <c r="AH91" s="191"/>
      <c r="AI91" s="191"/>
      <c r="AJ91" s="191"/>
      <c r="AN91" s="199"/>
      <c r="AP91" s="190"/>
    </row>
    <row r="92" spans="3:42">
      <c r="C92" s="202">
        <f t="shared" si="36"/>
        <v>0</v>
      </c>
      <c r="D92" s="202">
        <f t="shared" si="37"/>
        <v>0</v>
      </c>
      <c r="F92" s="198"/>
      <c r="G92" s="198"/>
      <c r="H92" s="198"/>
      <c r="I92" s="198"/>
      <c r="J92" s="198"/>
      <c r="K92" s="198"/>
      <c r="L92" s="198"/>
      <c r="M92" s="198"/>
      <c r="N92" s="198"/>
      <c r="O92" s="198"/>
      <c r="P92" s="198"/>
      <c r="Q92" s="195">
        <f t="shared" si="42"/>
        <v>0</v>
      </c>
      <c r="R92" s="195">
        <f t="shared" si="43"/>
        <v>0</v>
      </c>
      <c r="T92" s="194">
        <f t="shared" si="50"/>
        <v>0</v>
      </c>
      <c r="U92" s="193">
        <f t="shared" si="44"/>
        <v>46112</v>
      </c>
      <c r="V92" s="192">
        <f t="shared" si="45"/>
        <v>0</v>
      </c>
      <c r="W92" s="192">
        <f t="shared" si="46"/>
        <v>0</v>
      </c>
      <c r="X92" s="192">
        <f t="shared" si="51"/>
        <v>0</v>
      </c>
      <c r="Y92" s="192">
        <f t="shared" si="47"/>
        <v>0</v>
      </c>
      <c r="Z92" s="192">
        <f t="shared" si="52"/>
        <v>0</v>
      </c>
      <c r="AC92" s="191"/>
      <c r="AD92" s="191"/>
      <c r="AE92" s="191"/>
      <c r="AF92" s="191"/>
      <c r="AG92" s="191"/>
      <c r="AH92" s="191"/>
      <c r="AI92" s="191"/>
      <c r="AJ92" s="191"/>
      <c r="AN92" s="199"/>
      <c r="AP92" s="190"/>
    </row>
    <row r="93" spans="3:42">
      <c r="C93" s="202">
        <f t="shared" si="36"/>
        <v>0</v>
      </c>
      <c r="D93" s="202">
        <f t="shared" si="37"/>
        <v>0</v>
      </c>
      <c r="F93" s="198"/>
      <c r="G93" s="198"/>
      <c r="H93" s="198"/>
      <c r="I93" s="198"/>
      <c r="J93" s="198"/>
      <c r="K93" s="198"/>
      <c r="L93" s="198"/>
      <c r="M93" s="198"/>
      <c r="N93" s="198"/>
      <c r="O93" s="198"/>
      <c r="P93" s="198"/>
      <c r="Q93" s="195">
        <f t="shared" si="42"/>
        <v>0</v>
      </c>
      <c r="R93" s="195">
        <f t="shared" si="43"/>
        <v>0</v>
      </c>
      <c r="T93" s="194">
        <f t="shared" si="50"/>
        <v>0</v>
      </c>
      <c r="U93" s="193">
        <f t="shared" si="44"/>
        <v>46142</v>
      </c>
      <c r="V93" s="192">
        <f t="shared" si="45"/>
        <v>0</v>
      </c>
      <c r="W93" s="192">
        <f t="shared" si="46"/>
        <v>0</v>
      </c>
      <c r="X93" s="192">
        <f t="shared" si="51"/>
        <v>0</v>
      </c>
      <c r="Y93" s="192">
        <f t="shared" si="47"/>
        <v>0</v>
      </c>
      <c r="Z93" s="192">
        <f t="shared" si="52"/>
        <v>0</v>
      </c>
      <c r="AC93" s="191"/>
      <c r="AD93" s="191"/>
      <c r="AE93" s="191"/>
      <c r="AF93" s="191"/>
      <c r="AG93" s="191"/>
      <c r="AH93" s="191"/>
      <c r="AI93" s="191"/>
      <c r="AJ93" s="191"/>
      <c r="AN93" s="199"/>
      <c r="AP93" s="190"/>
    </row>
    <row r="94" spans="3:42">
      <c r="C94" s="202">
        <f t="shared" si="36"/>
        <v>0</v>
      </c>
      <c r="D94" s="202">
        <f t="shared" si="37"/>
        <v>0</v>
      </c>
      <c r="F94" s="198"/>
      <c r="G94" s="198"/>
      <c r="H94" s="198"/>
      <c r="I94" s="198"/>
      <c r="J94" s="198"/>
      <c r="K94" s="198"/>
      <c r="L94" s="198"/>
      <c r="M94" s="198"/>
      <c r="N94" s="198"/>
      <c r="O94" s="198"/>
      <c r="P94" s="198"/>
      <c r="Q94" s="195">
        <f t="shared" si="42"/>
        <v>0</v>
      </c>
      <c r="R94" s="195">
        <f t="shared" si="43"/>
        <v>0</v>
      </c>
      <c r="T94" s="194">
        <f t="shared" si="50"/>
        <v>0</v>
      </c>
      <c r="U94" s="193">
        <f t="shared" si="44"/>
        <v>46173</v>
      </c>
      <c r="V94" s="192">
        <f t="shared" si="45"/>
        <v>0</v>
      </c>
      <c r="W94" s="192">
        <f t="shared" si="46"/>
        <v>0</v>
      </c>
      <c r="X94" s="192">
        <f t="shared" si="51"/>
        <v>0</v>
      </c>
      <c r="Y94" s="192">
        <f t="shared" si="47"/>
        <v>0</v>
      </c>
      <c r="Z94" s="192">
        <f t="shared" si="52"/>
        <v>0</v>
      </c>
      <c r="AC94" s="191"/>
      <c r="AD94" s="191"/>
      <c r="AE94" s="191"/>
      <c r="AF94" s="191"/>
      <c r="AG94" s="191"/>
      <c r="AH94" s="191"/>
      <c r="AI94" s="191"/>
      <c r="AJ94" s="191"/>
      <c r="AN94" s="199"/>
      <c r="AP94" s="190"/>
    </row>
    <row r="95" spans="3:42">
      <c r="C95" s="202">
        <f t="shared" si="36"/>
        <v>0</v>
      </c>
      <c r="D95" s="202">
        <f t="shared" si="37"/>
        <v>0</v>
      </c>
      <c r="F95" s="198"/>
      <c r="G95" s="198"/>
      <c r="H95" s="198"/>
      <c r="I95" s="198"/>
      <c r="J95" s="198"/>
      <c r="K95" s="198"/>
      <c r="L95" s="198"/>
      <c r="M95" s="198"/>
      <c r="N95" s="198"/>
      <c r="O95" s="198"/>
      <c r="P95" s="198"/>
      <c r="Q95" s="195">
        <f t="shared" si="42"/>
        <v>0</v>
      </c>
      <c r="R95" s="195">
        <f t="shared" si="43"/>
        <v>0</v>
      </c>
      <c r="T95" s="194">
        <f t="shared" si="50"/>
        <v>0</v>
      </c>
      <c r="U95" s="193">
        <f t="shared" si="44"/>
        <v>46203</v>
      </c>
      <c r="V95" s="192">
        <f t="shared" si="45"/>
        <v>0</v>
      </c>
      <c r="W95" s="192">
        <f t="shared" si="46"/>
        <v>0</v>
      </c>
      <c r="X95" s="192">
        <f t="shared" si="51"/>
        <v>0</v>
      </c>
      <c r="Y95" s="192">
        <f t="shared" si="47"/>
        <v>0</v>
      </c>
      <c r="Z95" s="192">
        <f t="shared" si="52"/>
        <v>0</v>
      </c>
      <c r="AC95" s="191"/>
      <c r="AD95" s="191"/>
      <c r="AE95" s="191"/>
      <c r="AF95" s="191"/>
      <c r="AG95" s="191"/>
      <c r="AH95" s="191"/>
      <c r="AI95" s="191"/>
      <c r="AJ95" s="191"/>
      <c r="AN95" s="199"/>
      <c r="AP95" s="190"/>
    </row>
    <row r="96" spans="3:42">
      <c r="C96" s="202">
        <f t="shared" si="36"/>
        <v>0</v>
      </c>
      <c r="D96" s="202">
        <f t="shared" si="37"/>
        <v>0</v>
      </c>
      <c r="F96" s="198"/>
      <c r="G96" s="198"/>
      <c r="H96" s="198"/>
      <c r="I96" s="198"/>
      <c r="J96" s="198"/>
      <c r="K96" s="198"/>
      <c r="L96" s="198"/>
      <c r="M96" s="198"/>
      <c r="N96" s="198"/>
      <c r="O96" s="198"/>
      <c r="P96" s="198"/>
      <c r="Q96" s="195">
        <f t="shared" si="42"/>
        <v>0</v>
      </c>
      <c r="R96" s="195">
        <f t="shared" si="43"/>
        <v>0</v>
      </c>
      <c r="T96" s="194">
        <f t="shared" si="50"/>
        <v>0</v>
      </c>
      <c r="U96" s="193">
        <f t="shared" si="44"/>
        <v>46234</v>
      </c>
      <c r="V96" s="192">
        <f t="shared" si="45"/>
        <v>0</v>
      </c>
      <c r="W96" s="192">
        <f t="shared" si="46"/>
        <v>0</v>
      </c>
      <c r="X96" s="192">
        <f t="shared" si="51"/>
        <v>0</v>
      </c>
      <c r="Y96" s="192">
        <f t="shared" si="47"/>
        <v>0</v>
      </c>
      <c r="Z96" s="192">
        <f t="shared" si="52"/>
        <v>0</v>
      </c>
      <c r="AC96" s="191"/>
      <c r="AD96" s="191"/>
      <c r="AE96" s="191"/>
      <c r="AF96" s="191"/>
      <c r="AG96" s="191"/>
      <c r="AH96" s="191"/>
      <c r="AI96" s="191"/>
      <c r="AJ96" s="191"/>
      <c r="AN96" s="199"/>
      <c r="AP96" s="190"/>
    </row>
    <row r="97" spans="3:62">
      <c r="C97" s="202">
        <f t="shared" si="36"/>
        <v>0</v>
      </c>
      <c r="D97" s="202">
        <f t="shared" si="37"/>
        <v>0</v>
      </c>
      <c r="F97" s="198"/>
      <c r="G97" s="198"/>
      <c r="H97" s="198"/>
      <c r="I97" s="198"/>
      <c r="J97" s="198"/>
      <c r="K97" s="198"/>
      <c r="L97" s="198"/>
      <c r="M97" s="198"/>
      <c r="N97" s="198"/>
      <c r="O97" s="198"/>
      <c r="P97" s="198"/>
      <c r="Q97" s="195">
        <f t="shared" si="42"/>
        <v>0</v>
      </c>
      <c r="R97" s="195">
        <f t="shared" si="43"/>
        <v>0</v>
      </c>
      <c r="T97" s="194">
        <f t="shared" si="50"/>
        <v>0</v>
      </c>
      <c r="U97" s="193">
        <f t="shared" si="44"/>
        <v>46265</v>
      </c>
      <c r="V97" s="192">
        <f t="shared" si="45"/>
        <v>0</v>
      </c>
      <c r="W97" s="192">
        <f t="shared" si="46"/>
        <v>0</v>
      </c>
      <c r="X97" s="192">
        <f t="shared" si="51"/>
        <v>0</v>
      </c>
      <c r="Y97" s="192">
        <f t="shared" si="47"/>
        <v>0</v>
      </c>
      <c r="Z97" s="192">
        <f t="shared" si="52"/>
        <v>0</v>
      </c>
      <c r="AC97" s="191"/>
      <c r="AD97" s="191"/>
      <c r="AE97" s="191"/>
      <c r="AF97" s="191"/>
      <c r="AG97" s="191"/>
      <c r="AH97" s="191"/>
      <c r="AI97" s="191"/>
      <c r="AJ97" s="191"/>
      <c r="AN97" s="199"/>
    </row>
    <row r="98" spans="3:62">
      <c r="C98" s="202">
        <f t="shared" si="36"/>
        <v>0</v>
      </c>
      <c r="D98" s="202">
        <f t="shared" si="37"/>
        <v>0</v>
      </c>
      <c r="F98" s="198"/>
      <c r="G98" s="198"/>
      <c r="H98" s="198"/>
      <c r="I98" s="198"/>
      <c r="J98" s="198"/>
      <c r="K98" s="198"/>
      <c r="L98" s="198"/>
      <c r="M98" s="198"/>
      <c r="N98" s="198"/>
      <c r="O98" s="198"/>
      <c r="P98" s="198"/>
      <c r="Q98" s="195">
        <f t="shared" si="42"/>
        <v>0</v>
      </c>
      <c r="R98" s="195">
        <f t="shared" si="43"/>
        <v>0</v>
      </c>
      <c r="T98" s="194">
        <f t="shared" si="50"/>
        <v>0</v>
      </c>
      <c r="U98" s="193">
        <f t="shared" si="44"/>
        <v>46295</v>
      </c>
      <c r="V98" s="192">
        <f t="shared" si="45"/>
        <v>0</v>
      </c>
      <c r="W98" s="192">
        <f t="shared" si="46"/>
        <v>0</v>
      </c>
      <c r="X98" s="192">
        <f t="shared" si="51"/>
        <v>0</v>
      </c>
      <c r="Y98" s="192">
        <f t="shared" si="47"/>
        <v>0</v>
      </c>
      <c r="Z98" s="192">
        <f t="shared" si="52"/>
        <v>0</v>
      </c>
      <c r="AC98" s="191"/>
      <c r="AD98" s="191"/>
      <c r="AE98" s="191"/>
      <c r="AF98" s="191"/>
      <c r="AG98" s="191"/>
      <c r="AH98" s="191"/>
      <c r="AI98" s="191"/>
      <c r="AJ98" s="191"/>
      <c r="AN98" s="199"/>
    </row>
    <row r="99" spans="3:62">
      <c r="C99" s="202">
        <f t="shared" si="36"/>
        <v>0</v>
      </c>
      <c r="D99" s="202">
        <f t="shared" si="37"/>
        <v>0</v>
      </c>
      <c r="F99" s="198"/>
      <c r="G99" s="198"/>
      <c r="H99" s="198"/>
      <c r="I99" s="198"/>
      <c r="J99" s="198"/>
      <c r="K99" s="198"/>
      <c r="L99" s="198"/>
      <c r="M99" s="198"/>
      <c r="N99" s="198"/>
      <c r="O99" s="198"/>
      <c r="P99" s="198"/>
      <c r="Q99" s="195">
        <f t="shared" si="42"/>
        <v>0</v>
      </c>
      <c r="R99" s="195">
        <f t="shared" si="43"/>
        <v>0</v>
      </c>
      <c r="T99" s="194">
        <f t="shared" si="50"/>
        <v>0</v>
      </c>
      <c r="U99" s="193">
        <f t="shared" si="44"/>
        <v>46326</v>
      </c>
      <c r="V99" s="192">
        <f t="shared" si="45"/>
        <v>0</v>
      </c>
      <c r="W99" s="192">
        <f t="shared" si="46"/>
        <v>0</v>
      </c>
      <c r="X99" s="192">
        <f t="shared" si="51"/>
        <v>0</v>
      </c>
      <c r="Y99" s="192">
        <f t="shared" si="47"/>
        <v>0</v>
      </c>
      <c r="Z99" s="192">
        <f t="shared" si="52"/>
        <v>0</v>
      </c>
      <c r="AC99" s="191"/>
      <c r="AD99" s="191"/>
      <c r="AE99" s="191"/>
      <c r="AF99" s="191"/>
      <c r="AG99" s="191"/>
      <c r="AH99" s="191"/>
      <c r="AI99" s="191"/>
      <c r="AJ99" s="191"/>
      <c r="AN99" s="199"/>
    </row>
    <row r="100" spans="3:62">
      <c r="C100" s="202">
        <f t="shared" si="36"/>
        <v>0</v>
      </c>
      <c r="D100" s="202">
        <f t="shared" si="37"/>
        <v>0</v>
      </c>
      <c r="F100" s="198"/>
      <c r="G100" s="198"/>
      <c r="H100" s="198"/>
      <c r="I100" s="198"/>
      <c r="J100" s="198"/>
      <c r="K100" s="198"/>
      <c r="L100" s="198"/>
      <c r="M100" s="198"/>
      <c r="N100" s="198"/>
      <c r="O100" s="198"/>
      <c r="P100" s="198"/>
      <c r="Q100" s="195">
        <f t="shared" si="42"/>
        <v>0</v>
      </c>
      <c r="R100" s="195">
        <f t="shared" si="43"/>
        <v>0</v>
      </c>
      <c r="T100" s="194">
        <f t="shared" si="50"/>
        <v>0</v>
      </c>
      <c r="U100" s="193">
        <f t="shared" si="44"/>
        <v>46356</v>
      </c>
      <c r="V100" s="192">
        <f t="shared" si="45"/>
        <v>0</v>
      </c>
      <c r="W100" s="192">
        <f t="shared" si="46"/>
        <v>0</v>
      </c>
      <c r="X100" s="192">
        <f t="shared" si="51"/>
        <v>0</v>
      </c>
      <c r="Y100" s="192">
        <f t="shared" si="47"/>
        <v>0</v>
      </c>
      <c r="Z100" s="192">
        <f t="shared" si="52"/>
        <v>0</v>
      </c>
      <c r="AC100" s="191"/>
      <c r="AD100" s="191"/>
      <c r="AE100" s="191"/>
      <c r="AF100" s="191"/>
      <c r="AG100" s="191"/>
      <c r="AH100" s="191"/>
      <c r="AI100" s="191"/>
      <c r="AJ100" s="191"/>
      <c r="AN100" s="199"/>
    </row>
    <row r="101" spans="3:62">
      <c r="C101" s="202">
        <f t="shared" si="36"/>
        <v>0</v>
      </c>
      <c r="D101" s="202">
        <f t="shared" si="37"/>
        <v>0</v>
      </c>
      <c r="F101" s="198"/>
      <c r="G101" s="198"/>
      <c r="H101" s="198"/>
      <c r="I101" s="198"/>
      <c r="J101" s="198"/>
      <c r="K101" s="198"/>
      <c r="L101" s="198"/>
      <c r="M101" s="198"/>
      <c r="N101" s="198"/>
      <c r="O101" s="198"/>
      <c r="P101" s="198"/>
      <c r="Q101" s="195">
        <f t="shared" si="42"/>
        <v>0</v>
      </c>
      <c r="R101" s="195">
        <f t="shared" si="43"/>
        <v>0</v>
      </c>
      <c r="T101" s="194">
        <f t="shared" si="50"/>
        <v>0</v>
      </c>
      <c r="U101" s="193">
        <f t="shared" si="44"/>
        <v>46387</v>
      </c>
      <c r="V101" s="192">
        <f t="shared" si="45"/>
        <v>0</v>
      </c>
      <c r="W101" s="192">
        <f t="shared" si="46"/>
        <v>0</v>
      </c>
      <c r="X101" s="192">
        <f t="shared" si="51"/>
        <v>0</v>
      </c>
      <c r="Y101" s="192">
        <f t="shared" si="47"/>
        <v>0</v>
      </c>
      <c r="Z101" s="192">
        <f t="shared" si="52"/>
        <v>0</v>
      </c>
      <c r="AC101" s="191"/>
      <c r="AD101" s="191"/>
      <c r="AE101" s="191"/>
      <c r="AF101" s="191"/>
      <c r="AG101" s="191"/>
      <c r="AH101" s="191"/>
      <c r="AI101" s="191"/>
      <c r="AJ101" s="191"/>
      <c r="AN101" s="199"/>
    </row>
    <row r="102" spans="3:62">
      <c r="C102" s="202">
        <f t="shared" si="36"/>
        <v>0</v>
      </c>
      <c r="D102" s="202">
        <f t="shared" si="37"/>
        <v>0</v>
      </c>
      <c r="F102" s="198"/>
      <c r="G102" s="198"/>
      <c r="H102" s="198"/>
      <c r="I102" s="198"/>
      <c r="J102" s="198"/>
      <c r="K102" s="198"/>
      <c r="L102" s="198"/>
      <c r="M102" s="198"/>
      <c r="N102" s="198"/>
      <c r="O102" s="198"/>
      <c r="P102" s="198"/>
      <c r="Q102" s="195">
        <f t="shared" si="42"/>
        <v>0</v>
      </c>
      <c r="R102" s="195">
        <f t="shared" si="43"/>
        <v>0</v>
      </c>
      <c r="T102" s="194">
        <f t="shared" si="50"/>
        <v>0</v>
      </c>
      <c r="U102" s="193">
        <f t="shared" si="44"/>
        <v>46418</v>
      </c>
      <c r="V102" s="192">
        <f t="shared" si="45"/>
        <v>0</v>
      </c>
      <c r="W102" s="192">
        <f t="shared" si="46"/>
        <v>0</v>
      </c>
      <c r="X102" s="192">
        <f t="shared" si="51"/>
        <v>0</v>
      </c>
      <c r="Y102" s="192">
        <f t="shared" si="47"/>
        <v>0</v>
      </c>
      <c r="Z102" s="192">
        <f t="shared" si="52"/>
        <v>0</v>
      </c>
      <c r="AC102" s="191"/>
      <c r="AD102" s="191"/>
      <c r="AE102" s="191"/>
      <c r="AF102" s="191"/>
      <c r="AG102" s="191"/>
      <c r="AH102" s="191"/>
      <c r="AI102" s="191"/>
      <c r="AJ102" s="191"/>
      <c r="AN102" s="199"/>
    </row>
    <row r="103" spans="3:62">
      <c r="C103" s="202">
        <f t="shared" si="36"/>
        <v>0</v>
      </c>
      <c r="D103" s="202">
        <f t="shared" si="37"/>
        <v>0</v>
      </c>
      <c r="F103" s="198"/>
      <c r="G103" s="198"/>
      <c r="H103" s="198"/>
      <c r="I103" s="198"/>
      <c r="J103" s="198"/>
      <c r="K103" s="198"/>
      <c r="L103" s="198"/>
      <c r="M103" s="198"/>
      <c r="N103" s="198"/>
      <c r="O103" s="198"/>
      <c r="P103" s="198"/>
      <c r="Q103" s="195">
        <f t="shared" si="42"/>
        <v>0</v>
      </c>
      <c r="R103" s="195">
        <f t="shared" si="43"/>
        <v>0</v>
      </c>
      <c r="T103" s="194">
        <f t="shared" si="50"/>
        <v>0</v>
      </c>
      <c r="U103" s="193">
        <f t="shared" si="44"/>
        <v>46446</v>
      </c>
      <c r="V103" s="192">
        <f t="shared" si="45"/>
        <v>0</v>
      </c>
      <c r="W103" s="192">
        <f t="shared" si="46"/>
        <v>0</v>
      </c>
      <c r="X103" s="192">
        <f t="shared" si="51"/>
        <v>0</v>
      </c>
      <c r="Y103" s="192">
        <f t="shared" si="47"/>
        <v>0</v>
      </c>
      <c r="Z103" s="192">
        <f t="shared" si="52"/>
        <v>0</v>
      </c>
      <c r="AC103" s="191"/>
      <c r="AD103" s="191"/>
      <c r="AE103" s="191"/>
      <c r="AF103" s="191"/>
      <c r="AG103" s="191"/>
      <c r="AH103" s="191"/>
      <c r="AI103" s="191"/>
      <c r="AJ103" s="191"/>
      <c r="AN103" s="199"/>
    </row>
    <row r="104" spans="3:62">
      <c r="C104" s="202">
        <f t="shared" si="36"/>
        <v>0</v>
      </c>
      <c r="D104" s="202">
        <f t="shared" si="37"/>
        <v>0</v>
      </c>
      <c r="F104" s="198"/>
      <c r="G104" s="198"/>
      <c r="H104" s="198"/>
      <c r="I104" s="198"/>
      <c r="J104" s="198"/>
      <c r="K104" s="198"/>
      <c r="L104" s="198"/>
      <c r="M104" s="198"/>
      <c r="N104" s="198"/>
      <c r="O104" s="198"/>
      <c r="P104" s="198"/>
      <c r="Q104" s="195">
        <f t="shared" si="42"/>
        <v>0</v>
      </c>
      <c r="R104" s="195">
        <f t="shared" si="43"/>
        <v>0</v>
      </c>
      <c r="T104" s="194">
        <f t="shared" si="50"/>
        <v>0</v>
      </c>
      <c r="U104" s="193">
        <f t="shared" si="44"/>
        <v>46477</v>
      </c>
      <c r="V104" s="192">
        <f t="shared" si="45"/>
        <v>0</v>
      </c>
      <c r="W104" s="192">
        <f t="shared" si="46"/>
        <v>0</v>
      </c>
      <c r="X104" s="192">
        <f t="shared" si="51"/>
        <v>0</v>
      </c>
      <c r="Y104" s="192">
        <f t="shared" si="47"/>
        <v>0</v>
      </c>
      <c r="Z104" s="192">
        <f t="shared" si="52"/>
        <v>0</v>
      </c>
      <c r="AC104" s="191"/>
      <c r="AD104" s="191"/>
      <c r="AE104" s="191"/>
      <c r="AF104" s="191"/>
      <c r="AG104" s="191"/>
      <c r="AH104" s="191"/>
      <c r="AI104" s="191"/>
      <c r="AJ104" s="191"/>
      <c r="AN104" s="199"/>
    </row>
    <row r="105" spans="3:62">
      <c r="C105" s="202">
        <f t="shared" si="36"/>
        <v>0</v>
      </c>
      <c r="D105" s="202">
        <f t="shared" si="37"/>
        <v>0</v>
      </c>
      <c r="F105" s="198"/>
      <c r="G105" s="198"/>
      <c r="H105" s="198"/>
      <c r="I105" s="198"/>
      <c r="J105" s="198"/>
      <c r="K105" s="198"/>
      <c r="L105" s="198"/>
      <c r="M105" s="198"/>
      <c r="N105" s="198"/>
      <c r="O105" s="198"/>
      <c r="P105" s="198"/>
      <c r="Q105" s="195">
        <f t="shared" si="42"/>
        <v>0</v>
      </c>
      <c r="R105" s="195">
        <f t="shared" si="43"/>
        <v>0</v>
      </c>
      <c r="T105" s="194">
        <f t="shared" si="50"/>
        <v>0</v>
      </c>
      <c r="U105" s="193">
        <f t="shared" si="44"/>
        <v>46507</v>
      </c>
      <c r="V105" s="192">
        <f t="shared" si="45"/>
        <v>0</v>
      </c>
      <c r="W105" s="192">
        <f t="shared" si="46"/>
        <v>0</v>
      </c>
      <c r="X105" s="192">
        <f t="shared" si="51"/>
        <v>0</v>
      </c>
      <c r="Y105" s="192">
        <f t="shared" si="47"/>
        <v>0</v>
      </c>
      <c r="Z105" s="192">
        <f t="shared" si="52"/>
        <v>0</v>
      </c>
      <c r="AC105" s="191"/>
      <c r="AD105" s="191"/>
      <c r="AE105" s="191"/>
      <c r="AF105" s="191"/>
      <c r="AG105" s="191"/>
      <c r="AH105" s="191"/>
      <c r="AI105" s="191"/>
      <c r="AJ105" s="191"/>
      <c r="AN105" s="199"/>
    </row>
    <row r="106" spans="3:62">
      <c r="C106" s="202">
        <f t="shared" si="36"/>
        <v>0</v>
      </c>
      <c r="D106" s="202">
        <f t="shared" si="37"/>
        <v>0</v>
      </c>
      <c r="F106" s="198"/>
      <c r="G106" s="198"/>
      <c r="H106" s="198"/>
      <c r="I106" s="198"/>
      <c r="J106" s="198"/>
      <c r="K106" s="198"/>
      <c r="L106" s="198"/>
      <c r="M106" s="198"/>
      <c r="N106" s="198"/>
      <c r="O106" s="198"/>
      <c r="P106" s="198"/>
      <c r="Q106" s="195">
        <f t="shared" si="42"/>
        <v>0</v>
      </c>
      <c r="R106" s="195">
        <f t="shared" si="43"/>
        <v>0</v>
      </c>
      <c r="T106" s="194">
        <f t="shared" si="50"/>
        <v>0</v>
      </c>
      <c r="U106" s="193">
        <f t="shared" si="44"/>
        <v>46538</v>
      </c>
      <c r="V106" s="192">
        <f t="shared" si="45"/>
        <v>0</v>
      </c>
      <c r="W106" s="192">
        <f t="shared" si="46"/>
        <v>0</v>
      </c>
      <c r="X106" s="192">
        <f t="shared" si="51"/>
        <v>0</v>
      </c>
      <c r="Y106" s="192">
        <f t="shared" si="47"/>
        <v>0</v>
      </c>
      <c r="Z106" s="192">
        <f t="shared" si="52"/>
        <v>0</v>
      </c>
      <c r="AC106" s="191"/>
      <c r="AD106" s="191"/>
      <c r="AE106" s="191"/>
      <c r="AF106" s="191"/>
      <c r="AG106" s="191"/>
      <c r="AH106" s="191"/>
      <c r="AI106" s="191"/>
      <c r="AJ106" s="191"/>
      <c r="AN106" s="199"/>
    </row>
    <row r="107" spans="3:62">
      <c r="C107" s="202">
        <f t="shared" si="36"/>
        <v>0</v>
      </c>
      <c r="D107" s="202">
        <f t="shared" si="37"/>
        <v>0</v>
      </c>
      <c r="F107" s="198"/>
      <c r="G107" s="198"/>
      <c r="H107" s="198"/>
      <c r="I107" s="198"/>
      <c r="J107" s="198"/>
      <c r="K107" s="198"/>
      <c r="L107" s="198"/>
      <c r="M107" s="198"/>
      <c r="N107" s="198"/>
      <c r="O107" s="198"/>
      <c r="P107" s="198"/>
      <c r="Q107" s="195">
        <f t="shared" si="42"/>
        <v>0</v>
      </c>
      <c r="R107" s="195">
        <f t="shared" si="43"/>
        <v>0</v>
      </c>
      <c r="T107" s="194">
        <f t="shared" si="50"/>
        <v>0</v>
      </c>
      <c r="U107" s="193">
        <f t="shared" si="44"/>
        <v>46568</v>
      </c>
      <c r="V107" s="192">
        <f t="shared" si="45"/>
        <v>0</v>
      </c>
      <c r="W107" s="192">
        <f t="shared" si="46"/>
        <v>0</v>
      </c>
      <c r="X107" s="192">
        <f t="shared" si="51"/>
        <v>0</v>
      </c>
      <c r="Y107" s="192">
        <f t="shared" si="47"/>
        <v>0</v>
      </c>
      <c r="Z107" s="192">
        <f t="shared" si="52"/>
        <v>0</v>
      </c>
      <c r="AC107" s="191"/>
      <c r="AD107" s="191"/>
      <c r="AE107" s="191"/>
      <c r="AF107" s="191"/>
      <c r="AG107" s="191"/>
      <c r="AH107" s="191"/>
      <c r="AI107" s="191"/>
      <c r="AJ107" s="191"/>
      <c r="AN107" s="199"/>
    </row>
    <row r="108" spans="3:62">
      <c r="C108" s="202">
        <f t="shared" si="36"/>
        <v>0</v>
      </c>
      <c r="D108" s="202">
        <f t="shared" si="37"/>
        <v>0</v>
      </c>
      <c r="F108" s="198"/>
      <c r="G108" s="198"/>
      <c r="H108" s="198"/>
      <c r="I108" s="198"/>
      <c r="J108" s="198"/>
      <c r="K108" s="198"/>
      <c r="L108" s="198"/>
      <c r="M108" s="198"/>
      <c r="N108" s="198"/>
      <c r="O108" s="198"/>
      <c r="P108" s="198"/>
      <c r="Q108" s="195">
        <f t="shared" si="42"/>
        <v>0</v>
      </c>
      <c r="R108" s="195">
        <f t="shared" si="43"/>
        <v>0</v>
      </c>
      <c r="T108" s="194">
        <f t="shared" si="50"/>
        <v>0</v>
      </c>
      <c r="U108" s="193">
        <f t="shared" si="44"/>
        <v>46599</v>
      </c>
      <c r="V108" s="192">
        <f t="shared" si="45"/>
        <v>0</v>
      </c>
      <c r="W108" s="192">
        <f t="shared" si="46"/>
        <v>0</v>
      </c>
      <c r="X108" s="192">
        <f t="shared" si="51"/>
        <v>0</v>
      </c>
      <c r="Y108" s="192">
        <f t="shared" si="47"/>
        <v>0</v>
      </c>
      <c r="Z108" s="192">
        <f t="shared" si="52"/>
        <v>0</v>
      </c>
      <c r="AC108" s="191"/>
      <c r="AD108" s="191"/>
      <c r="AE108" s="191"/>
      <c r="AF108" s="191"/>
      <c r="AG108" s="191"/>
      <c r="AH108" s="191"/>
      <c r="AI108" s="191"/>
      <c r="AJ108" s="191"/>
      <c r="AN108" s="199"/>
    </row>
    <row r="109" spans="3:62">
      <c r="C109" s="202">
        <f t="shared" si="36"/>
        <v>0</v>
      </c>
      <c r="D109" s="202">
        <f t="shared" si="37"/>
        <v>0</v>
      </c>
      <c r="F109" s="198"/>
      <c r="G109" s="198"/>
      <c r="H109" s="198"/>
      <c r="I109" s="198"/>
      <c r="J109" s="198"/>
      <c r="K109" s="198"/>
      <c r="L109" s="198"/>
      <c r="M109" s="198"/>
      <c r="N109" s="198"/>
      <c r="O109" s="198"/>
      <c r="P109" s="198"/>
      <c r="Q109" s="195">
        <f t="shared" si="42"/>
        <v>0</v>
      </c>
      <c r="R109" s="195">
        <f t="shared" si="43"/>
        <v>0</v>
      </c>
      <c r="T109" s="194">
        <f t="shared" si="50"/>
        <v>0</v>
      </c>
      <c r="U109" s="193">
        <f t="shared" si="44"/>
        <v>46630</v>
      </c>
      <c r="V109" s="192">
        <f t="shared" si="45"/>
        <v>0</v>
      </c>
      <c r="W109" s="192">
        <f t="shared" si="46"/>
        <v>0</v>
      </c>
      <c r="X109" s="192">
        <f t="shared" si="51"/>
        <v>0</v>
      </c>
      <c r="Y109" s="192">
        <f t="shared" si="47"/>
        <v>0</v>
      </c>
      <c r="Z109" s="192">
        <f t="shared" si="52"/>
        <v>0</v>
      </c>
      <c r="AC109" s="191"/>
      <c r="AD109" s="191"/>
      <c r="AE109" s="191"/>
      <c r="AF109" s="191"/>
      <c r="AG109" s="191"/>
      <c r="AH109" s="191"/>
      <c r="AI109" s="191"/>
      <c r="AJ109" s="191"/>
      <c r="AN109" s="189"/>
      <c r="AO109" s="189"/>
    </row>
    <row r="110" spans="3:62" s="199" customFormat="1">
      <c r="E110" s="158"/>
      <c r="F110" s="201"/>
      <c r="G110" s="201"/>
      <c r="H110" s="201"/>
      <c r="I110" s="201"/>
      <c r="J110" s="201"/>
      <c r="K110" s="201"/>
      <c r="L110" s="201"/>
      <c r="M110" s="201"/>
      <c r="N110" s="201"/>
      <c r="O110" s="201"/>
      <c r="P110" s="201"/>
      <c r="Q110" s="195">
        <f t="shared" si="42"/>
        <v>0</v>
      </c>
      <c r="R110" s="195">
        <f t="shared" si="43"/>
        <v>0</v>
      </c>
      <c r="S110" s="156"/>
      <c r="T110" s="194">
        <f t="shared" si="50"/>
        <v>0</v>
      </c>
      <c r="U110" s="193">
        <f t="shared" si="44"/>
        <v>46660</v>
      </c>
      <c r="V110" s="192">
        <f t="shared" si="45"/>
        <v>0</v>
      </c>
      <c r="W110" s="192">
        <f t="shared" si="46"/>
        <v>0</v>
      </c>
      <c r="X110" s="192">
        <f t="shared" si="51"/>
        <v>0</v>
      </c>
      <c r="Y110" s="192">
        <f t="shared" si="47"/>
        <v>0</v>
      </c>
      <c r="Z110" s="192">
        <f t="shared" si="52"/>
        <v>0</v>
      </c>
      <c r="AC110" s="200"/>
      <c r="AD110" s="200"/>
      <c r="AE110" s="200"/>
      <c r="AF110" s="200"/>
      <c r="AG110" s="200"/>
      <c r="AH110" s="200"/>
      <c r="AI110" s="200"/>
      <c r="AJ110" s="200"/>
      <c r="AN110" s="199">
        <v>12</v>
      </c>
      <c r="BE110" s="157"/>
      <c r="BJ110" s="157"/>
    </row>
    <row r="111" spans="3:62">
      <c r="F111" s="198"/>
      <c r="G111" s="198"/>
      <c r="H111" s="198"/>
      <c r="I111" s="198"/>
      <c r="J111" s="198"/>
      <c r="K111" s="198"/>
      <c r="L111" s="198"/>
      <c r="Q111" s="195">
        <f t="shared" si="42"/>
        <v>0</v>
      </c>
      <c r="R111" s="195">
        <f t="shared" si="43"/>
        <v>0</v>
      </c>
      <c r="T111" s="194">
        <f t="shared" si="50"/>
        <v>0</v>
      </c>
      <c r="U111" s="193">
        <f t="shared" si="44"/>
        <v>46691</v>
      </c>
      <c r="V111" s="192">
        <f t="shared" si="45"/>
        <v>0</v>
      </c>
      <c r="W111" s="192">
        <f t="shared" si="46"/>
        <v>0</v>
      </c>
      <c r="X111" s="192">
        <f t="shared" si="51"/>
        <v>0</v>
      </c>
      <c r="Y111" s="192">
        <f t="shared" si="47"/>
        <v>0</v>
      </c>
      <c r="Z111" s="192">
        <f t="shared" si="52"/>
        <v>0</v>
      </c>
      <c r="AC111" s="191"/>
      <c r="AD111" s="191"/>
      <c r="AE111" s="191"/>
      <c r="AF111" s="191"/>
      <c r="AG111" s="191"/>
      <c r="AH111" s="191"/>
      <c r="AI111" s="191"/>
      <c r="AJ111" s="191"/>
      <c r="AN111" s="189"/>
      <c r="AO111" s="189"/>
    </row>
    <row r="112" spans="3:62">
      <c r="Q112" s="195">
        <f t="shared" si="42"/>
        <v>0</v>
      </c>
      <c r="R112" s="195">
        <f t="shared" si="43"/>
        <v>0</v>
      </c>
      <c r="T112" s="194">
        <f t="shared" si="50"/>
        <v>0</v>
      </c>
      <c r="U112" s="193">
        <f t="shared" si="44"/>
        <v>46721</v>
      </c>
      <c r="V112" s="192">
        <f t="shared" si="45"/>
        <v>0</v>
      </c>
      <c r="W112" s="192">
        <f t="shared" si="46"/>
        <v>0</v>
      </c>
      <c r="X112" s="192">
        <f t="shared" si="51"/>
        <v>0</v>
      </c>
      <c r="Y112" s="192">
        <f t="shared" si="47"/>
        <v>0</v>
      </c>
      <c r="Z112" s="192">
        <f t="shared" si="52"/>
        <v>0</v>
      </c>
      <c r="AC112" s="191"/>
      <c r="AD112" s="191"/>
      <c r="AE112" s="191"/>
      <c r="AF112" s="191"/>
      <c r="AG112" s="191"/>
      <c r="AH112" s="191"/>
      <c r="AI112" s="191"/>
      <c r="AJ112" s="191"/>
      <c r="AN112" s="189"/>
      <c r="AO112" s="189"/>
    </row>
    <row r="113" spans="17:41">
      <c r="Q113" s="195">
        <f t="shared" si="42"/>
        <v>0</v>
      </c>
      <c r="R113" s="195">
        <f t="shared" si="43"/>
        <v>0</v>
      </c>
      <c r="T113" s="194">
        <f t="shared" si="50"/>
        <v>0</v>
      </c>
      <c r="U113" s="193">
        <f t="shared" si="44"/>
        <v>46752</v>
      </c>
      <c r="V113" s="192">
        <f t="shared" si="45"/>
        <v>0</v>
      </c>
      <c r="W113" s="192">
        <f t="shared" si="46"/>
        <v>0</v>
      </c>
      <c r="X113" s="192">
        <f t="shared" si="51"/>
        <v>0</v>
      </c>
      <c r="Y113" s="192">
        <f t="shared" si="47"/>
        <v>0</v>
      </c>
      <c r="Z113" s="192">
        <f t="shared" si="52"/>
        <v>0</v>
      </c>
      <c r="AC113" s="191"/>
      <c r="AD113" s="191"/>
      <c r="AE113" s="191"/>
      <c r="AF113" s="191"/>
      <c r="AG113" s="191"/>
      <c r="AH113" s="191"/>
      <c r="AI113" s="191"/>
      <c r="AJ113" s="191"/>
      <c r="AN113" s="189"/>
      <c r="AO113" s="189"/>
    </row>
    <row r="114" spans="17:41">
      <c r="Q114" s="195">
        <f t="shared" si="42"/>
        <v>0</v>
      </c>
      <c r="R114" s="195">
        <f t="shared" si="43"/>
        <v>0</v>
      </c>
      <c r="T114" s="194">
        <f t="shared" si="50"/>
        <v>0</v>
      </c>
      <c r="U114" s="193">
        <f t="shared" si="44"/>
        <v>46783</v>
      </c>
      <c r="V114" s="192">
        <f t="shared" si="45"/>
        <v>0</v>
      </c>
      <c r="W114" s="192">
        <f t="shared" si="46"/>
        <v>0</v>
      </c>
      <c r="X114" s="192">
        <f t="shared" si="51"/>
        <v>0</v>
      </c>
      <c r="Y114" s="192">
        <f t="shared" si="47"/>
        <v>0</v>
      </c>
      <c r="Z114" s="192">
        <f t="shared" si="52"/>
        <v>0</v>
      </c>
      <c r="AC114" s="191"/>
      <c r="AD114" s="191"/>
      <c r="AE114" s="191"/>
      <c r="AF114" s="191"/>
      <c r="AG114" s="191"/>
      <c r="AH114" s="191"/>
      <c r="AI114" s="191"/>
      <c r="AJ114" s="191"/>
      <c r="AN114" s="196"/>
      <c r="AO114" s="189"/>
    </row>
    <row r="115" spans="17:41">
      <c r="Q115" s="195">
        <f t="shared" si="42"/>
        <v>0</v>
      </c>
      <c r="R115" s="195">
        <f t="shared" si="43"/>
        <v>0</v>
      </c>
      <c r="T115" s="194">
        <f t="shared" si="50"/>
        <v>0</v>
      </c>
      <c r="U115" s="193">
        <f t="shared" si="44"/>
        <v>46812</v>
      </c>
      <c r="V115" s="192">
        <f t="shared" si="45"/>
        <v>0</v>
      </c>
      <c r="W115" s="192">
        <f t="shared" si="46"/>
        <v>0</v>
      </c>
      <c r="X115" s="192">
        <f t="shared" si="51"/>
        <v>0</v>
      </c>
      <c r="Y115" s="192">
        <f t="shared" si="47"/>
        <v>0</v>
      </c>
      <c r="Z115" s="192">
        <f t="shared" si="52"/>
        <v>0</v>
      </c>
      <c r="AC115" s="191"/>
      <c r="AD115" s="191"/>
      <c r="AE115" s="191"/>
      <c r="AF115" s="191"/>
      <c r="AG115" s="191"/>
      <c r="AH115" s="191"/>
      <c r="AI115" s="191"/>
      <c r="AJ115" s="191"/>
      <c r="AN115" s="197"/>
      <c r="AO115" s="189"/>
    </row>
    <row r="116" spans="17:41">
      <c r="Q116" s="195">
        <f t="shared" si="42"/>
        <v>0</v>
      </c>
      <c r="R116" s="195">
        <f t="shared" si="43"/>
        <v>0</v>
      </c>
      <c r="T116" s="194">
        <f t="shared" si="50"/>
        <v>0</v>
      </c>
      <c r="U116" s="193">
        <f t="shared" si="44"/>
        <v>46843</v>
      </c>
      <c r="V116" s="192">
        <f t="shared" si="45"/>
        <v>0</v>
      </c>
      <c r="W116" s="192">
        <f t="shared" si="46"/>
        <v>0</v>
      </c>
      <c r="X116" s="192">
        <f t="shared" si="51"/>
        <v>0</v>
      </c>
      <c r="Y116" s="192">
        <f t="shared" si="47"/>
        <v>0</v>
      </c>
      <c r="Z116" s="192">
        <f t="shared" si="52"/>
        <v>0</v>
      </c>
      <c r="AC116" s="191"/>
      <c r="AD116" s="191"/>
      <c r="AE116" s="191"/>
      <c r="AF116" s="191"/>
      <c r="AG116" s="191"/>
      <c r="AH116" s="191"/>
      <c r="AI116" s="191"/>
      <c r="AJ116" s="191"/>
      <c r="AN116" s="196"/>
      <c r="AO116" s="189"/>
    </row>
    <row r="117" spans="17:41">
      <c r="Q117" s="195">
        <f t="shared" si="42"/>
        <v>0</v>
      </c>
      <c r="R117" s="195">
        <f t="shared" si="43"/>
        <v>0</v>
      </c>
      <c r="T117" s="194">
        <f t="shared" si="50"/>
        <v>0</v>
      </c>
      <c r="U117" s="193">
        <f t="shared" si="44"/>
        <v>46873</v>
      </c>
      <c r="V117" s="192">
        <f t="shared" si="45"/>
        <v>0</v>
      </c>
      <c r="W117" s="192">
        <f t="shared" si="46"/>
        <v>0</v>
      </c>
      <c r="X117" s="192">
        <f t="shared" si="51"/>
        <v>0</v>
      </c>
      <c r="Y117" s="192">
        <f t="shared" si="47"/>
        <v>0</v>
      </c>
      <c r="Z117" s="192">
        <f t="shared" si="52"/>
        <v>0</v>
      </c>
      <c r="AC117" s="191"/>
      <c r="AD117" s="191"/>
      <c r="AE117" s="191"/>
      <c r="AF117" s="191"/>
      <c r="AG117" s="191"/>
      <c r="AH117" s="191"/>
      <c r="AI117" s="191"/>
      <c r="AJ117" s="191"/>
      <c r="AN117" s="197"/>
      <c r="AO117" s="189"/>
    </row>
    <row r="118" spans="17:41">
      <c r="Q118" s="195">
        <f t="shared" si="42"/>
        <v>0</v>
      </c>
      <c r="R118" s="195">
        <f t="shared" si="43"/>
        <v>0</v>
      </c>
      <c r="T118" s="194">
        <f t="shared" si="50"/>
        <v>0</v>
      </c>
      <c r="U118" s="193">
        <f t="shared" si="44"/>
        <v>46904</v>
      </c>
      <c r="V118" s="192">
        <f t="shared" si="45"/>
        <v>0</v>
      </c>
      <c r="W118" s="192">
        <f t="shared" si="46"/>
        <v>0</v>
      </c>
      <c r="X118" s="192">
        <f t="shared" si="51"/>
        <v>0</v>
      </c>
      <c r="Y118" s="192">
        <f t="shared" si="47"/>
        <v>0</v>
      </c>
      <c r="Z118" s="192">
        <f t="shared" si="52"/>
        <v>0</v>
      </c>
      <c r="AC118" s="191"/>
      <c r="AD118" s="191"/>
      <c r="AE118" s="191"/>
      <c r="AF118" s="191"/>
      <c r="AG118" s="191"/>
      <c r="AH118" s="191"/>
      <c r="AI118" s="191"/>
      <c r="AJ118" s="191"/>
      <c r="AN118" s="196"/>
      <c r="AO118" s="189"/>
    </row>
    <row r="119" spans="17:41">
      <c r="Q119" s="195">
        <f t="shared" si="42"/>
        <v>0</v>
      </c>
      <c r="R119" s="195">
        <f t="shared" si="43"/>
        <v>0</v>
      </c>
      <c r="T119" s="194">
        <f t="shared" si="50"/>
        <v>0</v>
      </c>
      <c r="U119" s="193">
        <f t="shared" si="44"/>
        <v>46934</v>
      </c>
      <c r="V119" s="192">
        <f t="shared" si="45"/>
        <v>0</v>
      </c>
      <c r="W119" s="192">
        <f t="shared" si="46"/>
        <v>0</v>
      </c>
      <c r="X119" s="192">
        <f t="shared" si="51"/>
        <v>0</v>
      </c>
      <c r="Y119" s="192">
        <f t="shared" si="47"/>
        <v>0</v>
      </c>
      <c r="Z119" s="192">
        <f t="shared" si="52"/>
        <v>0</v>
      </c>
      <c r="AC119" s="191"/>
      <c r="AD119" s="191"/>
      <c r="AE119" s="191"/>
      <c r="AF119" s="191"/>
      <c r="AG119" s="191"/>
      <c r="AH119" s="191"/>
      <c r="AI119" s="191"/>
      <c r="AJ119" s="191"/>
      <c r="AN119" s="197"/>
      <c r="AO119" s="189"/>
    </row>
    <row r="120" spans="17:41">
      <c r="Q120" s="195">
        <f t="shared" si="42"/>
        <v>0</v>
      </c>
      <c r="R120" s="195">
        <f t="shared" si="43"/>
        <v>0</v>
      </c>
      <c r="T120" s="194">
        <f t="shared" si="50"/>
        <v>0</v>
      </c>
      <c r="U120" s="193">
        <f t="shared" si="44"/>
        <v>46965</v>
      </c>
      <c r="V120" s="192">
        <f t="shared" si="45"/>
        <v>0</v>
      </c>
      <c r="W120" s="192">
        <f t="shared" si="46"/>
        <v>0</v>
      </c>
      <c r="X120" s="192">
        <f t="shared" si="51"/>
        <v>0</v>
      </c>
      <c r="Y120" s="192">
        <f t="shared" si="47"/>
        <v>0</v>
      </c>
      <c r="Z120" s="192">
        <f t="shared" si="52"/>
        <v>0</v>
      </c>
      <c r="AC120" s="191"/>
      <c r="AD120" s="191"/>
      <c r="AE120" s="191"/>
      <c r="AF120" s="191"/>
      <c r="AG120" s="191"/>
      <c r="AH120" s="191"/>
      <c r="AI120" s="191"/>
      <c r="AJ120" s="191"/>
      <c r="AN120" s="196"/>
      <c r="AO120" s="189"/>
    </row>
    <row r="121" spans="17:41">
      <c r="Q121" s="195">
        <f t="shared" si="42"/>
        <v>0</v>
      </c>
      <c r="R121" s="195">
        <f t="shared" si="43"/>
        <v>0</v>
      </c>
      <c r="T121" s="194">
        <f t="shared" si="50"/>
        <v>0</v>
      </c>
      <c r="U121" s="193">
        <f t="shared" si="44"/>
        <v>46996</v>
      </c>
      <c r="V121" s="192">
        <f t="shared" si="45"/>
        <v>0</v>
      </c>
      <c r="W121" s="192">
        <f t="shared" si="46"/>
        <v>0</v>
      </c>
      <c r="X121" s="192">
        <f t="shared" si="51"/>
        <v>0</v>
      </c>
      <c r="Y121" s="192">
        <f t="shared" si="47"/>
        <v>0</v>
      </c>
      <c r="Z121" s="192">
        <f t="shared" si="52"/>
        <v>0</v>
      </c>
      <c r="AC121" s="191"/>
      <c r="AD121" s="191"/>
      <c r="AE121" s="191"/>
      <c r="AF121" s="191"/>
      <c r="AG121" s="191"/>
      <c r="AH121" s="191"/>
      <c r="AI121" s="191"/>
      <c r="AJ121" s="191"/>
      <c r="AN121" s="197"/>
      <c r="AO121" s="189"/>
    </row>
    <row r="122" spans="17:41">
      <c r="Q122" s="195">
        <f t="shared" si="42"/>
        <v>0</v>
      </c>
      <c r="R122" s="195">
        <f t="shared" si="43"/>
        <v>0</v>
      </c>
      <c r="T122" s="194">
        <f t="shared" si="50"/>
        <v>0</v>
      </c>
      <c r="U122" s="193">
        <f t="shared" si="44"/>
        <v>47026</v>
      </c>
      <c r="V122" s="192">
        <f t="shared" si="45"/>
        <v>0</v>
      </c>
      <c r="W122" s="192">
        <f t="shared" si="46"/>
        <v>0</v>
      </c>
      <c r="X122" s="192">
        <f t="shared" si="51"/>
        <v>0</v>
      </c>
      <c r="Y122" s="192">
        <f t="shared" si="47"/>
        <v>0</v>
      </c>
      <c r="Z122" s="192">
        <f t="shared" si="52"/>
        <v>0</v>
      </c>
      <c r="AC122" s="191"/>
      <c r="AD122" s="191"/>
      <c r="AE122" s="191"/>
      <c r="AF122" s="191"/>
      <c r="AG122" s="191"/>
      <c r="AH122" s="191"/>
      <c r="AI122" s="191"/>
      <c r="AJ122" s="191"/>
      <c r="AN122" s="196"/>
      <c r="AO122" s="189"/>
    </row>
    <row r="123" spans="17:41">
      <c r="Q123" s="195">
        <f t="shared" si="42"/>
        <v>0</v>
      </c>
      <c r="R123" s="195">
        <f t="shared" si="43"/>
        <v>0</v>
      </c>
      <c r="T123" s="194">
        <f t="shared" si="50"/>
        <v>0</v>
      </c>
      <c r="U123" s="193">
        <f t="shared" si="44"/>
        <v>47057</v>
      </c>
      <c r="V123" s="192">
        <f t="shared" si="45"/>
        <v>0</v>
      </c>
      <c r="W123" s="192">
        <f t="shared" si="46"/>
        <v>0</v>
      </c>
      <c r="X123" s="192">
        <f t="shared" si="51"/>
        <v>0</v>
      </c>
      <c r="Y123" s="192">
        <f t="shared" si="47"/>
        <v>0</v>
      </c>
      <c r="Z123" s="192">
        <f t="shared" si="52"/>
        <v>0</v>
      </c>
      <c r="AC123" s="191"/>
      <c r="AD123" s="191"/>
      <c r="AE123" s="191"/>
      <c r="AF123" s="191"/>
      <c r="AG123" s="191"/>
      <c r="AH123" s="191"/>
      <c r="AI123" s="191"/>
      <c r="AJ123" s="191"/>
      <c r="AN123" s="197"/>
      <c r="AO123" s="189"/>
    </row>
    <row r="124" spans="17:41">
      <c r="Q124" s="195">
        <f t="shared" si="42"/>
        <v>0</v>
      </c>
      <c r="R124" s="195">
        <f t="shared" si="43"/>
        <v>0</v>
      </c>
      <c r="T124" s="194">
        <f t="shared" si="50"/>
        <v>0</v>
      </c>
      <c r="U124" s="193">
        <f t="shared" si="44"/>
        <v>47087</v>
      </c>
      <c r="V124" s="192">
        <f t="shared" si="45"/>
        <v>0</v>
      </c>
      <c r="W124" s="192">
        <f t="shared" si="46"/>
        <v>0</v>
      </c>
      <c r="X124" s="192">
        <f t="shared" si="51"/>
        <v>0</v>
      </c>
      <c r="Y124" s="192">
        <f t="shared" si="47"/>
        <v>0</v>
      </c>
      <c r="Z124" s="192">
        <f t="shared" si="52"/>
        <v>0</v>
      </c>
      <c r="AC124" s="191"/>
      <c r="AD124" s="191"/>
      <c r="AE124" s="191"/>
      <c r="AF124" s="191"/>
      <c r="AG124" s="191"/>
      <c r="AH124" s="191"/>
      <c r="AI124" s="191"/>
      <c r="AJ124" s="191"/>
      <c r="AN124" s="196"/>
      <c r="AO124" s="189"/>
    </row>
    <row r="125" spans="17:41">
      <c r="Q125" s="195">
        <f t="shared" si="42"/>
        <v>0</v>
      </c>
      <c r="R125" s="195">
        <f t="shared" si="43"/>
        <v>0</v>
      </c>
      <c r="T125" s="194">
        <f t="shared" si="50"/>
        <v>0</v>
      </c>
      <c r="U125" s="193">
        <f t="shared" si="44"/>
        <v>47118</v>
      </c>
      <c r="V125" s="192">
        <f t="shared" si="45"/>
        <v>0</v>
      </c>
      <c r="W125" s="192">
        <f t="shared" si="46"/>
        <v>0</v>
      </c>
      <c r="X125" s="192">
        <f t="shared" si="51"/>
        <v>0</v>
      </c>
      <c r="Y125" s="192">
        <f t="shared" si="47"/>
        <v>0</v>
      </c>
      <c r="Z125" s="192">
        <f t="shared" si="52"/>
        <v>0</v>
      </c>
      <c r="AC125" s="191"/>
      <c r="AD125" s="191"/>
      <c r="AE125" s="191"/>
      <c r="AF125" s="191"/>
      <c r="AG125" s="191"/>
      <c r="AH125" s="191"/>
      <c r="AI125" s="191"/>
      <c r="AJ125" s="191"/>
      <c r="AN125" s="197"/>
      <c r="AO125" s="189"/>
    </row>
    <row r="126" spans="17:41">
      <c r="Q126" s="195">
        <f t="shared" si="42"/>
        <v>0</v>
      </c>
      <c r="R126" s="195">
        <f t="shared" si="43"/>
        <v>0</v>
      </c>
      <c r="T126" s="194">
        <f t="shared" si="50"/>
        <v>0</v>
      </c>
      <c r="U126" s="193">
        <f t="shared" si="44"/>
        <v>47149</v>
      </c>
      <c r="V126" s="192">
        <f t="shared" si="45"/>
        <v>0</v>
      </c>
      <c r="W126" s="192">
        <f t="shared" si="46"/>
        <v>0</v>
      </c>
      <c r="X126" s="192">
        <f t="shared" si="51"/>
        <v>0</v>
      </c>
      <c r="Y126" s="192">
        <f t="shared" si="47"/>
        <v>0</v>
      </c>
      <c r="Z126" s="192">
        <f t="shared" si="52"/>
        <v>0</v>
      </c>
      <c r="AC126" s="191"/>
      <c r="AD126" s="191"/>
      <c r="AE126" s="191"/>
      <c r="AF126" s="191"/>
      <c r="AG126" s="191"/>
      <c r="AH126" s="191"/>
      <c r="AI126" s="191"/>
      <c r="AJ126" s="191"/>
      <c r="AN126" s="196"/>
      <c r="AO126" s="189"/>
    </row>
    <row r="127" spans="17:41">
      <c r="Q127" s="195">
        <f t="shared" si="42"/>
        <v>0</v>
      </c>
      <c r="R127" s="195">
        <f t="shared" si="43"/>
        <v>0</v>
      </c>
      <c r="T127" s="194">
        <f t="shared" si="50"/>
        <v>0</v>
      </c>
      <c r="U127" s="193">
        <f t="shared" si="44"/>
        <v>47177</v>
      </c>
      <c r="V127" s="192">
        <f t="shared" si="45"/>
        <v>0</v>
      </c>
      <c r="W127" s="192">
        <f t="shared" si="46"/>
        <v>0</v>
      </c>
      <c r="X127" s="192">
        <f t="shared" si="51"/>
        <v>0</v>
      </c>
      <c r="Y127" s="192">
        <f t="shared" si="47"/>
        <v>0</v>
      </c>
      <c r="Z127" s="192">
        <f t="shared" si="52"/>
        <v>0</v>
      </c>
      <c r="AC127" s="191"/>
      <c r="AD127" s="191"/>
      <c r="AE127" s="191"/>
      <c r="AF127" s="191"/>
      <c r="AG127" s="191"/>
      <c r="AH127" s="191"/>
      <c r="AI127" s="191"/>
      <c r="AJ127" s="191"/>
      <c r="AN127" s="197"/>
      <c r="AO127" s="189"/>
    </row>
    <row r="128" spans="17:41">
      <c r="Q128" s="195">
        <f t="shared" si="42"/>
        <v>0</v>
      </c>
      <c r="R128" s="195">
        <f t="shared" si="43"/>
        <v>0</v>
      </c>
      <c r="T128" s="194">
        <f t="shared" si="50"/>
        <v>0</v>
      </c>
      <c r="U128" s="193">
        <f t="shared" si="44"/>
        <v>47208</v>
      </c>
      <c r="V128" s="192">
        <f t="shared" si="45"/>
        <v>0</v>
      </c>
      <c r="W128" s="192">
        <f t="shared" si="46"/>
        <v>0</v>
      </c>
      <c r="X128" s="192">
        <f t="shared" si="51"/>
        <v>0</v>
      </c>
      <c r="Y128" s="192">
        <f t="shared" si="47"/>
        <v>0</v>
      </c>
      <c r="Z128" s="192">
        <f t="shared" si="52"/>
        <v>0</v>
      </c>
      <c r="AC128" s="191"/>
      <c r="AD128" s="191"/>
      <c r="AE128" s="191"/>
      <c r="AF128" s="191"/>
      <c r="AG128" s="191"/>
      <c r="AH128" s="191"/>
      <c r="AI128" s="191"/>
      <c r="AJ128" s="191"/>
      <c r="AN128" s="196"/>
      <c r="AO128" s="189"/>
    </row>
    <row r="129" spans="17:41">
      <c r="Q129" s="195">
        <f t="shared" si="42"/>
        <v>0</v>
      </c>
      <c r="R129" s="195">
        <f t="shared" si="43"/>
        <v>0</v>
      </c>
      <c r="T129" s="194">
        <f t="shared" si="50"/>
        <v>0</v>
      </c>
      <c r="U129" s="193">
        <f t="shared" si="44"/>
        <v>47238</v>
      </c>
      <c r="V129" s="192">
        <f t="shared" si="45"/>
        <v>0</v>
      </c>
      <c r="W129" s="192">
        <f t="shared" si="46"/>
        <v>0</v>
      </c>
      <c r="X129" s="192">
        <f t="shared" si="51"/>
        <v>0</v>
      </c>
      <c r="Y129" s="192">
        <f t="shared" si="47"/>
        <v>0</v>
      </c>
      <c r="Z129" s="192">
        <f t="shared" si="52"/>
        <v>0</v>
      </c>
      <c r="AC129" s="191"/>
      <c r="AD129" s="191"/>
      <c r="AE129" s="191"/>
      <c r="AF129" s="191"/>
      <c r="AG129" s="191"/>
      <c r="AH129" s="191"/>
      <c r="AI129" s="191"/>
      <c r="AJ129" s="191"/>
      <c r="AN129" s="197"/>
      <c r="AO129" s="189"/>
    </row>
    <row r="130" spans="17:41">
      <c r="Q130" s="195">
        <f t="shared" si="42"/>
        <v>0</v>
      </c>
      <c r="R130" s="195">
        <f t="shared" si="43"/>
        <v>0</v>
      </c>
      <c r="T130" s="194">
        <f t="shared" si="50"/>
        <v>0</v>
      </c>
      <c r="U130" s="193">
        <f t="shared" si="44"/>
        <v>47269</v>
      </c>
      <c r="V130" s="192">
        <f t="shared" si="45"/>
        <v>0</v>
      </c>
      <c r="W130" s="192">
        <f t="shared" si="46"/>
        <v>0</v>
      </c>
      <c r="X130" s="192">
        <f t="shared" si="51"/>
        <v>0</v>
      </c>
      <c r="Y130" s="192">
        <f t="shared" si="47"/>
        <v>0</v>
      </c>
      <c r="Z130" s="192">
        <f t="shared" si="52"/>
        <v>0</v>
      </c>
      <c r="AC130" s="191"/>
      <c r="AD130" s="191"/>
      <c r="AE130" s="191"/>
      <c r="AF130" s="191"/>
      <c r="AG130" s="191"/>
      <c r="AH130" s="191"/>
      <c r="AI130" s="191"/>
      <c r="AJ130" s="191"/>
      <c r="AN130" s="196"/>
      <c r="AO130" s="189"/>
    </row>
    <row r="131" spans="17:41">
      <c r="Q131" s="195">
        <f t="shared" si="42"/>
        <v>0</v>
      </c>
      <c r="R131" s="195">
        <f t="shared" si="43"/>
        <v>0</v>
      </c>
      <c r="T131" s="194">
        <f t="shared" si="50"/>
        <v>0</v>
      </c>
      <c r="U131" s="193">
        <f t="shared" si="44"/>
        <v>47299</v>
      </c>
      <c r="V131" s="192">
        <f t="shared" si="45"/>
        <v>0</v>
      </c>
      <c r="W131" s="192">
        <f t="shared" si="46"/>
        <v>0</v>
      </c>
      <c r="X131" s="192">
        <f t="shared" si="51"/>
        <v>0</v>
      </c>
      <c r="Y131" s="192">
        <f t="shared" si="47"/>
        <v>0</v>
      </c>
      <c r="Z131" s="192">
        <f t="shared" si="52"/>
        <v>0</v>
      </c>
      <c r="AC131" s="191"/>
      <c r="AD131" s="191"/>
      <c r="AE131" s="191"/>
      <c r="AF131" s="191"/>
      <c r="AG131" s="191"/>
      <c r="AH131" s="191"/>
      <c r="AI131" s="191"/>
      <c r="AJ131" s="191"/>
      <c r="AN131" s="197"/>
      <c r="AO131" s="189"/>
    </row>
    <row r="132" spans="17:41">
      <c r="Q132" s="195">
        <f t="shared" si="42"/>
        <v>0</v>
      </c>
      <c r="R132" s="195">
        <f t="shared" si="43"/>
        <v>0</v>
      </c>
      <c r="T132" s="194">
        <f t="shared" si="50"/>
        <v>0</v>
      </c>
      <c r="U132" s="193">
        <f t="shared" si="44"/>
        <v>47330</v>
      </c>
      <c r="V132" s="192">
        <f t="shared" si="45"/>
        <v>0</v>
      </c>
      <c r="W132" s="192">
        <f t="shared" si="46"/>
        <v>0</v>
      </c>
      <c r="X132" s="192">
        <f t="shared" si="51"/>
        <v>0</v>
      </c>
      <c r="Y132" s="192">
        <f t="shared" si="47"/>
        <v>0</v>
      </c>
      <c r="Z132" s="192">
        <f t="shared" si="52"/>
        <v>0</v>
      </c>
      <c r="AC132" s="191"/>
      <c r="AD132" s="191"/>
      <c r="AE132" s="191"/>
      <c r="AF132" s="191"/>
      <c r="AG132" s="191"/>
      <c r="AH132" s="191"/>
      <c r="AI132" s="191"/>
      <c r="AJ132" s="191"/>
      <c r="AN132" s="196"/>
      <c r="AO132" s="189"/>
    </row>
    <row r="133" spans="17:41">
      <c r="Q133" s="195">
        <f t="shared" si="42"/>
        <v>0</v>
      </c>
      <c r="R133" s="195">
        <f t="shared" si="43"/>
        <v>0</v>
      </c>
      <c r="T133" s="194">
        <f t="shared" si="50"/>
        <v>0</v>
      </c>
      <c r="U133" s="193">
        <f t="shared" si="44"/>
        <v>47361</v>
      </c>
      <c r="V133" s="192">
        <f t="shared" si="45"/>
        <v>0</v>
      </c>
      <c r="W133" s="192">
        <f t="shared" si="46"/>
        <v>0</v>
      </c>
      <c r="X133" s="192">
        <f t="shared" si="51"/>
        <v>0</v>
      </c>
      <c r="Y133" s="192">
        <f t="shared" si="47"/>
        <v>0</v>
      </c>
      <c r="Z133" s="192">
        <f t="shared" si="52"/>
        <v>0</v>
      </c>
      <c r="AC133" s="191"/>
      <c r="AD133" s="191"/>
      <c r="AE133" s="191"/>
      <c r="AF133" s="191"/>
      <c r="AG133" s="191"/>
      <c r="AH133" s="191"/>
      <c r="AI133" s="191"/>
      <c r="AJ133" s="191"/>
      <c r="AN133" s="197"/>
      <c r="AO133" s="189"/>
    </row>
    <row r="134" spans="17:41">
      <c r="Q134" s="195">
        <f t="shared" ref="Q134:Q140" si="53">IF(Q133-1&gt;=0,Q133-1,0)</f>
        <v>0</v>
      </c>
      <c r="R134" s="195">
        <f t="shared" ref="R134:R140" si="54">IF(Q134&gt;0,R133+1,0)</f>
        <v>0</v>
      </c>
      <c r="T134" s="194">
        <f t="shared" si="50"/>
        <v>0</v>
      </c>
      <c r="U134" s="193">
        <f t="shared" ref="U134:U140" si="55">EOMONTH(U133,$P$206)</f>
        <v>47391</v>
      </c>
      <c r="V134" s="192">
        <f t="shared" ref="V134:V140" si="56">IF(T134&gt;0,V133-W134,0)</f>
        <v>0</v>
      </c>
      <c r="W134" s="192">
        <f t="shared" ref="W134:W140" si="57">IF(T134&gt;$O$10,$V$5/($O$9-$O$10),0)</f>
        <v>0</v>
      </c>
      <c r="X134" s="192">
        <f t="shared" si="51"/>
        <v>0</v>
      </c>
      <c r="Y134" s="192">
        <f t="shared" ref="Y134:Y140" si="58">V133*$O$8</f>
        <v>0</v>
      </c>
      <c r="Z134" s="192">
        <f t="shared" si="52"/>
        <v>0</v>
      </c>
      <c r="AC134" s="191"/>
      <c r="AD134" s="191"/>
      <c r="AE134" s="191"/>
      <c r="AF134" s="191"/>
      <c r="AG134" s="191"/>
      <c r="AH134" s="191"/>
      <c r="AI134" s="191"/>
      <c r="AJ134" s="191"/>
      <c r="AN134" s="196"/>
      <c r="AO134" s="189"/>
    </row>
    <row r="135" spans="17:41">
      <c r="Q135" s="195">
        <f t="shared" si="53"/>
        <v>0</v>
      </c>
      <c r="R135" s="195">
        <f t="shared" si="54"/>
        <v>0</v>
      </c>
      <c r="T135" s="194">
        <f t="shared" ref="T135:T140" si="59">IF(R134&gt;0,T134+1,0)</f>
        <v>0</v>
      </c>
      <c r="U135" s="193">
        <f t="shared" si="55"/>
        <v>47422</v>
      </c>
      <c r="V135" s="192">
        <f t="shared" si="56"/>
        <v>0</v>
      </c>
      <c r="W135" s="192">
        <f t="shared" si="57"/>
        <v>0</v>
      </c>
      <c r="X135" s="192">
        <f t="shared" ref="X135:X140" si="60">W135+X134</f>
        <v>0</v>
      </c>
      <c r="Y135" s="192">
        <f t="shared" si="58"/>
        <v>0</v>
      </c>
      <c r="Z135" s="192">
        <f t="shared" ref="Z135:Z140" si="61">Z134+Y135</f>
        <v>0</v>
      </c>
      <c r="AC135" s="191"/>
      <c r="AD135" s="191"/>
      <c r="AE135" s="191"/>
      <c r="AF135" s="191"/>
      <c r="AG135" s="191"/>
      <c r="AH135" s="191"/>
      <c r="AI135" s="191"/>
      <c r="AJ135" s="191"/>
      <c r="AN135" s="197"/>
      <c r="AO135" s="189"/>
    </row>
    <row r="136" spans="17:41">
      <c r="Q136" s="195">
        <f t="shared" si="53"/>
        <v>0</v>
      </c>
      <c r="R136" s="195">
        <f t="shared" si="54"/>
        <v>0</v>
      </c>
      <c r="T136" s="194">
        <f t="shared" si="59"/>
        <v>0</v>
      </c>
      <c r="U136" s="193">
        <f t="shared" si="55"/>
        <v>47452</v>
      </c>
      <c r="V136" s="192">
        <f t="shared" si="56"/>
        <v>0</v>
      </c>
      <c r="W136" s="192">
        <f t="shared" si="57"/>
        <v>0</v>
      </c>
      <c r="X136" s="192">
        <f t="shared" si="60"/>
        <v>0</v>
      </c>
      <c r="Y136" s="192">
        <f t="shared" si="58"/>
        <v>0</v>
      </c>
      <c r="Z136" s="192">
        <f t="shared" si="61"/>
        <v>0</v>
      </c>
      <c r="AC136" s="191"/>
      <c r="AD136" s="191"/>
      <c r="AE136" s="191"/>
      <c r="AF136" s="191"/>
      <c r="AG136" s="191"/>
      <c r="AH136" s="191"/>
      <c r="AI136" s="191"/>
      <c r="AJ136" s="191"/>
      <c r="AN136" s="196"/>
      <c r="AO136" s="189"/>
    </row>
    <row r="137" spans="17:41">
      <c r="Q137" s="195">
        <f t="shared" si="53"/>
        <v>0</v>
      </c>
      <c r="R137" s="195">
        <f t="shared" si="54"/>
        <v>0</v>
      </c>
      <c r="T137" s="194">
        <f t="shared" si="59"/>
        <v>0</v>
      </c>
      <c r="U137" s="193">
        <f t="shared" si="55"/>
        <v>47483</v>
      </c>
      <c r="V137" s="192">
        <f t="shared" si="56"/>
        <v>0</v>
      </c>
      <c r="W137" s="192">
        <f t="shared" si="57"/>
        <v>0</v>
      </c>
      <c r="X137" s="192">
        <f t="shared" si="60"/>
        <v>0</v>
      </c>
      <c r="Y137" s="192">
        <f t="shared" si="58"/>
        <v>0</v>
      </c>
      <c r="Z137" s="192">
        <f t="shared" si="61"/>
        <v>0</v>
      </c>
      <c r="AC137" s="191"/>
      <c r="AD137" s="191"/>
      <c r="AE137" s="191"/>
      <c r="AF137" s="191"/>
      <c r="AG137" s="191"/>
      <c r="AH137" s="191"/>
      <c r="AI137" s="191"/>
      <c r="AJ137" s="191"/>
      <c r="AN137" s="189"/>
      <c r="AO137" s="189"/>
    </row>
    <row r="138" spans="17:41">
      <c r="Q138" s="195">
        <f t="shared" si="53"/>
        <v>0</v>
      </c>
      <c r="R138" s="195">
        <f t="shared" si="54"/>
        <v>0</v>
      </c>
      <c r="T138" s="194">
        <f t="shared" si="59"/>
        <v>0</v>
      </c>
      <c r="U138" s="193">
        <f t="shared" si="55"/>
        <v>47514</v>
      </c>
      <c r="V138" s="192">
        <f t="shared" si="56"/>
        <v>0</v>
      </c>
      <c r="W138" s="192">
        <f t="shared" si="57"/>
        <v>0</v>
      </c>
      <c r="X138" s="192">
        <f t="shared" si="60"/>
        <v>0</v>
      </c>
      <c r="Y138" s="192">
        <f t="shared" si="58"/>
        <v>0</v>
      </c>
      <c r="Z138" s="192">
        <f t="shared" si="61"/>
        <v>0</v>
      </c>
      <c r="AC138" s="191"/>
      <c r="AD138" s="191"/>
      <c r="AE138" s="191"/>
      <c r="AF138" s="191"/>
      <c r="AG138" s="191"/>
      <c r="AH138" s="191"/>
      <c r="AI138" s="191"/>
      <c r="AJ138" s="191"/>
      <c r="AN138" s="189"/>
      <c r="AO138" s="189"/>
    </row>
    <row r="139" spans="17:41">
      <c r="Q139" s="195">
        <f t="shared" si="53"/>
        <v>0</v>
      </c>
      <c r="R139" s="195">
        <f t="shared" si="54"/>
        <v>0</v>
      </c>
      <c r="T139" s="194">
        <f t="shared" si="59"/>
        <v>0</v>
      </c>
      <c r="U139" s="193">
        <f t="shared" si="55"/>
        <v>47542</v>
      </c>
      <c r="V139" s="192">
        <f t="shared" si="56"/>
        <v>0</v>
      </c>
      <c r="W139" s="192">
        <f t="shared" si="57"/>
        <v>0</v>
      </c>
      <c r="X139" s="192">
        <f t="shared" si="60"/>
        <v>0</v>
      </c>
      <c r="Y139" s="192">
        <f t="shared" si="58"/>
        <v>0</v>
      </c>
      <c r="Z139" s="192">
        <f t="shared" si="61"/>
        <v>0</v>
      </c>
      <c r="AC139" s="191"/>
      <c r="AD139" s="191"/>
      <c r="AE139" s="191"/>
      <c r="AF139" s="191"/>
      <c r="AG139" s="191"/>
      <c r="AH139" s="191"/>
      <c r="AI139" s="191"/>
      <c r="AJ139" s="191"/>
      <c r="AN139" s="189"/>
      <c r="AO139" s="189"/>
    </row>
    <row r="140" spans="17:41">
      <c r="Q140" s="195">
        <f t="shared" si="53"/>
        <v>0</v>
      </c>
      <c r="R140" s="195">
        <f t="shared" si="54"/>
        <v>0</v>
      </c>
      <c r="T140" s="194">
        <f t="shared" si="59"/>
        <v>0</v>
      </c>
      <c r="U140" s="193">
        <f t="shared" si="55"/>
        <v>47573</v>
      </c>
      <c r="V140" s="192">
        <f t="shared" si="56"/>
        <v>0</v>
      </c>
      <c r="W140" s="192">
        <f t="shared" si="57"/>
        <v>0</v>
      </c>
      <c r="X140" s="192">
        <f t="shared" si="60"/>
        <v>0</v>
      </c>
      <c r="Y140" s="192">
        <f t="shared" si="58"/>
        <v>0</v>
      </c>
      <c r="Z140" s="192">
        <f t="shared" si="61"/>
        <v>0</v>
      </c>
      <c r="AC140" s="191"/>
      <c r="AD140" s="191"/>
      <c r="AE140" s="191"/>
      <c r="AF140" s="191"/>
      <c r="AG140" s="191"/>
      <c r="AH140" s="191"/>
      <c r="AI140" s="191"/>
      <c r="AJ140" s="191"/>
      <c r="AN140" s="189"/>
      <c r="AO140" s="189"/>
    </row>
    <row r="141" spans="17:41">
      <c r="AC141" s="191"/>
      <c r="AD141" s="191"/>
      <c r="AE141" s="191"/>
      <c r="AF141" s="191"/>
      <c r="AG141" s="191"/>
      <c r="AH141" s="191"/>
      <c r="AI141" s="191"/>
      <c r="AJ141" s="191"/>
      <c r="AN141" s="189"/>
      <c r="AO141" s="189"/>
    </row>
    <row r="142" spans="17:41">
      <c r="AN142" s="189"/>
      <c r="AO142" s="189"/>
    </row>
    <row r="143" spans="17:41">
      <c r="AN143" s="189"/>
      <c r="AO143" s="189"/>
    </row>
    <row r="144" spans="17:41">
      <c r="AN144" s="189"/>
      <c r="AO144" s="189"/>
    </row>
    <row r="145" spans="40:42">
      <c r="AN145" s="189"/>
      <c r="AO145" s="189"/>
    </row>
    <row r="146" spans="40:42">
      <c r="AN146" s="189"/>
      <c r="AO146" s="189"/>
    </row>
    <row r="147" spans="40:42">
      <c r="AN147" s="189"/>
      <c r="AO147" s="189"/>
    </row>
    <row r="148" spans="40:42">
      <c r="AN148" s="189"/>
      <c r="AO148" s="189"/>
    </row>
    <row r="149" spans="40:42">
      <c r="AN149" s="189"/>
      <c r="AO149" s="189"/>
    </row>
    <row r="150" spans="40:42">
      <c r="AN150" s="189"/>
      <c r="AO150" s="189"/>
    </row>
    <row r="151" spans="40:42">
      <c r="AN151" s="189"/>
      <c r="AO151" s="189"/>
    </row>
    <row r="152" spans="40:42">
      <c r="AN152" s="189"/>
      <c r="AO152" s="189"/>
    </row>
    <row r="153" spans="40:42">
      <c r="AN153" s="189"/>
      <c r="AO153" s="189"/>
    </row>
    <row r="154" spans="40:42">
      <c r="AN154" s="189"/>
      <c r="AO154" s="189"/>
    </row>
    <row r="155" spans="40:42">
      <c r="AN155" s="189"/>
      <c r="AO155" s="189"/>
    </row>
    <row r="156" spans="40:42">
      <c r="AN156" s="189"/>
      <c r="AO156" s="189"/>
    </row>
    <row r="157" spans="40:42">
      <c r="AN157" s="189"/>
      <c r="AO157" s="189"/>
    </row>
    <row r="158" spans="40:42">
      <c r="AN158" s="189"/>
      <c r="AO158" s="189"/>
    </row>
    <row r="159" spans="40:42">
      <c r="AN159" s="189"/>
      <c r="AO159" s="189"/>
      <c r="AP159" s="190"/>
    </row>
    <row r="160" spans="40:42">
      <c r="AN160" s="189"/>
      <c r="AO160" s="189"/>
    </row>
    <row r="161" spans="40:41">
      <c r="AN161" s="189"/>
      <c r="AO161" s="189"/>
    </row>
    <row r="201" spans="14:16" ht="17.399999999999999">
      <c r="N201" s="620" t="s">
        <v>317</v>
      </c>
      <c r="O201" s="620"/>
      <c r="P201" s="620"/>
    </row>
    <row r="202" spans="14:16" ht="27.6">
      <c r="N202" s="188" t="s">
        <v>316</v>
      </c>
      <c r="O202" s="188" t="s">
        <v>315</v>
      </c>
      <c r="P202" s="187" t="s">
        <v>314</v>
      </c>
    </row>
    <row r="203" spans="14:16" ht="15">
      <c r="N203" s="186">
        <f>IF(O208=1,O4/12,0)</f>
        <v>5.0000000000000001E-3</v>
      </c>
      <c r="O203" s="185">
        <f>IF($O208=1,$O$5,0)</f>
        <v>60</v>
      </c>
      <c r="P203" s="184"/>
    </row>
    <row r="204" spans="14:16" ht="15">
      <c r="N204" s="182">
        <f>IF(O209=1,O4/4,0)</f>
        <v>0</v>
      </c>
      <c r="O204" s="181">
        <f>IF($O209=1,$O$5/4,0)</f>
        <v>0</v>
      </c>
      <c r="P204" s="183"/>
    </row>
    <row r="205" spans="14:16" ht="15">
      <c r="N205" s="182">
        <f>IF(O210=1,O4,0)</f>
        <v>0</v>
      </c>
      <c r="O205" s="181">
        <f>IF($O210=1,$O$5/12,0)</f>
        <v>0</v>
      </c>
      <c r="P205" s="180"/>
    </row>
    <row r="206" spans="14:16" ht="15.6">
      <c r="N206" s="179"/>
      <c r="O206" s="178"/>
      <c r="P206" s="177">
        <f>IF(O208=1,1,IF(O209=1,3,IF(O210=1,12,0)))</f>
        <v>1</v>
      </c>
    </row>
    <row r="207" spans="14:16" ht="60">
      <c r="N207" s="176" t="s">
        <v>313</v>
      </c>
      <c r="O207" s="175" t="s">
        <v>312</v>
      </c>
    </row>
    <row r="208" spans="14:16" ht="15">
      <c r="N208" s="173" t="s">
        <v>311</v>
      </c>
      <c r="O208" s="174">
        <v>1</v>
      </c>
    </row>
    <row r="209" spans="14:22" ht="15">
      <c r="N209" s="173" t="s">
        <v>310</v>
      </c>
      <c r="O209" s="174"/>
    </row>
    <row r="210" spans="14:22" ht="15">
      <c r="N210" s="173" t="s">
        <v>309</v>
      </c>
      <c r="O210" s="172"/>
    </row>
    <row r="214" spans="14:22">
      <c r="O214" s="159"/>
      <c r="P214" s="159"/>
      <c r="Q214" s="171"/>
      <c r="R214" s="170"/>
      <c r="S214" s="168" t="s">
        <v>308</v>
      </c>
      <c r="T214" s="159"/>
      <c r="U214" s="159"/>
      <c r="V214" s="159"/>
    </row>
    <row r="215" spans="14:22">
      <c r="O215" s="168" t="s">
        <v>307</v>
      </c>
      <c r="P215" s="165">
        <v>41639</v>
      </c>
      <c r="Q215" s="166">
        <v>0</v>
      </c>
      <c r="R215" s="163">
        <v>0</v>
      </c>
      <c r="S215" s="161">
        <f t="shared" ref="S215:S228" si="62">$V$5</f>
        <v>0</v>
      </c>
      <c r="T215" s="168" t="s">
        <v>306</v>
      </c>
      <c r="U215" s="159">
        <f t="shared" ref="U215:U228" si="63">VLOOKUP($AC$5,Q215:S228,2)</f>
        <v>0</v>
      </c>
      <c r="V215" s="159"/>
    </row>
    <row r="216" spans="14:22">
      <c r="O216" s="168" t="s">
        <v>305</v>
      </c>
      <c r="P216" s="165">
        <v>41670</v>
      </c>
      <c r="Q216" s="164">
        <v>1</v>
      </c>
      <c r="R216" s="163">
        <v>1</v>
      </c>
      <c r="S216" s="161">
        <f t="shared" si="62"/>
        <v>0</v>
      </c>
      <c r="T216" s="159"/>
      <c r="U216" s="159" t="e">
        <f t="shared" si="63"/>
        <v>#N/A</v>
      </c>
      <c r="V216" s="159"/>
    </row>
    <row r="217" spans="14:22">
      <c r="O217" s="168" t="s">
        <v>304</v>
      </c>
      <c r="P217" s="169">
        <v>41698</v>
      </c>
      <c r="Q217" s="164">
        <v>2</v>
      </c>
      <c r="R217" s="163">
        <v>2</v>
      </c>
      <c r="S217" s="161">
        <f t="shared" si="62"/>
        <v>0</v>
      </c>
      <c r="T217" s="159"/>
      <c r="U217" s="159" t="e">
        <f t="shared" si="63"/>
        <v>#N/A</v>
      </c>
      <c r="V217" s="159"/>
    </row>
    <row r="218" spans="14:22">
      <c r="O218" s="168" t="s">
        <v>303</v>
      </c>
      <c r="P218" s="165">
        <v>41729</v>
      </c>
      <c r="Q218" s="164">
        <v>3</v>
      </c>
      <c r="R218" s="163">
        <v>3</v>
      </c>
      <c r="S218" s="161">
        <f t="shared" si="62"/>
        <v>0</v>
      </c>
      <c r="T218" s="159"/>
      <c r="U218" s="159" t="e">
        <f t="shared" si="63"/>
        <v>#N/A</v>
      </c>
      <c r="V218" s="159"/>
    </row>
    <row r="219" spans="14:22">
      <c r="O219" s="168" t="s">
        <v>302</v>
      </c>
      <c r="P219" s="165">
        <v>41759</v>
      </c>
      <c r="Q219" s="164">
        <v>4</v>
      </c>
      <c r="R219" s="163">
        <v>4</v>
      </c>
      <c r="S219" s="161">
        <f t="shared" si="62"/>
        <v>0</v>
      </c>
      <c r="T219" s="159"/>
      <c r="U219" s="159" t="e">
        <f t="shared" si="63"/>
        <v>#N/A</v>
      </c>
      <c r="V219" s="159"/>
    </row>
    <row r="220" spans="14:22">
      <c r="O220" s="159"/>
      <c r="P220" s="165">
        <v>41790</v>
      </c>
      <c r="Q220" s="164">
        <v>5</v>
      </c>
      <c r="R220" s="163">
        <v>5</v>
      </c>
      <c r="S220" s="161">
        <f t="shared" si="62"/>
        <v>0</v>
      </c>
      <c r="T220" s="159"/>
      <c r="U220" s="159" t="e">
        <f t="shared" si="63"/>
        <v>#N/A</v>
      </c>
      <c r="V220" s="159"/>
    </row>
    <row r="221" spans="14:22">
      <c r="O221" s="159"/>
      <c r="P221" s="165">
        <v>41820</v>
      </c>
      <c r="Q221" s="164">
        <v>6</v>
      </c>
      <c r="R221" s="163">
        <v>6</v>
      </c>
      <c r="S221" s="161">
        <f t="shared" si="62"/>
        <v>0</v>
      </c>
      <c r="T221" s="159"/>
      <c r="U221" s="159" t="e">
        <f t="shared" si="63"/>
        <v>#N/A</v>
      </c>
      <c r="V221" s="159"/>
    </row>
    <row r="222" spans="14:22">
      <c r="O222" s="159"/>
      <c r="P222" s="165">
        <v>41851</v>
      </c>
      <c r="Q222" s="164">
        <v>7</v>
      </c>
      <c r="R222" s="163">
        <v>7</v>
      </c>
      <c r="S222" s="161">
        <f t="shared" si="62"/>
        <v>0</v>
      </c>
      <c r="T222" s="168"/>
      <c r="U222" s="159" t="e">
        <f t="shared" si="63"/>
        <v>#N/A</v>
      </c>
      <c r="V222" s="159"/>
    </row>
    <row r="223" spans="14:22">
      <c r="O223" s="159"/>
      <c r="P223" s="165">
        <v>41882</v>
      </c>
      <c r="Q223" s="164">
        <v>8</v>
      </c>
      <c r="R223" s="163">
        <v>8</v>
      </c>
      <c r="S223" s="161">
        <f t="shared" si="62"/>
        <v>0</v>
      </c>
      <c r="T223" s="159"/>
      <c r="U223" s="159" t="e">
        <f t="shared" si="63"/>
        <v>#N/A</v>
      </c>
      <c r="V223" s="159"/>
    </row>
    <row r="224" spans="14:22">
      <c r="O224" s="159"/>
      <c r="P224" s="165">
        <v>41912</v>
      </c>
      <c r="Q224" s="164">
        <v>9</v>
      </c>
      <c r="R224" s="167">
        <v>9</v>
      </c>
      <c r="S224" s="161">
        <f t="shared" si="62"/>
        <v>0</v>
      </c>
      <c r="T224" s="159"/>
      <c r="U224" s="159" t="e">
        <f t="shared" si="63"/>
        <v>#N/A</v>
      </c>
      <c r="V224" s="159"/>
    </row>
    <row r="225" spans="15:22">
      <c r="O225" s="159"/>
      <c r="P225" s="165">
        <v>41943</v>
      </c>
      <c r="Q225" s="166">
        <v>10</v>
      </c>
      <c r="R225" s="163">
        <v>10</v>
      </c>
      <c r="S225" s="161">
        <f t="shared" si="62"/>
        <v>0</v>
      </c>
      <c r="T225" s="159"/>
      <c r="U225" s="159" t="e">
        <f t="shared" si="63"/>
        <v>#N/A</v>
      </c>
      <c r="V225" s="159"/>
    </row>
    <row r="226" spans="15:22">
      <c r="O226" s="159"/>
      <c r="P226" s="165">
        <v>41973</v>
      </c>
      <c r="Q226" s="164">
        <v>11</v>
      </c>
      <c r="R226" s="163">
        <v>11</v>
      </c>
      <c r="S226" s="161">
        <f t="shared" si="62"/>
        <v>0</v>
      </c>
      <c r="T226" s="159"/>
      <c r="U226" s="159" t="e">
        <f t="shared" si="63"/>
        <v>#N/A</v>
      </c>
      <c r="V226" s="159"/>
    </row>
    <row r="227" spans="15:22">
      <c r="O227" s="159"/>
      <c r="P227" s="165">
        <v>42004</v>
      </c>
      <c r="Q227" s="164">
        <v>12</v>
      </c>
      <c r="R227" s="163">
        <v>12</v>
      </c>
      <c r="S227" s="161">
        <f t="shared" si="62"/>
        <v>0</v>
      </c>
      <c r="T227" s="159"/>
      <c r="U227" s="159" t="e">
        <f t="shared" si="63"/>
        <v>#N/A</v>
      </c>
      <c r="V227" s="159"/>
    </row>
    <row r="228" spans="15:22">
      <c r="O228" s="159"/>
      <c r="P228" s="160">
        <f t="shared" ref="P228:P240" si="64">EOMONTH(P227,1)</f>
        <v>42035</v>
      </c>
      <c r="Q228" s="162">
        <v>13</v>
      </c>
      <c r="R228" s="159"/>
      <c r="S228" s="161">
        <f t="shared" si="62"/>
        <v>0</v>
      </c>
      <c r="T228" s="159">
        <v>2017</v>
      </c>
      <c r="U228" s="159" t="e">
        <f t="shared" si="63"/>
        <v>#N/A</v>
      </c>
      <c r="V228" s="159"/>
    </row>
    <row r="229" spans="15:22">
      <c r="O229" s="159"/>
      <c r="P229" s="160">
        <f t="shared" si="64"/>
        <v>42063</v>
      </c>
      <c r="Q229" s="159">
        <f t="shared" ref="Q229:Q275" si="65">Q228+1</f>
        <v>14</v>
      </c>
      <c r="R229" s="159"/>
      <c r="S229" s="159"/>
      <c r="T229" s="159"/>
      <c r="U229" s="159"/>
      <c r="V229" s="159"/>
    </row>
    <row r="230" spans="15:22">
      <c r="O230" s="159"/>
      <c r="P230" s="160">
        <f t="shared" si="64"/>
        <v>42094</v>
      </c>
      <c r="Q230" s="159">
        <f t="shared" si="65"/>
        <v>15</v>
      </c>
      <c r="R230" s="159"/>
      <c r="S230" s="159"/>
      <c r="T230" s="159"/>
      <c r="U230" s="159"/>
      <c r="V230" s="159"/>
    </row>
    <row r="231" spans="15:22">
      <c r="O231" s="159"/>
      <c r="P231" s="160">
        <f t="shared" si="64"/>
        <v>42124</v>
      </c>
      <c r="Q231" s="159">
        <f t="shared" si="65"/>
        <v>16</v>
      </c>
      <c r="R231" s="159"/>
      <c r="S231" s="159"/>
      <c r="T231" s="159"/>
      <c r="U231" s="159"/>
      <c r="V231" s="159"/>
    </row>
    <row r="232" spans="15:22">
      <c r="O232" s="159"/>
      <c r="P232" s="160">
        <f t="shared" si="64"/>
        <v>42155</v>
      </c>
      <c r="Q232" s="159">
        <f t="shared" si="65"/>
        <v>17</v>
      </c>
      <c r="R232" s="159"/>
      <c r="S232" s="159"/>
      <c r="T232" s="159"/>
      <c r="U232" s="159"/>
      <c r="V232" s="159"/>
    </row>
    <row r="233" spans="15:22">
      <c r="O233" s="159"/>
      <c r="P233" s="160">
        <f t="shared" si="64"/>
        <v>42185</v>
      </c>
      <c r="Q233" s="159">
        <f t="shared" si="65"/>
        <v>18</v>
      </c>
      <c r="R233" s="159"/>
      <c r="S233" s="159"/>
      <c r="T233" s="159"/>
      <c r="U233" s="159"/>
      <c r="V233" s="159"/>
    </row>
    <row r="234" spans="15:22">
      <c r="O234" s="159"/>
      <c r="P234" s="160">
        <f t="shared" si="64"/>
        <v>42216</v>
      </c>
      <c r="Q234" s="159">
        <f t="shared" si="65"/>
        <v>19</v>
      </c>
      <c r="R234" s="159"/>
      <c r="S234" s="159"/>
      <c r="T234" s="159"/>
      <c r="U234" s="159"/>
      <c r="V234" s="159"/>
    </row>
    <row r="235" spans="15:22">
      <c r="O235" s="159"/>
      <c r="P235" s="160">
        <f t="shared" si="64"/>
        <v>42247</v>
      </c>
      <c r="Q235" s="159">
        <f t="shared" si="65"/>
        <v>20</v>
      </c>
      <c r="R235" s="159"/>
      <c r="S235" s="159"/>
      <c r="T235" s="159"/>
      <c r="U235" s="159"/>
      <c r="V235" s="159"/>
    </row>
    <row r="236" spans="15:22">
      <c r="O236" s="159"/>
      <c r="P236" s="160">
        <f t="shared" si="64"/>
        <v>42277</v>
      </c>
      <c r="Q236" s="159">
        <f t="shared" si="65"/>
        <v>21</v>
      </c>
      <c r="R236" s="159"/>
      <c r="S236" s="159"/>
      <c r="T236" s="159"/>
      <c r="U236" s="159"/>
      <c r="V236" s="159"/>
    </row>
    <row r="237" spans="15:22">
      <c r="O237" s="159"/>
      <c r="P237" s="160">
        <f t="shared" si="64"/>
        <v>42308</v>
      </c>
      <c r="Q237" s="159">
        <f t="shared" si="65"/>
        <v>22</v>
      </c>
      <c r="R237" s="159"/>
      <c r="S237" s="159"/>
      <c r="T237" s="159"/>
      <c r="U237" s="159"/>
      <c r="V237" s="159"/>
    </row>
    <row r="238" spans="15:22">
      <c r="O238" s="159"/>
      <c r="P238" s="160">
        <f t="shared" si="64"/>
        <v>42338</v>
      </c>
      <c r="Q238" s="159">
        <f t="shared" si="65"/>
        <v>23</v>
      </c>
      <c r="R238" s="159"/>
      <c r="S238" s="159"/>
      <c r="T238" s="159"/>
      <c r="U238" s="159"/>
      <c r="V238" s="159"/>
    </row>
    <row r="239" spans="15:22">
      <c r="O239" s="159"/>
      <c r="P239" s="160">
        <f t="shared" si="64"/>
        <v>42369</v>
      </c>
      <c r="Q239" s="159">
        <f t="shared" si="65"/>
        <v>24</v>
      </c>
      <c r="R239" s="159"/>
      <c r="S239" s="159"/>
      <c r="T239" s="159"/>
      <c r="U239" s="159"/>
      <c r="V239" s="159"/>
    </row>
    <row r="240" spans="15:22">
      <c r="O240" s="159"/>
      <c r="P240" s="160">
        <f t="shared" si="64"/>
        <v>42400</v>
      </c>
      <c r="Q240" s="159">
        <f t="shared" si="65"/>
        <v>25</v>
      </c>
      <c r="R240" s="159"/>
      <c r="S240" s="159"/>
      <c r="T240" s="159"/>
      <c r="U240" s="159"/>
      <c r="V240" s="159"/>
    </row>
    <row r="241" spans="15:22">
      <c r="O241" s="159"/>
      <c r="P241" s="160">
        <v>42428</v>
      </c>
      <c r="Q241" s="159">
        <f t="shared" si="65"/>
        <v>26</v>
      </c>
      <c r="R241" s="159"/>
      <c r="S241" s="159"/>
      <c r="T241" s="159"/>
      <c r="U241" s="159"/>
      <c r="V241" s="159"/>
    </row>
    <row r="242" spans="15:22">
      <c r="O242" s="159"/>
      <c r="P242" s="160">
        <f t="shared" ref="P242:P275" si="66">EOMONTH(P241,1)</f>
        <v>42460</v>
      </c>
      <c r="Q242" s="159">
        <f t="shared" si="65"/>
        <v>27</v>
      </c>
      <c r="R242" s="159"/>
      <c r="S242" s="159"/>
      <c r="T242" s="159"/>
      <c r="U242" s="159"/>
      <c r="V242" s="159"/>
    </row>
    <row r="243" spans="15:22">
      <c r="O243" s="159"/>
      <c r="P243" s="160">
        <f t="shared" si="66"/>
        <v>42490</v>
      </c>
      <c r="Q243" s="159">
        <f t="shared" si="65"/>
        <v>28</v>
      </c>
      <c r="R243" s="159"/>
      <c r="S243" s="159"/>
      <c r="T243" s="159"/>
      <c r="U243" s="159"/>
      <c r="V243" s="159"/>
    </row>
    <row r="244" spans="15:22">
      <c r="O244" s="159"/>
      <c r="P244" s="160">
        <f t="shared" si="66"/>
        <v>42521</v>
      </c>
      <c r="Q244" s="159">
        <f t="shared" si="65"/>
        <v>29</v>
      </c>
      <c r="R244" s="159"/>
      <c r="S244" s="159"/>
      <c r="T244" s="159"/>
      <c r="U244" s="159"/>
      <c r="V244" s="159"/>
    </row>
    <row r="245" spans="15:22">
      <c r="O245" s="159"/>
      <c r="P245" s="160">
        <f t="shared" si="66"/>
        <v>42551</v>
      </c>
      <c r="Q245" s="159">
        <f t="shared" si="65"/>
        <v>30</v>
      </c>
      <c r="R245" s="159"/>
      <c r="S245" s="159"/>
      <c r="T245" s="159"/>
      <c r="U245" s="159"/>
      <c r="V245" s="159"/>
    </row>
    <row r="246" spans="15:22">
      <c r="O246" s="159"/>
      <c r="P246" s="160">
        <f t="shared" si="66"/>
        <v>42582</v>
      </c>
      <c r="Q246" s="159">
        <f t="shared" si="65"/>
        <v>31</v>
      </c>
      <c r="R246" s="159"/>
      <c r="S246" s="159"/>
      <c r="T246" s="159"/>
      <c r="U246" s="159"/>
      <c r="V246" s="159"/>
    </row>
    <row r="247" spans="15:22">
      <c r="O247" s="159"/>
      <c r="P247" s="160">
        <f t="shared" si="66"/>
        <v>42613</v>
      </c>
      <c r="Q247" s="159">
        <f t="shared" si="65"/>
        <v>32</v>
      </c>
      <c r="R247" s="159"/>
      <c r="S247" s="159"/>
      <c r="T247" s="159"/>
      <c r="U247" s="159"/>
      <c r="V247" s="159"/>
    </row>
    <row r="248" spans="15:22">
      <c r="O248" s="159"/>
      <c r="P248" s="160">
        <f t="shared" si="66"/>
        <v>42643</v>
      </c>
      <c r="Q248" s="159">
        <f t="shared" si="65"/>
        <v>33</v>
      </c>
      <c r="R248" s="159"/>
      <c r="S248" s="159"/>
      <c r="T248" s="159"/>
      <c r="U248" s="159"/>
      <c r="V248" s="159"/>
    </row>
    <row r="249" spans="15:22">
      <c r="O249" s="159"/>
      <c r="P249" s="160">
        <f t="shared" si="66"/>
        <v>42674</v>
      </c>
      <c r="Q249" s="159">
        <f t="shared" si="65"/>
        <v>34</v>
      </c>
      <c r="R249" s="159"/>
      <c r="S249" s="159"/>
      <c r="T249" s="159"/>
      <c r="U249" s="159"/>
      <c r="V249" s="159"/>
    </row>
    <row r="250" spans="15:22">
      <c r="O250" s="159"/>
      <c r="P250" s="160">
        <f t="shared" si="66"/>
        <v>42704</v>
      </c>
      <c r="Q250" s="159">
        <f t="shared" si="65"/>
        <v>35</v>
      </c>
      <c r="R250" s="159"/>
      <c r="S250" s="159"/>
      <c r="T250" s="159"/>
      <c r="U250" s="159"/>
      <c r="V250" s="159"/>
    </row>
    <row r="251" spans="15:22">
      <c r="O251" s="159"/>
      <c r="P251" s="160">
        <f t="shared" si="66"/>
        <v>42735</v>
      </c>
      <c r="Q251" s="159">
        <f t="shared" si="65"/>
        <v>36</v>
      </c>
      <c r="R251" s="159"/>
      <c r="S251" s="159"/>
      <c r="T251" s="159"/>
      <c r="U251" s="159"/>
      <c r="V251" s="159"/>
    </row>
    <row r="252" spans="15:22">
      <c r="O252" s="159"/>
      <c r="P252" s="160">
        <f t="shared" si="66"/>
        <v>42766</v>
      </c>
      <c r="Q252" s="159">
        <f t="shared" si="65"/>
        <v>37</v>
      </c>
      <c r="R252" s="159"/>
      <c r="S252" s="159"/>
      <c r="T252" s="159"/>
      <c r="U252" s="159"/>
      <c r="V252" s="159"/>
    </row>
    <row r="253" spans="15:22">
      <c r="O253" s="159"/>
      <c r="P253" s="160">
        <f t="shared" si="66"/>
        <v>42794</v>
      </c>
      <c r="Q253" s="159">
        <f t="shared" si="65"/>
        <v>38</v>
      </c>
      <c r="R253" s="159"/>
      <c r="S253" s="159"/>
      <c r="T253" s="159"/>
      <c r="U253" s="159"/>
      <c r="V253" s="159"/>
    </row>
    <row r="254" spans="15:22">
      <c r="O254" s="159"/>
      <c r="P254" s="160">
        <f t="shared" si="66"/>
        <v>42825</v>
      </c>
      <c r="Q254" s="159">
        <f t="shared" si="65"/>
        <v>39</v>
      </c>
      <c r="R254" s="159"/>
      <c r="S254" s="159"/>
      <c r="T254" s="159"/>
      <c r="U254" s="159"/>
      <c r="V254" s="159"/>
    </row>
    <row r="255" spans="15:22">
      <c r="O255" s="159"/>
      <c r="P255" s="160">
        <f t="shared" si="66"/>
        <v>42855</v>
      </c>
      <c r="Q255" s="159">
        <f t="shared" si="65"/>
        <v>40</v>
      </c>
      <c r="R255" s="159"/>
      <c r="S255" s="159"/>
      <c r="T255" s="159"/>
      <c r="U255" s="159"/>
      <c r="V255" s="159"/>
    </row>
    <row r="256" spans="15:22">
      <c r="O256" s="159"/>
      <c r="P256" s="160">
        <f t="shared" si="66"/>
        <v>42886</v>
      </c>
      <c r="Q256" s="159">
        <f t="shared" si="65"/>
        <v>41</v>
      </c>
      <c r="R256" s="159"/>
      <c r="S256" s="159"/>
      <c r="T256" s="159"/>
      <c r="U256" s="159"/>
      <c r="V256" s="159"/>
    </row>
    <row r="257" spans="15:22">
      <c r="O257" s="159"/>
      <c r="P257" s="160">
        <f t="shared" si="66"/>
        <v>42916</v>
      </c>
      <c r="Q257" s="159">
        <f t="shared" si="65"/>
        <v>42</v>
      </c>
      <c r="R257" s="159"/>
      <c r="S257" s="159"/>
      <c r="T257" s="159"/>
      <c r="U257" s="159"/>
      <c r="V257" s="159"/>
    </row>
    <row r="258" spans="15:22">
      <c r="O258" s="159"/>
      <c r="P258" s="160">
        <f t="shared" si="66"/>
        <v>42947</v>
      </c>
      <c r="Q258" s="159">
        <f t="shared" si="65"/>
        <v>43</v>
      </c>
      <c r="R258" s="159"/>
      <c r="S258" s="159"/>
      <c r="T258" s="159"/>
      <c r="U258" s="159"/>
      <c r="V258" s="159"/>
    </row>
    <row r="259" spans="15:22">
      <c r="O259" s="159"/>
      <c r="P259" s="160">
        <f t="shared" si="66"/>
        <v>42978</v>
      </c>
      <c r="Q259" s="159">
        <f t="shared" si="65"/>
        <v>44</v>
      </c>
      <c r="R259" s="159"/>
      <c r="S259" s="159"/>
      <c r="T259" s="159"/>
      <c r="U259" s="159"/>
      <c r="V259" s="159"/>
    </row>
    <row r="260" spans="15:22">
      <c r="O260" s="159"/>
      <c r="P260" s="160">
        <f t="shared" si="66"/>
        <v>43008</v>
      </c>
      <c r="Q260" s="159">
        <f t="shared" si="65"/>
        <v>45</v>
      </c>
      <c r="R260" s="159"/>
      <c r="S260" s="159"/>
      <c r="T260" s="159"/>
      <c r="U260" s="159"/>
      <c r="V260" s="159"/>
    </row>
    <row r="261" spans="15:22">
      <c r="O261" s="159"/>
      <c r="P261" s="160">
        <f t="shared" si="66"/>
        <v>43039</v>
      </c>
      <c r="Q261" s="159">
        <f t="shared" si="65"/>
        <v>46</v>
      </c>
      <c r="R261" s="159"/>
      <c r="S261" s="159"/>
      <c r="T261" s="159"/>
      <c r="U261" s="159"/>
      <c r="V261" s="159"/>
    </row>
    <row r="262" spans="15:22">
      <c r="O262" s="159"/>
      <c r="P262" s="160">
        <f t="shared" si="66"/>
        <v>43069</v>
      </c>
      <c r="Q262" s="159">
        <f t="shared" si="65"/>
        <v>47</v>
      </c>
      <c r="R262" s="159"/>
      <c r="S262" s="159"/>
      <c r="T262" s="159"/>
      <c r="U262" s="159"/>
      <c r="V262" s="159"/>
    </row>
    <row r="263" spans="15:22">
      <c r="O263" s="159"/>
      <c r="P263" s="160">
        <f t="shared" si="66"/>
        <v>43100</v>
      </c>
      <c r="Q263" s="159">
        <f t="shared" si="65"/>
        <v>48</v>
      </c>
      <c r="R263" s="159"/>
      <c r="S263" s="159"/>
      <c r="T263" s="159"/>
      <c r="U263" s="159"/>
      <c r="V263" s="159"/>
    </row>
    <row r="264" spans="15:22">
      <c r="O264" s="159"/>
      <c r="P264" s="160">
        <f t="shared" si="66"/>
        <v>43131</v>
      </c>
      <c r="Q264" s="159">
        <f t="shared" si="65"/>
        <v>49</v>
      </c>
      <c r="R264" s="159"/>
      <c r="S264" s="159"/>
      <c r="T264" s="159"/>
      <c r="U264" s="159"/>
      <c r="V264" s="159"/>
    </row>
    <row r="265" spans="15:22">
      <c r="O265" s="159"/>
      <c r="P265" s="160">
        <f t="shared" si="66"/>
        <v>43159</v>
      </c>
      <c r="Q265" s="159">
        <f t="shared" si="65"/>
        <v>50</v>
      </c>
      <c r="R265" s="159"/>
      <c r="S265" s="159"/>
      <c r="T265" s="159"/>
      <c r="U265" s="159"/>
      <c r="V265" s="159"/>
    </row>
    <row r="266" spans="15:22">
      <c r="O266" s="159"/>
      <c r="P266" s="160">
        <f t="shared" si="66"/>
        <v>43190</v>
      </c>
      <c r="Q266" s="159">
        <f t="shared" si="65"/>
        <v>51</v>
      </c>
      <c r="R266" s="159"/>
      <c r="S266" s="159"/>
      <c r="T266" s="159"/>
      <c r="U266" s="159"/>
      <c r="V266" s="159"/>
    </row>
    <row r="267" spans="15:22">
      <c r="O267" s="159"/>
      <c r="P267" s="160">
        <f t="shared" si="66"/>
        <v>43220</v>
      </c>
      <c r="Q267" s="159">
        <f t="shared" si="65"/>
        <v>52</v>
      </c>
      <c r="R267" s="159"/>
      <c r="S267" s="159"/>
      <c r="T267" s="159"/>
      <c r="U267" s="159"/>
      <c r="V267" s="159"/>
    </row>
    <row r="268" spans="15:22">
      <c r="O268" s="159"/>
      <c r="P268" s="160">
        <f t="shared" si="66"/>
        <v>43251</v>
      </c>
      <c r="Q268" s="159">
        <f t="shared" si="65"/>
        <v>53</v>
      </c>
      <c r="R268" s="159"/>
      <c r="S268" s="159"/>
      <c r="T268" s="159"/>
      <c r="U268" s="159"/>
      <c r="V268" s="159"/>
    </row>
    <row r="269" spans="15:22">
      <c r="O269" s="159"/>
      <c r="P269" s="160">
        <f t="shared" si="66"/>
        <v>43281</v>
      </c>
      <c r="Q269" s="159">
        <f t="shared" si="65"/>
        <v>54</v>
      </c>
      <c r="R269" s="159"/>
      <c r="S269" s="159"/>
      <c r="T269" s="159"/>
      <c r="U269" s="159"/>
      <c r="V269" s="159"/>
    </row>
    <row r="270" spans="15:22">
      <c r="O270" s="159"/>
      <c r="P270" s="160">
        <f t="shared" si="66"/>
        <v>43312</v>
      </c>
      <c r="Q270" s="159">
        <f t="shared" si="65"/>
        <v>55</v>
      </c>
      <c r="R270" s="159"/>
      <c r="S270" s="159"/>
      <c r="T270" s="159"/>
      <c r="U270" s="159"/>
      <c r="V270" s="159"/>
    </row>
    <row r="271" spans="15:22">
      <c r="O271" s="159"/>
      <c r="P271" s="160">
        <f t="shared" si="66"/>
        <v>43343</v>
      </c>
      <c r="Q271" s="159">
        <f t="shared" si="65"/>
        <v>56</v>
      </c>
      <c r="R271" s="159"/>
      <c r="S271" s="159"/>
      <c r="T271" s="159"/>
      <c r="U271" s="159"/>
      <c r="V271" s="159"/>
    </row>
    <row r="272" spans="15:22">
      <c r="O272" s="159"/>
      <c r="P272" s="160">
        <f t="shared" si="66"/>
        <v>43373</v>
      </c>
      <c r="Q272" s="159">
        <f t="shared" si="65"/>
        <v>57</v>
      </c>
      <c r="R272" s="159"/>
      <c r="S272" s="159"/>
      <c r="T272" s="159"/>
      <c r="U272" s="159"/>
      <c r="V272" s="159"/>
    </row>
    <row r="273" spans="15:22">
      <c r="O273" s="159"/>
      <c r="P273" s="160">
        <f t="shared" si="66"/>
        <v>43404</v>
      </c>
      <c r="Q273" s="159">
        <f t="shared" si="65"/>
        <v>58</v>
      </c>
      <c r="R273" s="159"/>
      <c r="S273" s="159"/>
      <c r="T273" s="159"/>
      <c r="U273" s="159"/>
      <c r="V273" s="159"/>
    </row>
    <row r="274" spans="15:22">
      <c r="O274" s="159"/>
      <c r="P274" s="160">
        <f t="shared" si="66"/>
        <v>43434</v>
      </c>
      <c r="Q274" s="159">
        <f t="shared" si="65"/>
        <v>59</v>
      </c>
      <c r="R274" s="159"/>
      <c r="S274" s="159"/>
      <c r="T274" s="159"/>
      <c r="U274" s="159"/>
      <c r="V274" s="159"/>
    </row>
    <row r="275" spans="15:22">
      <c r="O275" s="159"/>
      <c r="P275" s="160">
        <f t="shared" si="66"/>
        <v>43465</v>
      </c>
      <c r="Q275" s="159">
        <f t="shared" si="65"/>
        <v>60</v>
      </c>
      <c r="R275" s="159"/>
      <c r="S275" s="159"/>
      <c r="T275" s="159"/>
      <c r="U275" s="159"/>
      <c r="V275" s="159"/>
    </row>
  </sheetData>
  <sheetProtection formatCells="0" formatColumns="0" formatRows="0" insertColumns="0" insertRows="0" deleteColumns="0" deleteRows="0"/>
  <mergeCells count="4">
    <mergeCell ref="N3:O3"/>
    <mergeCell ref="C4:D4"/>
    <mergeCell ref="Q4:R4"/>
    <mergeCell ref="N201:P201"/>
  </mergeCells>
  <dataValidations count="1">
    <dataValidation type="list" allowBlank="1" showInputMessage="1" showErrorMessage="1" sqref="G4:L65536 A119:B65536 C4:E65536 F1:F1048576">
      <formula1>$P$216:$P$227</formula1>
    </dataValidation>
  </dataValidations>
  <pageMargins left="0.7" right="0.7" top="0.75" bottom="0.75" header="0.3" footer="0.3"/>
  <pageSetup paperSize="9" fitToWidth="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75"/>
  <sheetViews>
    <sheetView topLeftCell="M1" zoomScale="77" zoomScaleNormal="77" workbookViewId="0">
      <selection activeCell="BC24" sqref="BC24"/>
    </sheetView>
  </sheetViews>
  <sheetFormatPr defaultColWidth="9.109375" defaultRowHeight="13.8"/>
  <cols>
    <col min="1" max="1" width="6.33203125" style="156" hidden="1" customWidth="1"/>
    <col min="2" max="2" width="7" style="156" hidden="1" customWidth="1"/>
    <col min="3" max="3" width="5.44140625" style="156" hidden="1" customWidth="1"/>
    <col min="4" max="4" width="3.5546875" style="156" hidden="1" customWidth="1"/>
    <col min="5" max="5" width="4.109375" style="158" customWidth="1"/>
    <col min="6" max="6" width="9.33203125" style="156" hidden="1" customWidth="1"/>
    <col min="7" max="7" width="11.6640625" style="156" hidden="1" customWidth="1"/>
    <col min="8" max="8" width="14.88671875" style="156" hidden="1" customWidth="1"/>
    <col min="9" max="9" width="8.88671875" style="156" hidden="1" customWidth="1"/>
    <col min="10" max="10" width="13.33203125" style="156" hidden="1" customWidth="1"/>
    <col min="11" max="11" width="13.88671875" style="156" hidden="1" customWidth="1"/>
    <col min="12" max="12" width="16.44140625" style="156" hidden="1" customWidth="1"/>
    <col min="13" max="13" width="6.109375" style="156" customWidth="1"/>
    <col min="14" max="14" width="24" style="156" customWidth="1"/>
    <col min="15" max="15" width="13.44140625" style="156" customWidth="1"/>
    <col min="16" max="16" width="3.33203125" style="156" customWidth="1"/>
    <col min="17" max="17" width="6" style="156" customWidth="1"/>
    <col min="18" max="18" width="7.33203125" style="156" customWidth="1"/>
    <col min="19" max="19" width="2.6640625" style="156" customWidth="1"/>
    <col min="20" max="20" width="7.109375" style="156" customWidth="1"/>
    <col min="21" max="21" width="12.44140625" style="156" customWidth="1"/>
    <col min="22" max="22" width="14.6640625" style="156" customWidth="1"/>
    <col min="23" max="24" width="13.44140625" style="156" customWidth="1"/>
    <col min="25" max="25" width="13.5546875" style="156" customWidth="1"/>
    <col min="26" max="26" width="14" style="156" customWidth="1"/>
    <col min="27" max="27" width="15.109375" style="156" hidden="1" customWidth="1"/>
    <col min="28" max="28" width="8.5546875" style="156" hidden="1" customWidth="1"/>
    <col min="29" max="29" width="13.109375" style="156" hidden="1" customWidth="1"/>
    <col min="30" max="30" width="8.6640625" style="156" hidden="1" customWidth="1"/>
    <col min="31" max="31" width="14.109375" style="156" hidden="1" customWidth="1"/>
    <col min="32" max="32" width="12.5546875" style="156" hidden="1" customWidth="1"/>
    <col min="33" max="33" width="14" style="156" hidden="1" customWidth="1"/>
    <col min="34" max="34" width="12" style="156" hidden="1" customWidth="1"/>
    <col min="35" max="35" width="11.5546875" style="156" hidden="1" customWidth="1"/>
    <col min="36" max="36" width="12.88671875" style="156" hidden="1" customWidth="1"/>
    <col min="37" max="37" width="12.5546875" style="156" hidden="1" customWidth="1"/>
    <col min="38" max="38" width="13.88671875" style="156" hidden="1" customWidth="1"/>
    <col min="39" max="39" width="13.33203125" style="156" hidden="1" customWidth="1"/>
    <col min="40" max="40" width="4.44140625" style="156" hidden="1" customWidth="1"/>
    <col min="41" max="41" width="9.33203125" style="156" hidden="1" customWidth="1"/>
    <col min="42" max="42" width="13.44140625" style="156" hidden="1" customWidth="1"/>
    <col min="43" max="43" width="11.44140625" style="156" hidden="1" customWidth="1"/>
    <col min="44" max="44" width="12.33203125" style="156" hidden="1" customWidth="1"/>
    <col min="45" max="45" width="13.6640625" style="156" hidden="1" customWidth="1"/>
    <col min="46" max="46" width="14.5546875" style="156" hidden="1" customWidth="1"/>
    <col min="47" max="47" width="11.5546875" style="156" hidden="1" customWidth="1"/>
    <col min="48" max="50" width="11.6640625" style="156" hidden="1" customWidth="1"/>
    <col min="51" max="52" width="11.6640625" style="156" customWidth="1"/>
    <col min="53" max="53" width="14.33203125" style="156" customWidth="1"/>
    <col min="54" max="54" width="11.6640625" style="156" bestFit="1" customWidth="1"/>
    <col min="55" max="55" width="13.5546875" style="156" customWidth="1"/>
    <col min="56" max="56" width="11.88671875" style="156" bestFit="1" customWidth="1"/>
    <col min="57" max="57" width="11.6640625" style="157" hidden="1" customWidth="1"/>
    <col min="58" max="58" width="13" style="156" hidden="1" customWidth="1"/>
    <col min="59" max="59" width="12.44140625" style="156" hidden="1" customWidth="1"/>
    <col min="60" max="60" width="11.88671875" style="156" hidden="1" customWidth="1"/>
    <col min="61" max="61" width="12.88671875" style="156" hidden="1" customWidth="1"/>
    <col min="62" max="62" width="9.109375" style="157"/>
    <col min="63" max="16384" width="9.109375" style="156"/>
  </cols>
  <sheetData>
    <row r="1" spans="3:61" ht="20.25" customHeight="1">
      <c r="F1" s="274" t="s">
        <v>348</v>
      </c>
      <c r="G1" s="274"/>
      <c r="I1" s="274"/>
      <c r="J1" s="274"/>
      <c r="L1" s="273"/>
      <c r="T1" s="156" t="s">
        <v>347</v>
      </c>
      <c r="AC1" s="221"/>
      <c r="AD1" s="221"/>
      <c r="AE1" s="276">
        <v>0</v>
      </c>
      <c r="AF1" s="228">
        <f t="shared" ref="AF1:AM1" si="0">AF14</f>
        <v>0</v>
      </c>
      <c r="AG1" s="228">
        <f t="shared" si="0"/>
        <v>0</v>
      </c>
      <c r="AH1" s="228">
        <f t="shared" si="0"/>
        <v>0</v>
      </c>
      <c r="AI1" s="228">
        <f t="shared" si="0"/>
        <v>0</v>
      </c>
      <c r="AJ1" s="228">
        <f t="shared" si="0"/>
        <v>0</v>
      </c>
      <c r="AK1" s="228">
        <f t="shared" si="0"/>
        <v>0</v>
      </c>
      <c r="AL1" s="228">
        <f t="shared" si="0"/>
        <v>0</v>
      </c>
      <c r="AM1" s="228">
        <f t="shared" si="0"/>
        <v>0</v>
      </c>
      <c r="BF1" s="275"/>
    </row>
    <row r="2" spans="3:61" ht="27.75" hidden="1" customHeight="1">
      <c r="F2" s="274"/>
      <c r="G2" s="274"/>
      <c r="I2" s="274"/>
      <c r="J2" s="274"/>
      <c r="L2" s="273"/>
      <c r="AC2" s="226" t="s">
        <v>346</v>
      </c>
      <c r="AD2" s="256"/>
      <c r="AE2" s="272">
        <v>2015</v>
      </c>
      <c r="AF2" s="271" t="s">
        <v>345</v>
      </c>
      <c r="AG2" s="271" t="s">
        <v>344</v>
      </c>
      <c r="AH2" s="271" t="s">
        <v>343</v>
      </c>
      <c r="AI2" s="271" t="s">
        <v>342</v>
      </c>
      <c r="AJ2" s="271">
        <v>2017</v>
      </c>
      <c r="AK2" s="271">
        <v>2018</v>
      </c>
      <c r="AL2" s="271">
        <v>2019</v>
      </c>
      <c r="AM2" s="271">
        <v>2020</v>
      </c>
      <c r="AO2" s="156">
        <v>1</v>
      </c>
      <c r="AP2" s="156">
        <v>2</v>
      </c>
      <c r="AQ2" s="156">
        <v>3</v>
      </c>
      <c r="AR2" s="156">
        <v>4</v>
      </c>
      <c r="AS2" s="156">
        <v>5</v>
      </c>
      <c r="AT2" s="156">
        <v>6</v>
      </c>
      <c r="AU2" s="156">
        <v>7</v>
      </c>
      <c r="AV2" s="156">
        <v>8</v>
      </c>
      <c r="AW2" s="156">
        <v>9</v>
      </c>
      <c r="AX2" s="156">
        <v>10</v>
      </c>
      <c r="BE2" s="157">
        <v>1</v>
      </c>
      <c r="BF2" s="256">
        <v>1</v>
      </c>
      <c r="BG2" s="256">
        <v>2</v>
      </c>
      <c r="BH2" s="256">
        <v>3</v>
      </c>
      <c r="BI2" s="256">
        <v>4</v>
      </c>
    </row>
    <row r="3" spans="3:61" ht="27" customHeight="1">
      <c r="N3" s="617" t="s">
        <v>341</v>
      </c>
      <c r="O3" s="617"/>
      <c r="T3" s="270">
        <v>1</v>
      </c>
      <c r="U3" s="270">
        <v>2</v>
      </c>
      <c r="V3" s="270">
        <v>3</v>
      </c>
      <c r="W3" s="270">
        <v>4</v>
      </c>
      <c r="X3" s="270">
        <v>5</v>
      </c>
      <c r="Y3" s="270">
        <v>6</v>
      </c>
      <c r="Z3" s="270">
        <v>7</v>
      </c>
      <c r="AC3" s="235">
        <f>O7</f>
        <v>43373</v>
      </c>
      <c r="AD3" s="215"/>
      <c r="AE3" s="252">
        <v>0</v>
      </c>
      <c r="AF3" s="269">
        <v>2016</v>
      </c>
      <c r="AG3" s="269">
        <v>2016</v>
      </c>
      <c r="AH3" s="269">
        <v>2016</v>
      </c>
      <c r="AI3" s="269">
        <v>2016</v>
      </c>
      <c r="AJ3" s="269">
        <v>0</v>
      </c>
      <c r="AK3" s="269">
        <v>0</v>
      </c>
      <c r="AL3" s="269">
        <v>0</v>
      </c>
      <c r="AM3" s="269">
        <v>0</v>
      </c>
      <c r="AO3" s="226">
        <v>1</v>
      </c>
      <c r="AP3" s="166">
        <v>9</v>
      </c>
      <c r="AQ3" s="166">
        <v>12</v>
      </c>
      <c r="AR3" s="166">
        <v>12</v>
      </c>
      <c r="AS3" s="166">
        <v>12</v>
      </c>
      <c r="AT3" s="264">
        <v>12</v>
      </c>
      <c r="AU3" s="166">
        <v>12</v>
      </c>
      <c r="AV3" s="166">
        <v>12</v>
      </c>
      <c r="AW3" s="166">
        <v>12</v>
      </c>
      <c r="AX3" s="166">
        <v>12</v>
      </c>
      <c r="AY3" s="167"/>
      <c r="AZ3" s="167"/>
      <c r="BE3" s="157">
        <v>2</v>
      </c>
      <c r="BF3" s="215">
        <v>41759</v>
      </c>
      <c r="BG3" s="215">
        <v>41851</v>
      </c>
      <c r="BH3" s="215">
        <v>41943</v>
      </c>
      <c r="BI3" s="215">
        <v>42035</v>
      </c>
    </row>
    <row r="4" spans="3:61" ht="81" customHeight="1">
      <c r="C4" s="618" t="s">
        <v>317</v>
      </c>
      <c r="D4" s="619"/>
      <c r="F4" s="267" t="s">
        <v>334</v>
      </c>
      <c r="G4" s="267" t="s">
        <v>333</v>
      </c>
      <c r="H4" s="267" t="s">
        <v>340</v>
      </c>
      <c r="I4" s="266" t="s">
        <v>339</v>
      </c>
      <c r="J4" s="266" t="s">
        <v>338</v>
      </c>
      <c r="K4" s="266" t="s">
        <v>337</v>
      </c>
      <c r="L4" s="266" t="s">
        <v>336</v>
      </c>
      <c r="N4" s="254" t="s">
        <v>335</v>
      </c>
      <c r="O4" s="268">
        <f>'1_Wniosek_klient'!C98</f>
        <v>0.06</v>
      </c>
      <c r="Q4" s="618" t="s">
        <v>317</v>
      </c>
      <c r="R4" s="619"/>
      <c r="T4" s="267" t="s">
        <v>334</v>
      </c>
      <c r="U4" s="267" t="s">
        <v>333</v>
      </c>
      <c r="V4" s="267" t="s">
        <v>332</v>
      </c>
      <c r="W4" s="266" t="s">
        <v>331</v>
      </c>
      <c r="X4" s="266" t="s">
        <v>330</v>
      </c>
      <c r="Y4" s="266" t="s">
        <v>329</v>
      </c>
      <c r="Z4" s="266" t="s">
        <v>328</v>
      </c>
      <c r="AA4" s="265"/>
      <c r="AC4" s="252" t="s">
        <v>327</v>
      </c>
      <c r="AD4" s="251">
        <f>AF4+AG4+AH4+AI4+AJ4+AK4+AL4+AM4</f>
        <v>0</v>
      </c>
      <c r="AE4" s="250">
        <f>AE5</f>
        <v>0</v>
      </c>
      <c r="AF4" s="228">
        <f t="shared" ref="AF4:AM4" si="1">IF(AF5-AE5&lt;0,0,AF5-AE5)</f>
        <v>0</v>
      </c>
      <c r="AG4" s="228">
        <f t="shared" si="1"/>
        <v>0</v>
      </c>
      <c r="AH4" s="228">
        <f t="shared" si="1"/>
        <v>0</v>
      </c>
      <c r="AI4" s="228">
        <f t="shared" si="1"/>
        <v>0</v>
      </c>
      <c r="AJ4" s="228">
        <f t="shared" si="1"/>
        <v>0</v>
      </c>
      <c r="AK4" s="228">
        <f t="shared" si="1"/>
        <v>0</v>
      </c>
      <c r="AL4" s="228">
        <f t="shared" si="1"/>
        <v>0</v>
      </c>
      <c r="AM4" s="228">
        <f t="shared" si="1"/>
        <v>0</v>
      </c>
      <c r="AO4" s="226">
        <v>2</v>
      </c>
      <c r="AP4" s="166">
        <v>6</v>
      </c>
      <c r="AQ4" s="166">
        <v>12</v>
      </c>
      <c r="AR4" s="166">
        <v>12</v>
      </c>
      <c r="AS4" s="166">
        <v>12</v>
      </c>
      <c r="AT4" s="264">
        <v>12</v>
      </c>
      <c r="AU4" s="166">
        <v>12</v>
      </c>
      <c r="AV4" s="166">
        <v>12</v>
      </c>
      <c r="AW4" s="166">
        <v>12</v>
      </c>
      <c r="AX4" s="166">
        <v>12</v>
      </c>
      <c r="AY4" s="166"/>
      <c r="AZ4" s="166"/>
      <c r="BA4" s="262" t="s">
        <v>350</v>
      </c>
      <c r="BB4" s="263" t="s">
        <v>326</v>
      </c>
      <c r="BC4" s="263" t="s">
        <v>325</v>
      </c>
      <c r="BD4" s="262" t="s">
        <v>324</v>
      </c>
      <c r="BE4" s="157">
        <v>3</v>
      </c>
      <c r="BF4" s="215">
        <v>41790</v>
      </c>
      <c r="BG4" s="215">
        <v>41882</v>
      </c>
      <c r="BH4" s="215">
        <v>41973</v>
      </c>
      <c r="BI4" s="215">
        <v>42063</v>
      </c>
    </row>
    <row r="5" spans="3:61" ht="15" customHeight="1">
      <c r="C5" s="195">
        <f>O9</f>
        <v>60</v>
      </c>
      <c r="D5" s="195">
        <v>0</v>
      </c>
      <c r="F5" s="258">
        <v>0</v>
      </c>
      <c r="G5" s="193">
        <f>O7</f>
        <v>43373</v>
      </c>
      <c r="H5" s="205">
        <f t="shared" ref="H5:H68" si="2">PV($O$8,C5,$I$6,0,0)*-1</f>
        <v>0</v>
      </c>
      <c r="I5" s="205"/>
      <c r="J5" s="205"/>
      <c r="K5" s="205"/>
      <c r="L5" s="261"/>
      <c r="M5" s="198"/>
      <c r="N5" s="260" t="s">
        <v>323</v>
      </c>
      <c r="O5" s="259">
        <f>'4_Dane_finans_kl'!Q46</f>
        <v>60</v>
      </c>
      <c r="P5" s="198"/>
      <c r="Q5" s="195">
        <f>O9</f>
        <v>60</v>
      </c>
      <c r="R5" s="195">
        <v>0</v>
      </c>
      <c r="T5" s="258">
        <v>0</v>
      </c>
      <c r="U5" s="193">
        <f>O7</f>
        <v>43373</v>
      </c>
      <c r="V5" s="277">
        <f>O6</f>
        <v>0</v>
      </c>
      <c r="W5" s="257"/>
      <c r="X5" s="257"/>
      <c r="Y5" s="257"/>
      <c r="Z5" s="257"/>
      <c r="AA5" s="191">
        <f>T5</f>
        <v>0</v>
      </c>
      <c r="AB5" s="227">
        <f>U5</f>
        <v>43373</v>
      </c>
      <c r="AC5" s="256"/>
      <c r="AD5" s="256"/>
      <c r="AE5" s="250">
        <v>0</v>
      </c>
      <c r="AF5" s="228">
        <f t="shared" ref="AF5:AM5" si="3">IFERROR(VLOOKUP(AF12,$U$5:$Z$77,4,FALSE),0)</f>
        <v>0</v>
      </c>
      <c r="AG5" s="228">
        <f t="shared" si="3"/>
        <v>0</v>
      </c>
      <c r="AH5" s="228">
        <f t="shared" si="3"/>
        <v>0</v>
      </c>
      <c r="AI5" s="228">
        <f t="shared" si="3"/>
        <v>0</v>
      </c>
      <c r="AJ5" s="228">
        <f t="shared" si="3"/>
        <v>0</v>
      </c>
      <c r="AK5" s="228">
        <f t="shared" si="3"/>
        <v>0</v>
      </c>
      <c r="AL5" s="228">
        <f t="shared" si="3"/>
        <v>0</v>
      </c>
      <c r="AM5" s="228">
        <f t="shared" si="3"/>
        <v>0</v>
      </c>
      <c r="AO5" s="226">
        <v>3</v>
      </c>
      <c r="AP5" s="166">
        <v>3</v>
      </c>
      <c r="AQ5" s="166">
        <v>12</v>
      </c>
      <c r="AR5" s="166">
        <v>12</v>
      </c>
      <c r="AS5" s="166">
        <v>12</v>
      </c>
      <c r="AT5" s="166">
        <v>12</v>
      </c>
      <c r="AU5" s="166">
        <v>12</v>
      </c>
      <c r="AV5" s="166">
        <v>12</v>
      </c>
      <c r="AW5" s="166">
        <v>12</v>
      </c>
      <c r="AX5" s="166">
        <v>12</v>
      </c>
      <c r="AY5" s="167"/>
      <c r="AZ5" s="167" t="s">
        <v>351</v>
      </c>
      <c r="BE5" s="157">
        <v>4</v>
      </c>
      <c r="BF5" s="215">
        <v>41820</v>
      </c>
      <c r="BG5" s="215">
        <v>41912</v>
      </c>
      <c r="BH5" s="215">
        <v>42004</v>
      </c>
      <c r="BI5" s="215">
        <v>42094</v>
      </c>
    </row>
    <row r="6" spans="3:61" ht="18" customHeight="1">
      <c r="C6" s="195">
        <f t="shared" ref="C6:C69" si="4">IF(C5-1&gt;=0,C5-1,0)</f>
        <v>59</v>
      </c>
      <c r="D6" s="195">
        <f t="shared" ref="D6:D69" si="5">IF(C6&gt;0,D5+1,0)</f>
        <v>1</v>
      </c>
      <c r="F6" s="194">
        <v>1</v>
      </c>
      <c r="G6" s="193">
        <f t="shared" ref="G6:G69" si="6">IF(F6&gt;0,EOMONTH(G5,$P$206),0)</f>
        <v>43404</v>
      </c>
      <c r="H6" s="205">
        <f t="shared" si="2"/>
        <v>0</v>
      </c>
      <c r="I6" s="255">
        <f>PMT(O8,O9,-$O$6,,0)</f>
        <v>0</v>
      </c>
      <c r="J6" s="205">
        <f t="shared" ref="J6:J69" si="7">PPMT($O$8,F6,$O$9,-$O$6)</f>
        <v>0</v>
      </c>
      <c r="K6" s="205">
        <f t="shared" ref="K6:K69" si="8">IPMT($O$8,F6,$O$9,-$O$6)</f>
        <v>0</v>
      </c>
      <c r="L6" s="204" t="e">
        <f t="shared" ref="L6:L69" si="9">CUMIPMT($O$8,$O$9,$O$6,1,F6,0)*-1</f>
        <v>#NUM!</v>
      </c>
      <c r="M6" s="198"/>
      <c r="N6" s="254" t="s">
        <v>322</v>
      </c>
      <c r="O6" s="253">
        <f>'4_Dane_finans_kl'!G46</f>
        <v>0</v>
      </c>
      <c r="P6" s="198"/>
      <c r="Q6" s="195">
        <f t="shared" ref="Q6:Q69" si="10">IF(Q5-1&gt;=0,Q5-1,0)</f>
        <v>59</v>
      </c>
      <c r="R6" s="195">
        <f t="shared" ref="R6:R69" si="11">IF(Q6&gt;0,R5+1,0)</f>
        <v>1</v>
      </c>
      <c r="T6" s="194">
        <f>R6</f>
        <v>1</v>
      </c>
      <c r="U6" s="193">
        <f t="shared" ref="U6:U69" si="12">EOMONTH(U5,$P$206)</f>
        <v>43404</v>
      </c>
      <c r="V6" s="192">
        <f t="shared" ref="V6:V69" si="13">IF(T6&gt;0,V5-W6,0)</f>
        <v>0</v>
      </c>
      <c r="W6" s="192">
        <f t="shared" ref="W6:W69" si="14">IF(T6&gt;$O$10,$V$5/($O$9-$O$10),0)</f>
        <v>0</v>
      </c>
      <c r="X6" s="192">
        <f>W6</f>
        <v>0</v>
      </c>
      <c r="Y6" s="192">
        <f t="shared" ref="Y6:Y69" si="15">V5*$O$8</f>
        <v>0</v>
      </c>
      <c r="Z6" s="192">
        <f>Y6</f>
        <v>0</v>
      </c>
      <c r="AZ6" s="156">
        <v>1</v>
      </c>
      <c r="BE6" s="157">
        <v>5</v>
      </c>
      <c r="BF6" s="215">
        <v>41851</v>
      </c>
      <c r="BG6" s="215">
        <v>41943</v>
      </c>
      <c r="BH6" s="215">
        <v>42035</v>
      </c>
      <c r="BI6" s="215">
        <v>42124</v>
      </c>
    </row>
    <row r="7" spans="3:61" ht="27.75" customHeight="1">
      <c r="C7" s="195">
        <f t="shared" si="4"/>
        <v>58</v>
      </c>
      <c r="D7" s="195">
        <f t="shared" si="5"/>
        <v>2</v>
      </c>
      <c r="F7" s="194">
        <f t="shared" ref="F7:F70" si="16">IF(D6&gt;0,F6+1,0)</f>
        <v>2</v>
      </c>
      <c r="G7" s="193">
        <f t="shared" si="6"/>
        <v>43434</v>
      </c>
      <c r="H7" s="205">
        <f t="shared" si="2"/>
        <v>0</v>
      </c>
      <c r="I7" s="205">
        <f t="shared" ref="I7:I70" si="17">IF(H6&gt;0,I6,0)</f>
        <v>0</v>
      </c>
      <c r="J7" s="205">
        <f t="shared" si="7"/>
        <v>0</v>
      </c>
      <c r="K7" s="205">
        <f t="shared" si="8"/>
        <v>0</v>
      </c>
      <c r="L7" s="204" t="e">
        <f t="shared" si="9"/>
        <v>#NUM!</v>
      </c>
      <c r="M7" s="198"/>
      <c r="N7" s="247" t="s">
        <v>320</v>
      </c>
      <c r="O7" s="246">
        <f>AY8</f>
        <v>43373</v>
      </c>
      <c r="P7" s="198"/>
      <c r="Q7" s="195">
        <f t="shared" si="10"/>
        <v>58</v>
      </c>
      <c r="R7" s="195">
        <f t="shared" si="11"/>
        <v>2</v>
      </c>
      <c r="T7" s="194">
        <f t="shared" ref="T7:T70" si="18">IF(R6&gt;0,T6+1,0)</f>
        <v>2</v>
      </c>
      <c r="U7" s="193">
        <f t="shared" si="12"/>
        <v>43434</v>
      </c>
      <c r="V7" s="192">
        <f t="shared" si="13"/>
        <v>0</v>
      </c>
      <c r="W7" s="192">
        <f t="shared" si="14"/>
        <v>0</v>
      </c>
      <c r="X7" s="192">
        <f t="shared" ref="X7:X70" si="19">W7+X6</f>
        <v>0</v>
      </c>
      <c r="Y7" s="192">
        <f t="shared" si="15"/>
        <v>0</v>
      </c>
      <c r="Z7" s="192">
        <f t="shared" ref="Z7:Z70" si="20">Z6+Y7</f>
        <v>0</v>
      </c>
      <c r="AY7" s="212">
        <v>43281</v>
      </c>
      <c r="AZ7" s="281">
        <v>2</v>
      </c>
      <c r="BA7" s="213">
        <f>IF(O7&gt;AY7,0,(VLOOKUP(AY7,$U$5:$Z$77,6,FALSE)))</f>
        <v>0</v>
      </c>
      <c r="BB7" s="399">
        <f>BB8</f>
        <v>0</v>
      </c>
      <c r="BE7" s="157">
        <v>6</v>
      </c>
      <c r="BF7" s="215">
        <v>41882</v>
      </c>
      <c r="BG7" s="215">
        <v>41973</v>
      </c>
      <c r="BH7" s="215">
        <v>42063</v>
      </c>
      <c r="BI7" s="215">
        <v>42155</v>
      </c>
    </row>
    <row r="8" spans="3:61" ht="18.75" customHeight="1">
      <c r="C8" s="195">
        <f t="shared" si="4"/>
        <v>57</v>
      </c>
      <c r="D8" s="195">
        <f t="shared" si="5"/>
        <v>3</v>
      </c>
      <c r="F8" s="194">
        <f t="shared" si="16"/>
        <v>3</v>
      </c>
      <c r="G8" s="193">
        <f t="shared" si="6"/>
        <v>43465</v>
      </c>
      <c r="H8" s="205">
        <f t="shared" si="2"/>
        <v>0</v>
      </c>
      <c r="I8" s="205">
        <f t="shared" si="17"/>
        <v>0</v>
      </c>
      <c r="J8" s="205">
        <f t="shared" si="7"/>
        <v>0</v>
      </c>
      <c r="K8" s="205">
        <f t="shared" si="8"/>
        <v>0</v>
      </c>
      <c r="L8" s="204" t="e">
        <f t="shared" si="9"/>
        <v>#NUM!</v>
      </c>
      <c r="M8" s="198"/>
      <c r="N8" s="242" t="s">
        <v>319</v>
      </c>
      <c r="O8" s="241">
        <f>MAX(N203:N205)</f>
        <v>5.0000000000000001E-3</v>
      </c>
      <c r="P8" s="198"/>
      <c r="Q8" s="195">
        <f t="shared" si="10"/>
        <v>57</v>
      </c>
      <c r="R8" s="195">
        <f t="shared" si="11"/>
        <v>3</v>
      </c>
      <c r="T8" s="194">
        <f t="shared" si="18"/>
        <v>3</v>
      </c>
      <c r="U8" s="193">
        <f t="shared" si="12"/>
        <v>43465</v>
      </c>
      <c r="V8" s="192">
        <f t="shared" si="13"/>
        <v>0</v>
      </c>
      <c r="W8" s="192">
        <f t="shared" si="14"/>
        <v>0</v>
      </c>
      <c r="X8" s="192">
        <f t="shared" si="19"/>
        <v>0</v>
      </c>
      <c r="Y8" s="192">
        <f t="shared" si="15"/>
        <v>0</v>
      </c>
      <c r="Z8" s="192">
        <f t="shared" si="20"/>
        <v>0</v>
      </c>
      <c r="AY8" s="212">
        <v>43373</v>
      </c>
      <c r="AZ8" s="281">
        <v>3</v>
      </c>
      <c r="BA8" s="213">
        <f>VLOOKUP(AY8,$U$5:$Z$77,6,FALSE)</f>
        <v>0</v>
      </c>
      <c r="BB8" s="399">
        <f>V5</f>
        <v>0</v>
      </c>
      <c r="BE8" s="157">
        <v>7</v>
      </c>
      <c r="BF8" s="215">
        <v>41912</v>
      </c>
      <c r="BG8" s="215">
        <v>42004</v>
      </c>
      <c r="BH8" s="215">
        <v>42094</v>
      </c>
      <c r="BI8" s="215">
        <v>42185</v>
      </c>
    </row>
    <row r="9" spans="3:61" ht="18.75" customHeight="1">
      <c r="C9" s="195">
        <f t="shared" si="4"/>
        <v>56</v>
      </c>
      <c r="D9" s="195">
        <f t="shared" si="5"/>
        <v>4</v>
      </c>
      <c r="F9" s="194">
        <f t="shared" si="16"/>
        <v>4</v>
      </c>
      <c r="G9" s="193">
        <f t="shared" si="6"/>
        <v>43496</v>
      </c>
      <c r="H9" s="205">
        <f t="shared" si="2"/>
        <v>0</v>
      </c>
      <c r="I9" s="205">
        <f t="shared" si="17"/>
        <v>0</v>
      </c>
      <c r="J9" s="205">
        <f t="shared" si="7"/>
        <v>0</v>
      </c>
      <c r="K9" s="205">
        <f t="shared" si="8"/>
        <v>0</v>
      </c>
      <c r="L9" s="204" t="e">
        <f t="shared" si="9"/>
        <v>#NUM!</v>
      </c>
      <c r="M9" s="198"/>
      <c r="N9" s="238" t="s">
        <v>315</v>
      </c>
      <c r="O9" s="237">
        <f>MAX(O203:O205)</f>
        <v>60</v>
      </c>
      <c r="P9" s="198"/>
      <c r="Q9" s="195">
        <f t="shared" si="10"/>
        <v>56</v>
      </c>
      <c r="R9" s="195">
        <f t="shared" si="11"/>
        <v>4</v>
      </c>
      <c r="T9" s="194">
        <f t="shared" si="18"/>
        <v>4</v>
      </c>
      <c r="U9" s="193">
        <f t="shared" si="12"/>
        <v>43496</v>
      </c>
      <c r="V9" s="192">
        <f t="shared" si="13"/>
        <v>0</v>
      </c>
      <c r="W9" s="192">
        <f t="shared" si="14"/>
        <v>0</v>
      </c>
      <c r="X9" s="192">
        <f t="shared" si="19"/>
        <v>0</v>
      </c>
      <c r="Y9" s="192">
        <f t="shared" si="15"/>
        <v>0</v>
      </c>
      <c r="Z9" s="192">
        <f t="shared" si="20"/>
        <v>0</v>
      </c>
      <c r="AB9" s="203"/>
      <c r="AC9" s="252" t="s">
        <v>321</v>
      </c>
      <c r="AD9" s="251">
        <f>AF9+AG9+AH9+AI9+AJ9+AK9+AL9+AM9</f>
        <v>0</v>
      </c>
      <c r="AE9" s="250">
        <f>AE10</f>
        <v>0</v>
      </c>
      <c r="AF9" s="228">
        <f t="shared" ref="AF9:AM9" si="21">IF(AF10-AE10&lt;0,0,AF10-AE10)</f>
        <v>0</v>
      </c>
      <c r="AG9" s="228">
        <f t="shared" si="21"/>
        <v>0</v>
      </c>
      <c r="AH9" s="228">
        <f t="shared" si="21"/>
        <v>0</v>
      </c>
      <c r="AI9" s="228">
        <f t="shared" si="21"/>
        <v>0</v>
      </c>
      <c r="AJ9" s="228">
        <f t="shared" si="21"/>
        <v>0</v>
      </c>
      <c r="AK9" s="228">
        <f t="shared" si="21"/>
        <v>0</v>
      </c>
      <c r="AL9" s="228">
        <f t="shared" si="21"/>
        <v>0</v>
      </c>
      <c r="AM9" s="228">
        <f t="shared" si="21"/>
        <v>0</v>
      </c>
      <c r="AO9" s="226">
        <v>4</v>
      </c>
      <c r="AP9" s="166">
        <v>11</v>
      </c>
      <c r="AQ9" s="166">
        <f t="shared" ref="AQ9:AX9" si="22">AP9+12</f>
        <v>23</v>
      </c>
      <c r="AR9" s="166">
        <f t="shared" si="22"/>
        <v>35</v>
      </c>
      <c r="AS9" s="166">
        <f t="shared" si="22"/>
        <v>47</v>
      </c>
      <c r="AT9" s="166">
        <f t="shared" si="22"/>
        <v>59</v>
      </c>
      <c r="AU9" s="166">
        <f t="shared" si="22"/>
        <v>71</v>
      </c>
      <c r="AV9" s="166">
        <f t="shared" si="22"/>
        <v>83</v>
      </c>
      <c r="AW9" s="166">
        <f t="shared" si="22"/>
        <v>95</v>
      </c>
      <c r="AX9" s="249">
        <f t="shared" si="22"/>
        <v>107</v>
      </c>
      <c r="AY9" s="278">
        <v>43465</v>
      </c>
      <c r="AZ9" s="282">
        <v>4</v>
      </c>
      <c r="BA9" s="213">
        <f>VLOOKUP(AY9,$U$5:$Z$77,6,FALSE)</f>
        <v>0</v>
      </c>
      <c r="BB9" s="213">
        <f>VLOOKUP(AY9,U5:Z77,2,FALSE)</f>
        <v>0</v>
      </c>
      <c r="BC9" s="248">
        <f>VLOOKUP(AY10,U5:Z77,2,FALSE)</f>
        <v>0</v>
      </c>
      <c r="BD9" s="213">
        <f t="shared" ref="BD9:BD19" si="23">BB9-BC9</f>
        <v>0</v>
      </c>
      <c r="BE9" s="157">
        <v>8</v>
      </c>
      <c r="BF9" s="215">
        <v>41943</v>
      </c>
      <c r="BG9" s="215">
        <v>42035</v>
      </c>
      <c r="BH9" s="215">
        <v>42124</v>
      </c>
      <c r="BI9" s="215">
        <v>42216</v>
      </c>
    </row>
    <row r="10" spans="3:61" ht="22.5" customHeight="1">
      <c r="C10" s="195">
        <f t="shared" si="4"/>
        <v>55</v>
      </c>
      <c r="D10" s="195">
        <f t="shared" si="5"/>
        <v>5</v>
      </c>
      <c r="F10" s="194">
        <f t="shared" si="16"/>
        <v>5</v>
      </c>
      <c r="G10" s="193">
        <f t="shared" si="6"/>
        <v>43524</v>
      </c>
      <c r="H10" s="205">
        <f t="shared" si="2"/>
        <v>0</v>
      </c>
      <c r="I10" s="205">
        <f t="shared" si="17"/>
        <v>0</v>
      </c>
      <c r="J10" s="205">
        <f t="shared" si="7"/>
        <v>0</v>
      </c>
      <c r="K10" s="205">
        <f t="shared" si="8"/>
        <v>0</v>
      </c>
      <c r="L10" s="204" t="e">
        <f t="shared" si="9"/>
        <v>#NUM!</v>
      </c>
      <c r="M10" s="198"/>
      <c r="N10" s="233" t="s">
        <v>318</v>
      </c>
      <c r="O10" s="232">
        <f>'4_Dane_finans_kl'!R46</f>
        <v>0</v>
      </c>
      <c r="P10" s="198"/>
      <c r="Q10" s="195">
        <f t="shared" si="10"/>
        <v>55</v>
      </c>
      <c r="R10" s="195">
        <f t="shared" si="11"/>
        <v>5</v>
      </c>
      <c r="T10" s="194">
        <f t="shared" si="18"/>
        <v>5</v>
      </c>
      <c r="U10" s="193">
        <f t="shared" si="12"/>
        <v>43524</v>
      </c>
      <c r="V10" s="192">
        <f t="shared" si="13"/>
        <v>0</v>
      </c>
      <c r="W10" s="192">
        <f t="shared" si="14"/>
        <v>0</v>
      </c>
      <c r="X10" s="192">
        <f t="shared" si="19"/>
        <v>0</v>
      </c>
      <c r="Y10" s="192">
        <f t="shared" si="15"/>
        <v>0</v>
      </c>
      <c r="Z10" s="192">
        <f t="shared" si="20"/>
        <v>0</v>
      </c>
      <c r="AB10" s="203"/>
      <c r="AC10" s="245"/>
      <c r="AD10" s="245"/>
      <c r="AE10" s="244">
        <v>0</v>
      </c>
      <c r="AF10" s="243">
        <f t="shared" ref="AF10:AM10" si="24">AF11</f>
        <v>0</v>
      </c>
      <c r="AG10" s="243">
        <f t="shared" si="24"/>
        <v>0</v>
      </c>
      <c r="AH10" s="243">
        <f t="shared" si="24"/>
        <v>0</v>
      </c>
      <c r="AI10" s="243">
        <f t="shared" si="24"/>
        <v>0</v>
      </c>
      <c r="AJ10" s="243">
        <f t="shared" si="24"/>
        <v>0</v>
      </c>
      <c r="AK10" s="243">
        <f t="shared" si="24"/>
        <v>0</v>
      </c>
      <c r="AL10" s="243">
        <f t="shared" si="24"/>
        <v>0</v>
      </c>
      <c r="AM10" s="243">
        <f t="shared" si="24"/>
        <v>0</v>
      </c>
      <c r="AY10" s="193">
        <v>43830</v>
      </c>
      <c r="AZ10" s="283"/>
      <c r="BA10" s="213">
        <f>VLOOKUP(AY10,U5:Z140,6,FALSE)</f>
        <v>0</v>
      </c>
      <c r="BB10" s="213">
        <f t="shared" ref="BB10:BB20" si="25">VLOOKUP(AY10,U5:Z140,2,FALSE)</f>
        <v>0</v>
      </c>
      <c r="BC10" s="213">
        <f>VLOOKUP(AY11,U5:Z77,2,FALSE)</f>
        <v>0</v>
      </c>
      <c r="BD10" s="213">
        <f t="shared" si="23"/>
        <v>0</v>
      </c>
      <c r="BE10" s="157">
        <v>9</v>
      </c>
      <c r="BF10" s="215">
        <v>41973</v>
      </c>
      <c r="BG10" s="215">
        <v>42063</v>
      </c>
      <c r="BH10" s="215">
        <v>42155</v>
      </c>
      <c r="BI10" s="215">
        <v>42247</v>
      </c>
    </row>
    <row r="11" spans="3:61" ht="19.5" customHeight="1">
      <c r="C11" s="195">
        <f t="shared" si="4"/>
        <v>54</v>
      </c>
      <c r="D11" s="195">
        <f t="shared" si="5"/>
        <v>6</v>
      </c>
      <c r="F11" s="194">
        <f t="shared" si="16"/>
        <v>6</v>
      </c>
      <c r="G11" s="193">
        <f t="shared" si="6"/>
        <v>43555</v>
      </c>
      <c r="H11" s="205">
        <f t="shared" si="2"/>
        <v>0</v>
      </c>
      <c r="I11" s="205">
        <f t="shared" si="17"/>
        <v>0</v>
      </c>
      <c r="J11" s="205">
        <f t="shared" si="7"/>
        <v>0</v>
      </c>
      <c r="K11" s="205">
        <f t="shared" si="8"/>
        <v>0</v>
      </c>
      <c r="L11" s="204" t="e">
        <f t="shared" si="9"/>
        <v>#NUM!</v>
      </c>
      <c r="M11" s="198"/>
      <c r="P11" s="198"/>
      <c r="Q11" s="195">
        <f t="shared" si="10"/>
        <v>54</v>
      </c>
      <c r="R11" s="195">
        <f t="shared" si="11"/>
        <v>6</v>
      </c>
      <c r="T11" s="194">
        <f t="shared" si="18"/>
        <v>6</v>
      </c>
      <c r="U11" s="193">
        <f t="shared" si="12"/>
        <v>43555</v>
      </c>
      <c r="V11" s="192">
        <f t="shared" si="13"/>
        <v>0</v>
      </c>
      <c r="W11" s="192">
        <f t="shared" si="14"/>
        <v>0</v>
      </c>
      <c r="X11" s="192">
        <f t="shared" si="19"/>
        <v>0</v>
      </c>
      <c r="Y11" s="192">
        <f t="shared" si="15"/>
        <v>0</v>
      </c>
      <c r="Z11" s="192">
        <f t="shared" si="20"/>
        <v>0</v>
      </c>
      <c r="AB11" s="203"/>
      <c r="AC11" s="240">
        <v>0</v>
      </c>
      <c r="AD11" s="239"/>
      <c r="AE11" s="230">
        <v>0</v>
      </c>
      <c r="AF11" s="228">
        <f t="shared" ref="AF11:AM11" si="26">IFERROR(VLOOKUP(AF12,$U$5:$AA$77,6,FALSE),0)</f>
        <v>0</v>
      </c>
      <c r="AG11" s="228">
        <f t="shared" si="26"/>
        <v>0</v>
      </c>
      <c r="AH11" s="228">
        <f t="shared" si="26"/>
        <v>0</v>
      </c>
      <c r="AI11" s="228">
        <f t="shared" si="26"/>
        <v>0</v>
      </c>
      <c r="AJ11" s="228">
        <f t="shared" si="26"/>
        <v>0</v>
      </c>
      <c r="AK11" s="228">
        <f t="shared" si="26"/>
        <v>0</v>
      </c>
      <c r="AL11" s="228">
        <f t="shared" si="26"/>
        <v>0</v>
      </c>
      <c r="AM11" s="228">
        <f t="shared" si="26"/>
        <v>0</v>
      </c>
      <c r="AY11" s="193">
        <v>44196</v>
      </c>
      <c r="AZ11" s="283"/>
      <c r="BA11" s="213">
        <f>VLOOKUP(AY11,$U$5:$Z$77,6,FALSE)</f>
        <v>0</v>
      </c>
      <c r="BB11" s="213">
        <f t="shared" si="25"/>
        <v>0</v>
      </c>
      <c r="BC11" s="213">
        <f t="shared" ref="BC11:BC16" si="27">VLOOKUP(AY12,$U$5:$Z$136,2,FALSE)</f>
        <v>0</v>
      </c>
      <c r="BD11" s="213">
        <f t="shared" si="23"/>
        <v>0</v>
      </c>
      <c r="BE11" s="157">
        <v>10</v>
      </c>
      <c r="BF11" s="215">
        <v>42004</v>
      </c>
      <c r="BG11" s="215">
        <v>42094</v>
      </c>
      <c r="BH11" s="215">
        <v>42185</v>
      </c>
      <c r="BI11" s="215">
        <v>42277</v>
      </c>
    </row>
    <row r="12" spans="3:61" ht="18" customHeight="1">
      <c r="C12" s="195">
        <f t="shared" si="4"/>
        <v>53</v>
      </c>
      <c r="D12" s="195">
        <f t="shared" si="5"/>
        <v>7</v>
      </c>
      <c r="F12" s="194">
        <f t="shared" si="16"/>
        <v>7</v>
      </c>
      <c r="G12" s="193">
        <f t="shared" si="6"/>
        <v>43585</v>
      </c>
      <c r="H12" s="205">
        <f t="shared" si="2"/>
        <v>0</v>
      </c>
      <c r="I12" s="205">
        <f t="shared" si="17"/>
        <v>0</v>
      </c>
      <c r="J12" s="205">
        <f t="shared" si="7"/>
        <v>0</v>
      </c>
      <c r="K12" s="205">
        <f t="shared" si="8"/>
        <v>0</v>
      </c>
      <c r="L12" s="204" t="e">
        <f t="shared" si="9"/>
        <v>#NUM!</v>
      </c>
      <c r="M12" s="198"/>
      <c r="P12" s="198"/>
      <c r="Q12" s="195">
        <f t="shared" si="10"/>
        <v>53</v>
      </c>
      <c r="R12" s="195">
        <f t="shared" si="11"/>
        <v>7</v>
      </c>
      <c r="T12" s="194">
        <f t="shared" si="18"/>
        <v>7</v>
      </c>
      <c r="U12" s="193">
        <f t="shared" si="12"/>
        <v>43585</v>
      </c>
      <c r="V12" s="192">
        <f t="shared" si="13"/>
        <v>0</v>
      </c>
      <c r="W12" s="192">
        <f t="shared" si="14"/>
        <v>0</v>
      </c>
      <c r="X12" s="192">
        <f t="shared" si="19"/>
        <v>0</v>
      </c>
      <c r="Y12" s="192">
        <f t="shared" si="15"/>
        <v>0</v>
      </c>
      <c r="Z12" s="192">
        <f t="shared" si="20"/>
        <v>0</v>
      </c>
      <c r="AB12" s="203"/>
      <c r="AC12" s="236">
        <v>5</v>
      </c>
      <c r="AD12" s="235"/>
      <c r="AE12" s="234">
        <f>VLOOKUP(AE11,$T$5:$Z$77,7,FALSE)</f>
        <v>0</v>
      </c>
      <c r="AF12" s="220">
        <f t="shared" ref="AF12:AM12" si="28">VLOOKUP($AC$12,$AO$12:$AX$16,AP2,FALSE)</f>
        <v>42460</v>
      </c>
      <c r="AG12" s="220">
        <f t="shared" si="28"/>
        <v>42551</v>
      </c>
      <c r="AH12" s="220">
        <f t="shared" si="28"/>
        <v>42643</v>
      </c>
      <c r="AI12" s="220">
        <f t="shared" si="28"/>
        <v>42735</v>
      </c>
      <c r="AJ12" s="220">
        <f t="shared" si="28"/>
        <v>43100</v>
      </c>
      <c r="AK12" s="220">
        <f t="shared" si="28"/>
        <v>43465</v>
      </c>
      <c r="AL12" s="220">
        <f t="shared" si="28"/>
        <v>43830</v>
      </c>
      <c r="AM12" s="220">
        <f t="shared" si="28"/>
        <v>44196</v>
      </c>
      <c r="AO12" s="226">
        <v>1</v>
      </c>
      <c r="AP12" s="165">
        <f>EOMONTH(AP17,5)</f>
        <v>42185</v>
      </c>
      <c r="AQ12" s="165">
        <f>EOMONTH(AP12,3)</f>
        <v>42277</v>
      </c>
      <c r="AR12" s="165">
        <f>EOMONTH(AQ12,3)</f>
        <v>42369</v>
      </c>
      <c r="AS12" s="165">
        <f t="shared" ref="AS12:AX12" si="29">EOMONTH(AR12,12)</f>
        <v>42735</v>
      </c>
      <c r="AT12" s="165">
        <f t="shared" si="29"/>
        <v>43100</v>
      </c>
      <c r="AU12" s="165">
        <f t="shared" si="29"/>
        <v>43465</v>
      </c>
      <c r="AV12" s="165">
        <f t="shared" si="29"/>
        <v>43830</v>
      </c>
      <c r="AW12" s="165">
        <f t="shared" si="29"/>
        <v>44196</v>
      </c>
      <c r="AX12" s="224">
        <f t="shared" si="29"/>
        <v>44561</v>
      </c>
      <c r="AY12" s="212">
        <v>44561</v>
      </c>
      <c r="AZ12" s="283"/>
      <c r="BA12" s="213">
        <f>VLOOKUP(AY12,$U$5:$Z$77,6,FALSE)</f>
        <v>0</v>
      </c>
      <c r="BB12" s="213">
        <f t="shared" si="25"/>
        <v>0</v>
      </c>
      <c r="BC12" s="213">
        <f t="shared" si="27"/>
        <v>0</v>
      </c>
      <c r="BD12" s="213">
        <f t="shared" si="23"/>
        <v>0</v>
      </c>
      <c r="BE12" s="157">
        <v>11</v>
      </c>
      <c r="BF12" s="215">
        <v>42035</v>
      </c>
      <c r="BG12" s="215">
        <v>42124</v>
      </c>
      <c r="BH12" s="215"/>
      <c r="BI12" s="215">
        <v>42308</v>
      </c>
    </row>
    <row r="13" spans="3:61" ht="15" customHeight="1">
      <c r="C13" s="195">
        <f t="shared" si="4"/>
        <v>52</v>
      </c>
      <c r="D13" s="195">
        <f t="shared" si="5"/>
        <v>8</v>
      </c>
      <c r="F13" s="194">
        <f t="shared" si="16"/>
        <v>8</v>
      </c>
      <c r="G13" s="193">
        <f t="shared" si="6"/>
        <v>43616</v>
      </c>
      <c r="H13" s="205">
        <f t="shared" si="2"/>
        <v>0</v>
      </c>
      <c r="I13" s="205">
        <f t="shared" si="17"/>
        <v>0</v>
      </c>
      <c r="J13" s="205">
        <f t="shared" si="7"/>
        <v>0</v>
      </c>
      <c r="K13" s="205">
        <f t="shared" si="8"/>
        <v>0</v>
      </c>
      <c r="L13" s="204" t="e">
        <f t="shared" si="9"/>
        <v>#NUM!</v>
      </c>
      <c r="M13" s="198"/>
      <c r="P13" s="198"/>
      <c r="Q13" s="195">
        <f t="shared" si="10"/>
        <v>52</v>
      </c>
      <c r="R13" s="195">
        <f t="shared" si="11"/>
        <v>8</v>
      </c>
      <c r="T13" s="194">
        <f t="shared" si="18"/>
        <v>8</v>
      </c>
      <c r="U13" s="193">
        <f t="shared" si="12"/>
        <v>43616</v>
      </c>
      <c r="V13" s="192">
        <f t="shared" si="13"/>
        <v>0</v>
      </c>
      <c r="W13" s="192">
        <f t="shared" si="14"/>
        <v>0</v>
      </c>
      <c r="X13" s="192">
        <f t="shared" si="19"/>
        <v>0</v>
      </c>
      <c r="Y13" s="192">
        <f t="shared" si="15"/>
        <v>0</v>
      </c>
      <c r="Z13" s="192">
        <f t="shared" si="20"/>
        <v>0</v>
      </c>
      <c r="AB13" s="203"/>
      <c r="AD13" s="231"/>
      <c r="AE13" s="230"/>
      <c r="AF13" s="228">
        <f t="shared" ref="AF13:AM13" si="30">AF12</f>
        <v>42460</v>
      </c>
      <c r="AG13" s="228">
        <f t="shared" si="30"/>
        <v>42551</v>
      </c>
      <c r="AH13" s="228">
        <f t="shared" si="30"/>
        <v>42643</v>
      </c>
      <c r="AI13" s="228">
        <f t="shared" si="30"/>
        <v>42735</v>
      </c>
      <c r="AJ13" s="228">
        <f t="shared" si="30"/>
        <v>43100</v>
      </c>
      <c r="AK13" s="229">
        <f t="shared" si="30"/>
        <v>43465</v>
      </c>
      <c r="AL13" s="229">
        <f t="shared" si="30"/>
        <v>43830</v>
      </c>
      <c r="AM13" s="229">
        <f t="shared" si="30"/>
        <v>44196</v>
      </c>
      <c r="AO13" s="226">
        <v>2</v>
      </c>
      <c r="AP13" s="165">
        <f>EOMONTH(AP12,3)</f>
        <v>42277</v>
      </c>
      <c r="AQ13" s="165">
        <f>EOMONTH(AQ12,3)</f>
        <v>42369</v>
      </c>
      <c r="AR13" s="165">
        <f t="shared" ref="AR13:AX13" si="31">EOMONTH(AR12,12)</f>
        <v>42735</v>
      </c>
      <c r="AS13" s="165">
        <f t="shared" si="31"/>
        <v>43100</v>
      </c>
      <c r="AT13" s="165">
        <f t="shared" si="31"/>
        <v>43465</v>
      </c>
      <c r="AU13" s="165">
        <f t="shared" si="31"/>
        <v>43830</v>
      </c>
      <c r="AV13" s="165">
        <f t="shared" si="31"/>
        <v>44196</v>
      </c>
      <c r="AW13" s="165">
        <f t="shared" si="31"/>
        <v>44561</v>
      </c>
      <c r="AX13" s="224">
        <f t="shared" si="31"/>
        <v>44926</v>
      </c>
      <c r="AY13" s="212">
        <v>44926</v>
      </c>
      <c r="AZ13" s="212"/>
      <c r="BA13" s="213">
        <f t="shared" ref="BA13:BA18" si="32">VLOOKUP(AY13,$U$5:$Z$125,6,FALSE)</f>
        <v>0</v>
      </c>
      <c r="BB13" s="213">
        <f t="shared" si="25"/>
        <v>0</v>
      </c>
      <c r="BC13" s="213">
        <f t="shared" si="27"/>
        <v>0</v>
      </c>
      <c r="BD13" s="213">
        <f t="shared" si="23"/>
        <v>0</v>
      </c>
      <c r="BE13" s="157">
        <v>12</v>
      </c>
      <c r="BF13" s="215">
        <v>42063</v>
      </c>
      <c r="BG13" s="215">
        <v>42155</v>
      </c>
      <c r="BH13" s="215"/>
      <c r="BI13" s="215">
        <v>42338</v>
      </c>
    </row>
    <row r="14" spans="3:61" ht="15" customHeight="1">
      <c r="C14" s="195">
        <f t="shared" si="4"/>
        <v>51</v>
      </c>
      <c r="D14" s="195">
        <f t="shared" si="5"/>
        <v>9</v>
      </c>
      <c r="F14" s="194">
        <f t="shared" si="16"/>
        <v>9</v>
      </c>
      <c r="G14" s="193">
        <f t="shared" si="6"/>
        <v>43646</v>
      </c>
      <c r="H14" s="205">
        <f t="shared" si="2"/>
        <v>0</v>
      </c>
      <c r="I14" s="205">
        <f t="shared" si="17"/>
        <v>0</v>
      </c>
      <c r="J14" s="205">
        <f t="shared" si="7"/>
        <v>0</v>
      </c>
      <c r="K14" s="205">
        <f t="shared" si="8"/>
        <v>0</v>
      </c>
      <c r="L14" s="204" t="e">
        <f t="shared" si="9"/>
        <v>#NUM!</v>
      </c>
      <c r="M14" s="198"/>
      <c r="N14" s="198"/>
      <c r="O14" s="198"/>
      <c r="P14" s="198"/>
      <c r="Q14" s="195">
        <f t="shared" si="10"/>
        <v>51</v>
      </c>
      <c r="R14" s="195">
        <f t="shared" si="11"/>
        <v>9</v>
      </c>
      <c r="T14" s="194">
        <f t="shared" si="18"/>
        <v>9</v>
      </c>
      <c r="U14" s="193">
        <f t="shared" si="12"/>
        <v>43646</v>
      </c>
      <c r="V14" s="192">
        <f t="shared" si="13"/>
        <v>0</v>
      </c>
      <c r="W14" s="192">
        <f t="shared" si="14"/>
        <v>0</v>
      </c>
      <c r="X14" s="192">
        <f t="shared" si="19"/>
        <v>0</v>
      </c>
      <c r="Y14" s="192">
        <f t="shared" si="15"/>
        <v>0</v>
      </c>
      <c r="Z14" s="192">
        <f t="shared" si="20"/>
        <v>0</v>
      </c>
      <c r="AB14" s="203"/>
      <c r="AC14" s="189"/>
      <c r="AD14" s="189"/>
      <c r="AE14" s="189"/>
      <c r="AF14" s="228">
        <f t="shared" ref="AF14:AM14" si="33">IF(AND($AB$5&lt;=AF13,$AB$5&gt;AE13),$V$5,0)</f>
        <v>0</v>
      </c>
      <c r="AG14" s="228">
        <f t="shared" si="33"/>
        <v>0</v>
      </c>
      <c r="AH14" s="228">
        <f t="shared" si="33"/>
        <v>0</v>
      </c>
      <c r="AI14" s="228">
        <f t="shared" si="33"/>
        <v>0</v>
      </c>
      <c r="AJ14" s="228">
        <f t="shared" si="33"/>
        <v>0</v>
      </c>
      <c r="AK14" s="227">
        <f t="shared" si="33"/>
        <v>0</v>
      </c>
      <c r="AL14" s="227">
        <f t="shared" si="33"/>
        <v>0</v>
      </c>
      <c r="AM14" s="227">
        <f t="shared" si="33"/>
        <v>0</v>
      </c>
      <c r="AO14" s="226">
        <v>3</v>
      </c>
      <c r="AP14" s="165">
        <f>EOMONTH(AP13,3)</f>
        <v>42369</v>
      </c>
      <c r="AQ14" s="165">
        <f t="shared" ref="AQ14:AX15" si="34">EOMONTH(AP14,12)</f>
        <v>42735</v>
      </c>
      <c r="AR14" s="165">
        <f t="shared" si="34"/>
        <v>43100</v>
      </c>
      <c r="AS14" s="165">
        <f t="shared" si="34"/>
        <v>43465</v>
      </c>
      <c r="AT14" s="165">
        <f t="shared" si="34"/>
        <v>43830</v>
      </c>
      <c r="AU14" s="165">
        <f t="shared" si="34"/>
        <v>44196</v>
      </c>
      <c r="AV14" s="165">
        <f t="shared" si="34"/>
        <v>44561</v>
      </c>
      <c r="AW14" s="165">
        <f t="shared" si="34"/>
        <v>44926</v>
      </c>
      <c r="AX14" s="224">
        <f t="shared" si="34"/>
        <v>45291</v>
      </c>
      <c r="AY14" s="212">
        <v>45291</v>
      </c>
      <c r="AZ14" s="212"/>
      <c r="BA14" s="213">
        <f t="shared" si="32"/>
        <v>0</v>
      </c>
      <c r="BB14" s="213">
        <f t="shared" si="25"/>
        <v>0</v>
      </c>
      <c r="BC14" s="213">
        <f t="shared" si="27"/>
        <v>0</v>
      </c>
      <c r="BD14" s="213">
        <f t="shared" si="23"/>
        <v>0</v>
      </c>
      <c r="BE14" s="157">
        <v>13</v>
      </c>
      <c r="BF14" s="215">
        <v>42094</v>
      </c>
      <c r="BG14" s="215">
        <v>42185</v>
      </c>
      <c r="BH14" s="215"/>
      <c r="BI14" s="215">
        <v>42369</v>
      </c>
    </row>
    <row r="15" spans="3:61" ht="15" customHeight="1">
      <c r="C15" s="195">
        <f t="shared" si="4"/>
        <v>50</v>
      </c>
      <c r="D15" s="195">
        <f t="shared" si="5"/>
        <v>10</v>
      </c>
      <c r="F15" s="194">
        <f t="shared" si="16"/>
        <v>10</v>
      </c>
      <c r="G15" s="193">
        <f t="shared" si="6"/>
        <v>43677</v>
      </c>
      <c r="H15" s="205">
        <f t="shared" si="2"/>
        <v>0</v>
      </c>
      <c r="I15" s="205">
        <f t="shared" si="17"/>
        <v>0</v>
      </c>
      <c r="J15" s="205">
        <f t="shared" si="7"/>
        <v>0</v>
      </c>
      <c r="K15" s="205">
        <f t="shared" si="8"/>
        <v>0</v>
      </c>
      <c r="L15" s="204" t="e">
        <f t="shared" si="9"/>
        <v>#NUM!</v>
      </c>
      <c r="M15" s="198"/>
      <c r="Q15" s="195">
        <f t="shared" si="10"/>
        <v>50</v>
      </c>
      <c r="R15" s="195">
        <f t="shared" si="11"/>
        <v>10</v>
      </c>
      <c r="S15" s="214"/>
      <c r="T15" s="194">
        <f t="shared" si="18"/>
        <v>10</v>
      </c>
      <c r="U15" s="193">
        <f t="shared" si="12"/>
        <v>43677</v>
      </c>
      <c r="V15" s="192">
        <f t="shared" si="13"/>
        <v>0</v>
      </c>
      <c r="W15" s="192">
        <f t="shared" si="14"/>
        <v>0</v>
      </c>
      <c r="X15" s="192">
        <f t="shared" si="19"/>
        <v>0</v>
      </c>
      <c r="Y15" s="192">
        <f t="shared" si="15"/>
        <v>0</v>
      </c>
      <c r="Z15" s="192">
        <f t="shared" si="20"/>
        <v>0</v>
      </c>
      <c r="AB15" s="203"/>
      <c r="AC15" s="189"/>
      <c r="AD15" s="189"/>
      <c r="AE15" s="189"/>
      <c r="AF15" s="189"/>
      <c r="AG15" s="189"/>
      <c r="AH15" s="189"/>
      <c r="AI15" s="189"/>
      <c r="AJ15" s="189"/>
      <c r="AK15" s="189"/>
      <c r="AL15" s="189"/>
      <c r="AM15" s="189"/>
      <c r="AO15" s="226">
        <v>4</v>
      </c>
      <c r="AP15" s="225">
        <f>EOMONTH(AP14,12)</f>
        <v>42735</v>
      </c>
      <c r="AQ15" s="165">
        <f t="shared" si="34"/>
        <v>43100</v>
      </c>
      <c r="AR15" s="165">
        <f t="shared" si="34"/>
        <v>43465</v>
      </c>
      <c r="AS15" s="165">
        <f t="shared" si="34"/>
        <v>43830</v>
      </c>
      <c r="AT15" s="165">
        <f t="shared" si="34"/>
        <v>44196</v>
      </c>
      <c r="AU15" s="165">
        <f t="shared" si="34"/>
        <v>44561</v>
      </c>
      <c r="AV15" s="165">
        <f t="shared" si="34"/>
        <v>44926</v>
      </c>
      <c r="AW15" s="165">
        <f t="shared" si="34"/>
        <v>45291</v>
      </c>
      <c r="AX15" s="224">
        <f t="shared" si="34"/>
        <v>45657</v>
      </c>
      <c r="AY15" s="212">
        <v>45657</v>
      </c>
      <c r="AZ15" s="212"/>
      <c r="BA15" s="213">
        <f t="shared" si="32"/>
        <v>0</v>
      </c>
      <c r="BB15" s="213">
        <f t="shared" si="25"/>
        <v>0</v>
      </c>
      <c r="BC15" s="213">
        <f t="shared" si="27"/>
        <v>0</v>
      </c>
      <c r="BD15" s="213">
        <f t="shared" si="23"/>
        <v>0</v>
      </c>
      <c r="BE15" s="157">
        <v>14</v>
      </c>
      <c r="BF15" s="215">
        <v>42124</v>
      </c>
      <c r="BG15" s="215"/>
      <c r="BH15" s="215"/>
      <c r="BI15" s="215"/>
    </row>
    <row r="16" spans="3:61" ht="15" customHeight="1">
      <c r="C16" s="195">
        <f t="shared" si="4"/>
        <v>49</v>
      </c>
      <c r="D16" s="195">
        <f t="shared" si="5"/>
        <v>11</v>
      </c>
      <c r="F16" s="194">
        <f t="shared" si="16"/>
        <v>11</v>
      </c>
      <c r="G16" s="193">
        <f t="shared" si="6"/>
        <v>43708</v>
      </c>
      <c r="H16" s="205">
        <f t="shared" si="2"/>
        <v>0</v>
      </c>
      <c r="I16" s="205">
        <f t="shared" si="17"/>
        <v>0</v>
      </c>
      <c r="J16" s="205">
        <f t="shared" si="7"/>
        <v>0</v>
      </c>
      <c r="K16" s="205">
        <f t="shared" si="8"/>
        <v>0</v>
      </c>
      <c r="L16" s="204" t="e">
        <f t="shared" si="9"/>
        <v>#NUM!</v>
      </c>
      <c r="M16" s="198"/>
      <c r="Q16" s="195">
        <f t="shared" si="10"/>
        <v>49</v>
      </c>
      <c r="R16" s="195">
        <f t="shared" si="11"/>
        <v>11</v>
      </c>
      <c r="S16" s="214"/>
      <c r="T16" s="194">
        <f t="shared" si="18"/>
        <v>11</v>
      </c>
      <c r="U16" s="193">
        <f t="shared" si="12"/>
        <v>43708</v>
      </c>
      <c r="V16" s="192">
        <f t="shared" si="13"/>
        <v>0</v>
      </c>
      <c r="W16" s="192">
        <f t="shared" si="14"/>
        <v>0</v>
      </c>
      <c r="X16" s="192">
        <f t="shared" si="19"/>
        <v>0</v>
      </c>
      <c r="Y16" s="192">
        <f t="shared" si="15"/>
        <v>0</v>
      </c>
      <c r="Z16" s="192">
        <f t="shared" si="20"/>
        <v>0</v>
      </c>
      <c r="AB16" s="203"/>
      <c r="AC16" s="191"/>
      <c r="AD16" s="206"/>
      <c r="AE16" s="191"/>
      <c r="AF16" s="191"/>
      <c r="AG16" s="191"/>
      <c r="AH16" s="191"/>
      <c r="AI16" s="191"/>
      <c r="AJ16" s="191"/>
      <c r="AK16" s="223"/>
      <c r="AL16" s="223"/>
      <c r="AM16" s="222"/>
      <c r="AO16" s="221">
        <v>5</v>
      </c>
      <c r="AP16" s="220">
        <f>EOMONTH(AP14,3)</f>
        <v>42460</v>
      </c>
      <c r="AQ16" s="220">
        <f>EOMONTH(AP16,3)</f>
        <v>42551</v>
      </c>
      <c r="AR16" s="220">
        <f>EOMONTH(AQ16,3)</f>
        <v>42643</v>
      </c>
      <c r="AS16" s="220">
        <f>EOMONTH(AR16,3)</f>
        <v>42735</v>
      </c>
      <c r="AT16" s="220">
        <f>EOMONTH(AS16,12)</f>
        <v>43100</v>
      </c>
      <c r="AU16" s="220">
        <f>EOMONTH(AT16,12)</f>
        <v>43465</v>
      </c>
      <c r="AV16" s="220">
        <f>EOMONTH(AU16,12)</f>
        <v>43830</v>
      </c>
      <c r="AW16" s="220">
        <f>EOMONTH(AV16,12)</f>
        <v>44196</v>
      </c>
      <c r="AX16" s="219">
        <f>EOMONTH(AW16,12)</f>
        <v>44561</v>
      </c>
      <c r="AY16" s="212">
        <v>46022</v>
      </c>
      <c r="AZ16" s="212"/>
      <c r="BA16" s="213">
        <f t="shared" si="32"/>
        <v>0</v>
      </c>
      <c r="BB16" s="213">
        <f t="shared" si="25"/>
        <v>0</v>
      </c>
      <c r="BC16" s="213">
        <f t="shared" si="27"/>
        <v>0</v>
      </c>
      <c r="BD16" s="213">
        <f t="shared" si="23"/>
        <v>0</v>
      </c>
      <c r="BE16" s="157">
        <v>15</v>
      </c>
      <c r="BF16" s="215">
        <v>42155</v>
      </c>
      <c r="BG16" s="215"/>
      <c r="BH16" s="215"/>
      <c r="BI16" s="215"/>
    </row>
    <row r="17" spans="3:61" ht="15" customHeight="1">
      <c r="C17" s="195">
        <f t="shared" si="4"/>
        <v>48</v>
      </c>
      <c r="D17" s="195">
        <f t="shared" si="5"/>
        <v>12</v>
      </c>
      <c r="F17" s="194">
        <f t="shared" si="16"/>
        <v>12</v>
      </c>
      <c r="G17" s="193">
        <f t="shared" si="6"/>
        <v>43738</v>
      </c>
      <c r="H17" s="205">
        <f t="shared" si="2"/>
        <v>0</v>
      </c>
      <c r="I17" s="205">
        <f t="shared" si="17"/>
        <v>0</v>
      </c>
      <c r="J17" s="205">
        <f t="shared" si="7"/>
        <v>0</v>
      </c>
      <c r="K17" s="205">
        <f t="shared" si="8"/>
        <v>0</v>
      </c>
      <c r="L17" s="204" t="e">
        <f t="shared" si="9"/>
        <v>#NUM!</v>
      </c>
      <c r="M17" s="198"/>
      <c r="Q17" s="195">
        <f t="shared" si="10"/>
        <v>48</v>
      </c>
      <c r="R17" s="195">
        <f t="shared" si="11"/>
        <v>12</v>
      </c>
      <c r="S17" s="214"/>
      <c r="T17" s="194">
        <f t="shared" si="18"/>
        <v>12</v>
      </c>
      <c r="U17" s="193">
        <f t="shared" si="12"/>
        <v>43738</v>
      </c>
      <c r="V17" s="192">
        <f t="shared" si="13"/>
        <v>0</v>
      </c>
      <c r="W17" s="192">
        <f t="shared" si="14"/>
        <v>0</v>
      </c>
      <c r="X17" s="192">
        <f t="shared" si="19"/>
        <v>0</v>
      </c>
      <c r="Y17" s="192">
        <f t="shared" si="15"/>
        <v>0</v>
      </c>
      <c r="Z17" s="192">
        <f t="shared" si="20"/>
        <v>0</v>
      </c>
      <c r="AB17" s="203"/>
      <c r="AC17" s="191"/>
      <c r="AD17" s="206"/>
      <c r="AE17" s="207"/>
      <c r="AF17" s="191"/>
      <c r="AG17" s="207"/>
      <c r="AH17" s="207"/>
      <c r="AI17" s="207"/>
      <c r="AJ17" s="207"/>
      <c r="AK17" s="196"/>
      <c r="AL17" s="196"/>
      <c r="AM17" s="196"/>
      <c r="AO17" s="218">
        <f>AE2</f>
        <v>2015</v>
      </c>
      <c r="AP17" s="217">
        <f>DATE(AO17,1,31)</f>
        <v>42035</v>
      </c>
      <c r="AS17" s="212"/>
      <c r="AU17" s="212"/>
      <c r="AV17" s="212"/>
      <c r="AX17" s="212"/>
      <c r="AY17" s="212">
        <v>46387</v>
      </c>
      <c r="AZ17" s="212"/>
      <c r="BA17" s="213">
        <f t="shared" si="32"/>
        <v>0</v>
      </c>
      <c r="BB17" s="213">
        <f t="shared" si="25"/>
        <v>0</v>
      </c>
      <c r="BC17" s="213">
        <f>VLOOKUP(AY18,$U$5:$Z$140,2,FALSE)</f>
        <v>0</v>
      </c>
      <c r="BD17" s="213">
        <f t="shared" si="23"/>
        <v>0</v>
      </c>
      <c r="BE17" s="157">
        <v>16</v>
      </c>
      <c r="BF17" s="212">
        <v>42004</v>
      </c>
      <c r="BG17" s="212">
        <v>42004</v>
      </c>
      <c r="BH17" s="212">
        <v>42004</v>
      </c>
      <c r="BI17" s="212">
        <v>42369</v>
      </c>
    </row>
    <row r="18" spans="3:61" ht="15" customHeight="1">
      <c r="C18" s="195">
        <f t="shared" si="4"/>
        <v>47</v>
      </c>
      <c r="D18" s="195">
        <f t="shared" si="5"/>
        <v>13</v>
      </c>
      <c r="F18" s="194">
        <f t="shared" si="16"/>
        <v>13</v>
      </c>
      <c r="G18" s="193">
        <f t="shared" si="6"/>
        <v>43769</v>
      </c>
      <c r="H18" s="205">
        <f t="shared" si="2"/>
        <v>0</v>
      </c>
      <c r="I18" s="205">
        <f t="shared" si="17"/>
        <v>0</v>
      </c>
      <c r="J18" s="205">
        <f t="shared" si="7"/>
        <v>0</v>
      </c>
      <c r="K18" s="205">
        <f t="shared" si="8"/>
        <v>0</v>
      </c>
      <c r="L18" s="204" t="e">
        <f t="shared" si="9"/>
        <v>#NUM!</v>
      </c>
      <c r="M18" s="198"/>
      <c r="Q18" s="195">
        <f t="shared" si="10"/>
        <v>47</v>
      </c>
      <c r="R18" s="195">
        <f t="shared" si="11"/>
        <v>13</v>
      </c>
      <c r="T18" s="194">
        <f t="shared" si="18"/>
        <v>13</v>
      </c>
      <c r="U18" s="193">
        <f t="shared" si="12"/>
        <v>43769</v>
      </c>
      <c r="V18" s="192">
        <f t="shared" si="13"/>
        <v>0</v>
      </c>
      <c r="W18" s="192">
        <f t="shared" si="14"/>
        <v>0</v>
      </c>
      <c r="X18" s="192">
        <f t="shared" si="19"/>
        <v>0</v>
      </c>
      <c r="Y18" s="192">
        <f t="shared" si="15"/>
        <v>0</v>
      </c>
      <c r="Z18" s="192">
        <f t="shared" si="20"/>
        <v>0</v>
      </c>
      <c r="AB18" s="203"/>
      <c r="AC18" s="191"/>
      <c r="AD18" s="191"/>
      <c r="AE18" s="191"/>
      <c r="AF18" s="191"/>
      <c r="AG18" s="191"/>
      <c r="AH18" s="191"/>
      <c r="AI18" s="191"/>
      <c r="AJ18" s="191"/>
      <c r="AK18" s="208"/>
      <c r="AL18" s="208"/>
      <c r="AM18" s="197"/>
      <c r="AS18" s="212"/>
      <c r="AU18" s="212"/>
      <c r="AV18" s="212"/>
      <c r="AX18" s="212"/>
      <c r="AY18" s="212">
        <v>46752</v>
      </c>
      <c r="AZ18" s="212"/>
      <c r="BA18" s="213">
        <f t="shared" si="32"/>
        <v>0</v>
      </c>
      <c r="BB18" s="213">
        <f t="shared" si="25"/>
        <v>0</v>
      </c>
      <c r="BC18" s="213">
        <f>VLOOKUP(AY19,$U$5:$Z$140,2,FALSE)</f>
        <v>0</v>
      </c>
      <c r="BD18" s="213">
        <f t="shared" si="23"/>
        <v>0</v>
      </c>
    </row>
    <row r="19" spans="3:61" ht="15" customHeight="1">
      <c r="C19" s="195">
        <f t="shared" si="4"/>
        <v>46</v>
      </c>
      <c r="D19" s="195">
        <f t="shared" si="5"/>
        <v>14</v>
      </c>
      <c r="F19" s="194">
        <f t="shared" si="16"/>
        <v>14</v>
      </c>
      <c r="G19" s="193">
        <f t="shared" si="6"/>
        <v>43799</v>
      </c>
      <c r="H19" s="205">
        <f t="shared" si="2"/>
        <v>0</v>
      </c>
      <c r="I19" s="205">
        <f t="shared" si="17"/>
        <v>0</v>
      </c>
      <c r="J19" s="205">
        <f t="shared" si="7"/>
        <v>0</v>
      </c>
      <c r="K19" s="205">
        <f t="shared" si="8"/>
        <v>0</v>
      </c>
      <c r="L19" s="204" t="e">
        <f t="shared" si="9"/>
        <v>#NUM!</v>
      </c>
      <c r="M19" s="198"/>
      <c r="Q19" s="195">
        <f t="shared" si="10"/>
        <v>46</v>
      </c>
      <c r="R19" s="195">
        <f t="shared" si="11"/>
        <v>14</v>
      </c>
      <c r="T19" s="194">
        <f t="shared" si="18"/>
        <v>14</v>
      </c>
      <c r="U19" s="193">
        <f t="shared" si="12"/>
        <v>43799</v>
      </c>
      <c r="V19" s="192">
        <f t="shared" si="13"/>
        <v>0</v>
      </c>
      <c r="W19" s="192">
        <f t="shared" si="14"/>
        <v>0</v>
      </c>
      <c r="X19" s="192">
        <f t="shared" si="19"/>
        <v>0</v>
      </c>
      <c r="Y19" s="192">
        <f t="shared" si="15"/>
        <v>0</v>
      </c>
      <c r="Z19" s="192">
        <f t="shared" si="20"/>
        <v>0</v>
      </c>
      <c r="AB19" s="203"/>
      <c r="AC19" s="191"/>
      <c r="AD19" s="216"/>
      <c r="AE19" s="207"/>
      <c r="AF19" s="207"/>
      <c r="AG19" s="191"/>
      <c r="AH19" s="207"/>
      <c r="AI19" s="207"/>
      <c r="AJ19" s="207"/>
      <c r="AK19" s="196"/>
      <c r="AL19" s="196"/>
      <c r="AM19" s="196"/>
      <c r="AS19" s="212"/>
      <c r="AU19" s="212"/>
      <c r="AV19" s="212"/>
      <c r="AX19" s="212"/>
      <c r="AY19" s="206">
        <v>47118</v>
      </c>
      <c r="AZ19" s="212"/>
      <c r="BA19" s="213">
        <f>VLOOKUP(AY19,$U$5:$Z$140,6,FALSE)</f>
        <v>0</v>
      </c>
      <c r="BB19" s="213">
        <f t="shared" si="25"/>
        <v>0</v>
      </c>
      <c r="BC19" s="213">
        <f>VLOOKUP(AY20,$U$5:$Z$140,2,FALSE)</f>
        <v>0</v>
      </c>
      <c r="BD19" s="213">
        <f t="shared" si="23"/>
        <v>0</v>
      </c>
    </row>
    <row r="20" spans="3:61" ht="15" customHeight="1">
      <c r="C20" s="195">
        <f t="shared" si="4"/>
        <v>45</v>
      </c>
      <c r="D20" s="195">
        <f t="shared" si="5"/>
        <v>15</v>
      </c>
      <c r="F20" s="194">
        <f t="shared" si="16"/>
        <v>15</v>
      </c>
      <c r="G20" s="193">
        <f t="shared" si="6"/>
        <v>43830</v>
      </c>
      <c r="H20" s="205">
        <f t="shared" si="2"/>
        <v>0</v>
      </c>
      <c r="I20" s="205">
        <f t="shared" si="17"/>
        <v>0</v>
      </c>
      <c r="J20" s="205">
        <f t="shared" si="7"/>
        <v>0</v>
      </c>
      <c r="K20" s="205">
        <f t="shared" si="8"/>
        <v>0</v>
      </c>
      <c r="L20" s="204" t="e">
        <f t="shared" si="9"/>
        <v>#NUM!</v>
      </c>
      <c r="M20" s="198"/>
      <c r="Q20" s="195">
        <f t="shared" si="10"/>
        <v>45</v>
      </c>
      <c r="R20" s="195">
        <f t="shared" si="11"/>
        <v>15</v>
      </c>
      <c r="T20" s="194">
        <f t="shared" si="18"/>
        <v>15</v>
      </c>
      <c r="U20" s="193">
        <f t="shared" si="12"/>
        <v>43830</v>
      </c>
      <c r="V20" s="192">
        <f t="shared" si="13"/>
        <v>0</v>
      </c>
      <c r="W20" s="192">
        <f t="shared" si="14"/>
        <v>0</v>
      </c>
      <c r="X20" s="192">
        <f t="shared" si="19"/>
        <v>0</v>
      </c>
      <c r="Y20" s="192">
        <f t="shared" si="15"/>
        <v>0</v>
      </c>
      <c r="Z20" s="192">
        <f t="shared" si="20"/>
        <v>0</v>
      </c>
      <c r="AB20" s="203"/>
      <c r="AC20" s="191"/>
      <c r="AD20" s="191"/>
      <c r="AE20" s="191"/>
      <c r="AF20" s="191"/>
      <c r="AG20" s="191"/>
      <c r="AH20" s="191"/>
      <c r="AI20" s="191"/>
      <c r="AJ20" s="191"/>
      <c r="AK20" s="208"/>
      <c r="AL20" s="208"/>
      <c r="AM20" s="208"/>
      <c r="AS20" s="212"/>
      <c r="AU20" s="212"/>
      <c r="AV20" s="212"/>
      <c r="AX20" s="212"/>
      <c r="AY20" s="206">
        <v>47483</v>
      </c>
      <c r="AZ20" s="206"/>
      <c r="BA20" s="213">
        <f>VLOOKUP(AY20,$U$5:$Z$140,6,FALSE)</f>
        <v>0</v>
      </c>
      <c r="BB20" s="213">
        <f t="shared" si="25"/>
        <v>0</v>
      </c>
      <c r="BC20" s="213"/>
      <c r="BD20" s="213"/>
    </row>
    <row r="21" spans="3:61" ht="15" customHeight="1">
      <c r="C21" s="195">
        <f t="shared" si="4"/>
        <v>44</v>
      </c>
      <c r="D21" s="195">
        <f t="shared" si="5"/>
        <v>16</v>
      </c>
      <c r="F21" s="194">
        <f t="shared" si="16"/>
        <v>16</v>
      </c>
      <c r="G21" s="193">
        <f t="shared" si="6"/>
        <v>43861</v>
      </c>
      <c r="H21" s="205">
        <f t="shared" si="2"/>
        <v>0</v>
      </c>
      <c r="I21" s="205">
        <f t="shared" si="17"/>
        <v>0</v>
      </c>
      <c r="J21" s="205">
        <f t="shared" si="7"/>
        <v>0</v>
      </c>
      <c r="K21" s="205">
        <f t="shared" si="8"/>
        <v>0</v>
      </c>
      <c r="L21" s="204" t="e">
        <f t="shared" si="9"/>
        <v>#NUM!</v>
      </c>
      <c r="M21" s="198"/>
      <c r="P21" s="198"/>
      <c r="Q21" s="195">
        <f t="shared" si="10"/>
        <v>44</v>
      </c>
      <c r="R21" s="195">
        <f t="shared" si="11"/>
        <v>16</v>
      </c>
      <c r="T21" s="194">
        <f t="shared" si="18"/>
        <v>16</v>
      </c>
      <c r="U21" s="193">
        <f t="shared" si="12"/>
        <v>43861</v>
      </c>
      <c r="V21" s="192">
        <f t="shared" si="13"/>
        <v>0</v>
      </c>
      <c r="W21" s="192">
        <f t="shared" si="14"/>
        <v>0</v>
      </c>
      <c r="X21" s="192">
        <f t="shared" si="19"/>
        <v>0</v>
      </c>
      <c r="Y21" s="192">
        <f t="shared" si="15"/>
        <v>0</v>
      </c>
      <c r="Z21" s="192">
        <f t="shared" si="20"/>
        <v>0</v>
      </c>
      <c r="AA21" s="191"/>
      <c r="AB21" s="203"/>
      <c r="AC21" s="191"/>
      <c r="AD21" s="191"/>
      <c r="AE21" s="191"/>
      <c r="AF21" s="191"/>
      <c r="AG21" s="191"/>
      <c r="AH21" s="191"/>
      <c r="AI21" s="191"/>
      <c r="AJ21" s="191"/>
      <c r="AK21" s="208"/>
      <c r="AL21" s="208"/>
      <c r="AM21" s="208"/>
      <c r="AS21" s="212"/>
      <c r="AU21" s="212"/>
      <c r="AV21" s="212"/>
      <c r="AX21" s="212"/>
      <c r="AY21" s="212"/>
      <c r="AZ21" s="212"/>
      <c r="BA21" s="212"/>
      <c r="BC21" s="212"/>
      <c r="BD21" s="212"/>
    </row>
    <row r="22" spans="3:61" ht="15" customHeight="1">
      <c r="C22" s="195">
        <f t="shared" si="4"/>
        <v>43</v>
      </c>
      <c r="D22" s="195">
        <f t="shared" si="5"/>
        <v>17</v>
      </c>
      <c r="F22" s="194">
        <f t="shared" si="16"/>
        <v>17</v>
      </c>
      <c r="G22" s="193">
        <f t="shared" si="6"/>
        <v>43890</v>
      </c>
      <c r="H22" s="205">
        <f t="shared" si="2"/>
        <v>0</v>
      </c>
      <c r="I22" s="205">
        <f t="shared" si="17"/>
        <v>0</v>
      </c>
      <c r="J22" s="205">
        <f t="shared" si="7"/>
        <v>0</v>
      </c>
      <c r="K22" s="205">
        <f t="shared" si="8"/>
        <v>0</v>
      </c>
      <c r="L22" s="204" t="e">
        <f t="shared" si="9"/>
        <v>#NUM!</v>
      </c>
      <c r="M22" s="198"/>
      <c r="N22" s="211"/>
      <c r="O22" s="211"/>
      <c r="P22" s="198"/>
      <c r="Q22" s="195">
        <f t="shared" si="10"/>
        <v>43</v>
      </c>
      <c r="R22" s="195">
        <f t="shared" si="11"/>
        <v>17</v>
      </c>
      <c r="T22" s="194">
        <f t="shared" si="18"/>
        <v>17</v>
      </c>
      <c r="U22" s="193">
        <f t="shared" si="12"/>
        <v>43890</v>
      </c>
      <c r="V22" s="192">
        <f t="shared" si="13"/>
        <v>0</v>
      </c>
      <c r="W22" s="192">
        <f t="shared" si="14"/>
        <v>0</v>
      </c>
      <c r="X22" s="192">
        <f t="shared" si="19"/>
        <v>0</v>
      </c>
      <c r="Y22" s="192">
        <f t="shared" si="15"/>
        <v>0</v>
      </c>
      <c r="Z22" s="192">
        <f t="shared" si="20"/>
        <v>0</v>
      </c>
      <c r="AA22" s="191"/>
      <c r="AB22" s="203"/>
      <c r="AC22" s="191"/>
      <c r="AD22" s="206"/>
      <c r="AE22" s="191"/>
      <c r="AF22" s="191"/>
      <c r="AG22" s="207"/>
      <c r="AH22" s="207"/>
      <c r="AI22" s="207"/>
      <c r="AJ22" s="207"/>
      <c r="AK22" s="196"/>
      <c r="AL22" s="196"/>
      <c r="AM22" s="196"/>
      <c r="AS22" s="212"/>
      <c r="AU22" s="212"/>
      <c r="AV22" s="212"/>
      <c r="AX22" s="212"/>
      <c r="AY22" s="212"/>
      <c r="AZ22" s="212"/>
      <c r="BA22" s="212"/>
      <c r="BC22" s="212"/>
      <c r="BD22" s="212"/>
    </row>
    <row r="23" spans="3:61" ht="15" customHeight="1">
      <c r="C23" s="195">
        <f t="shared" si="4"/>
        <v>42</v>
      </c>
      <c r="D23" s="195">
        <f t="shared" si="5"/>
        <v>18</v>
      </c>
      <c r="F23" s="194">
        <f t="shared" si="16"/>
        <v>18</v>
      </c>
      <c r="G23" s="193">
        <f t="shared" si="6"/>
        <v>43921</v>
      </c>
      <c r="H23" s="205">
        <f t="shared" si="2"/>
        <v>0</v>
      </c>
      <c r="I23" s="205">
        <f t="shared" si="17"/>
        <v>0</v>
      </c>
      <c r="J23" s="205">
        <f t="shared" si="7"/>
        <v>0</v>
      </c>
      <c r="K23" s="205">
        <f t="shared" si="8"/>
        <v>0</v>
      </c>
      <c r="L23" s="204" t="e">
        <f t="shared" si="9"/>
        <v>#NUM!</v>
      </c>
      <c r="M23" s="198"/>
      <c r="N23" s="211"/>
      <c r="O23" s="211"/>
      <c r="P23" s="198"/>
      <c r="Q23" s="195">
        <f t="shared" si="10"/>
        <v>42</v>
      </c>
      <c r="R23" s="195">
        <f t="shared" si="11"/>
        <v>18</v>
      </c>
      <c r="T23" s="194">
        <f t="shared" si="18"/>
        <v>18</v>
      </c>
      <c r="U23" s="193">
        <f t="shared" si="12"/>
        <v>43921</v>
      </c>
      <c r="V23" s="192">
        <f t="shared" si="13"/>
        <v>0</v>
      </c>
      <c r="W23" s="192">
        <f t="shared" si="14"/>
        <v>0</v>
      </c>
      <c r="X23" s="192">
        <f t="shared" si="19"/>
        <v>0</v>
      </c>
      <c r="Y23" s="192">
        <f t="shared" si="15"/>
        <v>0</v>
      </c>
      <c r="Z23" s="192">
        <f t="shared" si="20"/>
        <v>0</v>
      </c>
      <c r="AA23" s="191"/>
      <c r="AB23" s="203"/>
      <c r="AC23" s="191"/>
      <c r="AD23" s="191"/>
      <c r="AE23" s="191"/>
      <c r="AF23" s="191"/>
      <c r="AG23" s="191"/>
      <c r="AH23" s="191"/>
      <c r="AI23" s="191"/>
      <c r="AJ23" s="191"/>
      <c r="AK23" s="208"/>
      <c r="AL23" s="208"/>
      <c r="AM23" s="208"/>
    </row>
    <row r="24" spans="3:61" ht="15" customHeight="1">
      <c r="C24" s="195">
        <f t="shared" si="4"/>
        <v>41</v>
      </c>
      <c r="D24" s="195">
        <f t="shared" si="5"/>
        <v>19</v>
      </c>
      <c r="F24" s="194">
        <f t="shared" si="16"/>
        <v>19</v>
      </c>
      <c r="G24" s="193">
        <f t="shared" si="6"/>
        <v>43951</v>
      </c>
      <c r="H24" s="205">
        <f t="shared" si="2"/>
        <v>0</v>
      </c>
      <c r="I24" s="205">
        <f t="shared" si="17"/>
        <v>0</v>
      </c>
      <c r="J24" s="205">
        <f t="shared" si="7"/>
        <v>0</v>
      </c>
      <c r="K24" s="205">
        <f t="shared" si="8"/>
        <v>0</v>
      </c>
      <c r="L24" s="204" t="e">
        <f t="shared" si="9"/>
        <v>#NUM!</v>
      </c>
      <c r="M24" s="198"/>
      <c r="N24" s="211"/>
      <c r="O24" s="210"/>
      <c r="P24" s="198"/>
      <c r="Q24" s="195">
        <f t="shared" si="10"/>
        <v>41</v>
      </c>
      <c r="R24" s="195">
        <f t="shared" si="11"/>
        <v>19</v>
      </c>
      <c r="T24" s="194">
        <f t="shared" si="18"/>
        <v>19</v>
      </c>
      <c r="U24" s="193">
        <f t="shared" si="12"/>
        <v>43951</v>
      </c>
      <c r="V24" s="192">
        <f t="shared" si="13"/>
        <v>0</v>
      </c>
      <c r="W24" s="192">
        <f t="shared" si="14"/>
        <v>0</v>
      </c>
      <c r="X24" s="192">
        <f t="shared" si="19"/>
        <v>0</v>
      </c>
      <c r="Y24" s="192">
        <f t="shared" si="15"/>
        <v>0</v>
      </c>
      <c r="Z24" s="192">
        <f t="shared" si="20"/>
        <v>0</v>
      </c>
      <c r="AA24" s="191"/>
      <c r="AB24" s="203"/>
      <c r="AC24" s="191"/>
      <c r="AD24" s="206"/>
      <c r="AE24" s="191"/>
      <c r="AF24" s="191"/>
      <c r="AG24" s="207"/>
      <c r="AH24" s="207"/>
      <c r="AI24" s="207"/>
      <c r="AJ24" s="207"/>
      <c r="AK24" s="196"/>
      <c r="AL24" s="196"/>
      <c r="AM24" s="196"/>
    </row>
    <row r="25" spans="3:61" ht="15" customHeight="1">
      <c r="C25" s="195">
        <f t="shared" si="4"/>
        <v>40</v>
      </c>
      <c r="D25" s="195">
        <f t="shared" si="5"/>
        <v>20</v>
      </c>
      <c r="F25" s="194">
        <f t="shared" si="16"/>
        <v>20</v>
      </c>
      <c r="G25" s="193">
        <f t="shared" si="6"/>
        <v>43982</v>
      </c>
      <c r="H25" s="205">
        <f t="shared" si="2"/>
        <v>0</v>
      </c>
      <c r="I25" s="205">
        <f t="shared" si="17"/>
        <v>0</v>
      </c>
      <c r="J25" s="205">
        <f t="shared" si="7"/>
        <v>0</v>
      </c>
      <c r="K25" s="205">
        <f t="shared" si="8"/>
        <v>0</v>
      </c>
      <c r="L25" s="204" t="e">
        <f t="shared" si="9"/>
        <v>#NUM!</v>
      </c>
      <c r="M25" s="198"/>
      <c r="N25" s="198"/>
      <c r="O25" s="198"/>
      <c r="P25" s="198"/>
      <c r="Q25" s="195">
        <f t="shared" si="10"/>
        <v>40</v>
      </c>
      <c r="R25" s="195">
        <f t="shared" si="11"/>
        <v>20</v>
      </c>
      <c r="T25" s="194">
        <f t="shared" si="18"/>
        <v>20</v>
      </c>
      <c r="U25" s="193">
        <f t="shared" si="12"/>
        <v>43982</v>
      </c>
      <c r="V25" s="192">
        <f t="shared" si="13"/>
        <v>0</v>
      </c>
      <c r="W25" s="192">
        <f t="shared" si="14"/>
        <v>0</v>
      </c>
      <c r="X25" s="192">
        <f t="shared" si="19"/>
        <v>0</v>
      </c>
      <c r="Y25" s="192">
        <f t="shared" si="15"/>
        <v>0</v>
      </c>
      <c r="Z25" s="192">
        <f t="shared" si="20"/>
        <v>0</v>
      </c>
      <c r="AA25" s="191"/>
      <c r="AB25" s="203"/>
      <c r="AC25" s="191"/>
      <c r="AD25" s="191"/>
      <c r="AE25" s="191"/>
      <c r="AF25" s="191"/>
      <c r="AG25" s="191"/>
      <c r="AH25" s="191"/>
      <c r="AI25" s="191"/>
      <c r="AJ25" s="191"/>
      <c r="AK25" s="208"/>
      <c r="AL25" s="208"/>
      <c r="AM25" s="208"/>
    </row>
    <row r="26" spans="3:61" ht="15" customHeight="1">
      <c r="C26" s="195">
        <f t="shared" si="4"/>
        <v>39</v>
      </c>
      <c r="D26" s="195">
        <f t="shared" si="5"/>
        <v>21</v>
      </c>
      <c r="F26" s="194">
        <f t="shared" si="16"/>
        <v>21</v>
      </c>
      <c r="G26" s="193">
        <f t="shared" si="6"/>
        <v>44012</v>
      </c>
      <c r="H26" s="205">
        <f t="shared" si="2"/>
        <v>0</v>
      </c>
      <c r="I26" s="205">
        <f t="shared" si="17"/>
        <v>0</v>
      </c>
      <c r="J26" s="205">
        <f t="shared" si="7"/>
        <v>0</v>
      </c>
      <c r="K26" s="205">
        <f t="shared" si="8"/>
        <v>0</v>
      </c>
      <c r="L26" s="204" t="e">
        <f t="shared" si="9"/>
        <v>#NUM!</v>
      </c>
      <c r="M26" s="198"/>
      <c r="N26" s="198"/>
      <c r="O26" s="198"/>
      <c r="P26" s="198"/>
      <c r="Q26" s="195">
        <f t="shared" si="10"/>
        <v>39</v>
      </c>
      <c r="R26" s="195">
        <f t="shared" si="11"/>
        <v>21</v>
      </c>
      <c r="T26" s="194">
        <f t="shared" si="18"/>
        <v>21</v>
      </c>
      <c r="U26" s="193">
        <f t="shared" si="12"/>
        <v>44012</v>
      </c>
      <c r="V26" s="192">
        <f t="shared" si="13"/>
        <v>0</v>
      </c>
      <c r="W26" s="192">
        <f t="shared" si="14"/>
        <v>0</v>
      </c>
      <c r="X26" s="192">
        <f t="shared" si="19"/>
        <v>0</v>
      </c>
      <c r="Y26" s="192">
        <f t="shared" si="15"/>
        <v>0</v>
      </c>
      <c r="Z26" s="192">
        <f t="shared" si="20"/>
        <v>0</v>
      </c>
      <c r="AA26" s="191"/>
      <c r="AB26" s="203"/>
      <c r="AC26" s="191"/>
      <c r="AD26" s="206"/>
      <c r="AE26" s="191"/>
      <c r="AF26" s="191"/>
      <c r="AG26" s="207"/>
      <c r="AH26" s="207"/>
      <c r="AI26" s="207"/>
      <c r="AJ26" s="207"/>
      <c r="AK26" s="196"/>
      <c r="AL26" s="196"/>
      <c r="AM26" s="196"/>
    </row>
    <row r="27" spans="3:61" ht="15" customHeight="1">
      <c r="C27" s="195">
        <f t="shared" si="4"/>
        <v>38</v>
      </c>
      <c r="D27" s="195">
        <f t="shared" si="5"/>
        <v>22</v>
      </c>
      <c r="F27" s="194">
        <f t="shared" si="16"/>
        <v>22</v>
      </c>
      <c r="G27" s="193">
        <f t="shared" si="6"/>
        <v>44043</v>
      </c>
      <c r="H27" s="205">
        <f t="shared" si="2"/>
        <v>0</v>
      </c>
      <c r="I27" s="205">
        <f t="shared" si="17"/>
        <v>0</v>
      </c>
      <c r="J27" s="205">
        <f t="shared" si="7"/>
        <v>0</v>
      </c>
      <c r="K27" s="205">
        <f t="shared" si="8"/>
        <v>0</v>
      </c>
      <c r="L27" s="204" t="e">
        <f t="shared" si="9"/>
        <v>#NUM!</v>
      </c>
      <c r="M27" s="198"/>
      <c r="N27" s="198"/>
      <c r="O27" s="198"/>
      <c r="P27" s="198"/>
      <c r="Q27" s="195">
        <f t="shared" si="10"/>
        <v>38</v>
      </c>
      <c r="R27" s="195">
        <f t="shared" si="11"/>
        <v>22</v>
      </c>
      <c r="T27" s="194">
        <f t="shared" si="18"/>
        <v>22</v>
      </c>
      <c r="U27" s="193">
        <f t="shared" si="12"/>
        <v>44043</v>
      </c>
      <c r="V27" s="192">
        <f t="shared" si="13"/>
        <v>0</v>
      </c>
      <c r="W27" s="192">
        <f t="shared" si="14"/>
        <v>0</v>
      </c>
      <c r="X27" s="192">
        <f t="shared" si="19"/>
        <v>0</v>
      </c>
      <c r="Y27" s="192">
        <f t="shared" si="15"/>
        <v>0</v>
      </c>
      <c r="Z27" s="192">
        <f t="shared" si="20"/>
        <v>0</v>
      </c>
      <c r="AA27" s="191"/>
      <c r="AB27" s="203"/>
      <c r="AC27" s="191"/>
      <c r="AD27" s="191"/>
      <c r="AE27" s="191"/>
      <c r="AF27" s="191"/>
      <c r="AG27" s="191"/>
      <c r="AH27" s="191"/>
      <c r="AI27" s="191"/>
      <c r="AJ27" s="191"/>
      <c r="AK27" s="208"/>
      <c r="AL27" s="208"/>
      <c r="AM27" s="208"/>
    </row>
    <row r="28" spans="3:61" ht="15" customHeight="1">
      <c r="C28" s="195">
        <f t="shared" si="4"/>
        <v>37</v>
      </c>
      <c r="D28" s="195">
        <f t="shared" si="5"/>
        <v>23</v>
      </c>
      <c r="F28" s="194">
        <f t="shared" si="16"/>
        <v>23</v>
      </c>
      <c r="G28" s="193">
        <f t="shared" si="6"/>
        <v>44074</v>
      </c>
      <c r="H28" s="205">
        <f t="shared" si="2"/>
        <v>0</v>
      </c>
      <c r="I28" s="205">
        <f t="shared" si="17"/>
        <v>0</v>
      </c>
      <c r="J28" s="205">
        <f t="shared" si="7"/>
        <v>0</v>
      </c>
      <c r="K28" s="205">
        <f t="shared" si="8"/>
        <v>0</v>
      </c>
      <c r="L28" s="204" t="e">
        <f t="shared" si="9"/>
        <v>#NUM!</v>
      </c>
      <c r="M28" s="198"/>
      <c r="N28" s="198"/>
      <c r="O28" s="198"/>
      <c r="P28" s="198"/>
      <c r="Q28" s="195">
        <f t="shared" si="10"/>
        <v>37</v>
      </c>
      <c r="R28" s="195">
        <f t="shared" si="11"/>
        <v>23</v>
      </c>
      <c r="T28" s="194">
        <f t="shared" si="18"/>
        <v>23</v>
      </c>
      <c r="U28" s="193">
        <f t="shared" si="12"/>
        <v>44074</v>
      </c>
      <c r="V28" s="192">
        <f t="shared" si="13"/>
        <v>0</v>
      </c>
      <c r="W28" s="192">
        <f t="shared" si="14"/>
        <v>0</v>
      </c>
      <c r="X28" s="192">
        <f t="shared" si="19"/>
        <v>0</v>
      </c>
      <c r="Y28" s="192">
        <f t="shared" si="15"/>
        <v>0</v>
      </c>
      <c r="Z28" s="192">
        <f t="shared" si="20"/>
        <v>0</v>
      </c>
      <c r="AA28" s="191"/>
      <c r="AB28" s="203"/>
      <c r="AC28" s="191"/>
      <c r="AD28" s="206"/>
      <c r="AE28" s="191"/>
      <c r="AF28" s="191"/>
      <c r="AG28" s="207"/>
      <c r="AH28" s="207"/>
      <c r="AI28" s="207"/>
      <c r="AJ28" s="207"/>
      <c r="AK28" s="196"/>
      <c r="AL28" s="196"/>
      <c r="AM28" s="196"/>
    </row>
    <row r="29" spans="3:61" ht="15" customHeight="1">
      <c r="C29" s="195">
        <f t="shared" si="4"/>
        <v>36</v>
      </c>
      <c r="D29" s="195">
        <f t="shared" si="5"/>
        <v>24</v>
      </c>
      <c r="F29" s="194">
        <f t="shared" si="16"/>
        <v>24</v>
      </c>
      <c r="G29" s="193">
        <f t="shared" si="6"/>
        <v>44104</v>
      </c>
      <c r="H29" s="205">
        <f t="shared" si="2"/>
        <v>0</v>
      </c>
      <c r="I29" s="205">
        <f t="shared" si="17"/>
        <v>0</v>
      </c>
      <c r="J29" s="205">
        <f t="shared" si="7"/>
        <v>0</v>
      </c>
      <c r="K29" s="205">
        <f t="shared" si="8"/>
        <v>0</v>
      </c>
      <c r="L29" s="204" t="e">
        <f t="shared" si="9"/>
        <v>#NUM!</v>
      </c>
      <c r="M29" s="198"/>
      <c r="N29" s="198"/>
      <c r="O29" s="198"/>
      <c r="P29" s="198"/>
      <c r="Q29" s="195">
        <f t="shared" si="10"/>
        <v>36</v>
      </c>
      <c r="R29" s="195">
        <f t="shared" si="11"/>
        <v>24</v>
      </c>
      <c r="T29" s="194">
        <f t="shared" si="18"/>
        <v>24</v>
      </c>
      <c r="U29" s="193">
        <f t="shared" si="12"/>
        <v>44104</v>
      </c>
      <c r="V29" s="192">
        <f t="shared" si="13"/>
        <v>0</v>
      </c>
      <c r="W29" s="192">
        <f t="shared" si="14"/>
        <v>0</v>
      </c>
      <c r="X29" s="192">
        <f t="shared" si="19"/>
        <v>0</v>
      </c>
      <c r="Y29" s="192">
        <f t="shared" si="15"/>
        <v>0</v>
      </c>
      <c r="Z29" s="192">
        <f t="shared" si="20"/>
        <v>0</v>
      </c>
      <c r="AA29" s="191"/>
      <c r="AB29" s="203"/>
      <c r="AC29" s="191"/>
      <c r="AD29" s="191"/>
      <c r="AE29" s="191"/>
      <c r="AF29" s="191"/>
      <c r="AG29" s="191"/>
      <c r="AH29" s="191"/>
      <c r="AI29" s="191"/>
      <c r="AJ29" s="191"/>
      <c r="AK29" s="208"/>
      <c r="AL29" s="208"/>
      <c r="AM29" s="208"/>
    </row>
    <row r="30" spans="3:61" ht="15" customHeight="1">
      <c r="C30" s="195">
        <f t="shared" si="4"/>
        <v>35</v>
      </c>
      <c r="D30" s="195">
        <f t="shared" si="5"/>
        <v>25</v>
      </c>
      <c r="F30" s="194">
        <f t="shared" si="16"/>
        <v>25</v>
      </c>
      <c r="G30" s="193">
        <f t="shared" si="6"/>
        <v>44135</v>
      </c>
      <c r="H30" s="205">
        <f t="shared" si="2"/>
        <v>0</v>
      </c>
      <c r="I30" s="205">
        <f t="shared" si="17"/>
        <v>0</v>
      </c>
      <c r="J30" s="205">
        <f t="shared" si="7"/>
        <v>0</v>
      </c>
      <c r="K30" s="205">
        <f t="shared" si="8"/>
        <v>0</v>
      </c>
      <c r="L30" s="204" t="e">
        <f t="shared" si="9"/>
        <v>#NUM!</v>
      </c>
      <c r="M30" s="198"/>
      <c r="N30" s="198"/>
      <c r="O30" s="198"/>
      <c r="P30" s="198"/>
      <c r="Q30" s="195">
        <f t="shared" si="10"/>
        <v>35</v>
      </c>
      <c r="R30" s="195">
        <f t="shared" si="11"/>
        <v>25</v>
      </c>
      <c r="T30" s="194">
        <f t="shared" si="18"/>
        <v>25</v>
      </c>
      <c r="U30" s="193">
        <f t="shared" si="12"/>
        <v>44135</v>
      </c>
      <c r="V30" s="192">
        <f t="shared" si="13"/>
        <v>0</v>
      </c>
      <c r="W30" s="192">
        <f t="shared" si="14"/>
        <v>0</v>
      </c>
      <c r="X30" s="192">
        <f t="shared" si="19"/>
        <v>0</v>
      </c>
      <c r="Y30" s="192">
        <f t="shared" si="15"/>
        <v>0</v>
      </c>
      <c r="Z30" s="192">
        <f t="shared" si="20"/>
        <v>0</v>
      </c>
      <c r="AA30" s="191"/>
      <c r="AB30" s="203"/>
      <c r="AC30" s="191"/>
      <c r="AD30" s="206"/>
      <c r="AE30" s="191"/>
      <c r="AF30" s="191"/>
      <c r="AG30" s="207"/>
      <c r="AH30" s="207"/>
      <c r="AI30" s="207"/>
      <c r="AJ30" s="207"/>
      <c r="AK30" s="196"/>
      <c r="AL30" s="196"/>
      <c r="AM30" s="196"/>
    </row>
    <row r="31" spans="3:61" ht="15" customHeight="1">
      <c r="C31" s="195">
        <f t="shared" si="4"/>
        <v>34</v>
      </c>
      <c r="D31" s="195">
        <f t="shared" si="5"/>
        <v>26</v>
      </c>
      <c r="F31" s="194">
        <f t="shared" si="16"/>
        <v>26</v>
      </c>
      <c r="G31" s="193">
        <f t="shared" si="6"/>
        <v>44165</v>
      </c>
      <c r="H31" s="205">
        <f t="shared" si="2"/>
        <v>0</v>
      </c>
      <c r="I31" s="205">
        <f t="shared" si="17"/>
        <v>0</v>
      </c>
      <c r="J31" s="205">
        <f t="shared" si="7"/>
        <v>0</v>
      </c>
      <c r="K31" s="205">
        <f t="shared" si="8"/>
        <v>0</v>
      </c>
      <c r="L31" s="204" t="e">
        <f t="shared" si="9"/>
        <v>#NUM!</v>
      </c>
      <c r="M31" s="198"/>
      <c r="N31" s="198"/>
      <c r="O31" s="198"/>
      <c r="P31" s="198"/>
      <c r="Q31" s="195">
        <f t="shared" si="10"/>
        <v>34</v>
      </c>
      <c r="R31" s="195">
        <f t="shared" si="11"/>
        <v>26</v>
      </c>
      <c r="T31" s="194">
        <f t="shared" si="18"/>
        <v>26</v>
      </c>
      <c r="U31" s="193">
        <f t="shared" si="12"/>
        <v>44165</v>
      </c>
      <c r="V31" s="192">
        <f t="shared" si="13"/>
        <v>0</v>
      </c>
      <c r="W31" s="192">
        <f t="shared" si="14"/>
        <v>0</v>
      </c>
      <c r="X31" s="192">
        <f t="shared" si="19"/>
        <v>0</v>
      </c>
      <c r="Y31" s="192">
        <f t="shared" si="15"/>
        <v>0</v>
      </c>
      <c r="Z31" s="192">
        <f t="shared" si="20"/>
        <v>0</v>
      </c>
      <c r="AA31" s="191"/>
      <c r="AB31" s="203"/>
      <c r="AC31" s="191"/>
      <c r="AD31" s="191"/>
      <c r="AE31" s="191"/>
      <c r="AF31" s="191"/>
      <c r="AG31" s="191"/>
      <c r="AH31" s="191"/>
      <c r="AI31" s="191"/>
      <c r="AJ31" s="191"/>
      <c r="AK31" s="208"/>
      <c r="AL31" s="208"/>
      <c r="AM31" s="208"/>
      <c r="AN31" s="209"/>
    </row>
    <row r="32" spans="3:61" ht="15" customHeight="1">
      <c r="C32" s="195">
        <f t="shared" si="4"/>
        <v>33</v>
      </c>
      <c r="D32" s="195">
        <f t="shared" si="5"/>
        <v>27</v>
      </c>
      <c r="F32" s="194">
        <f t="shared" si="16"/>
        <v>27</v>
      </c>
      <c r="G32" s="193">
        <f t="shared" si="6"/>
        <v>44196</v>
      </c>
      <c r="H32" s="205">
        <f t="shared" si="2"/>
        <v>0</v>
      </c>
      <c r="I32" s="205">
        <f t="shared" si="17"/>
        <v>0</v>
      </c>
      <c r="J32" s="205">
        <f t="shared" si="7"/>
        <v>0</v>
      </c>
      <c r="K32" s="205">
        <f t="shared" si="8"/>
        <v>0</v>
      </c>
      <c r="L32" s="204" t="e">
        <f t="shared" si="9"/>
        <v>#NUM!</v>
      </c>
      <c r="M32" s="198"/>
      <c r="N32" s="198"/>
      <c r="O32" s="198"/>
      <c r="P32" s="198"/>
      <c r="Q32" s="195">
        <f t="shared" si="10"/>
        <v>33</v>
      </c>
      <c r="R32" s="195">
        <f t="shared" si="11"/>
        <v>27</v>
      </c>
      <c r="T32" s="194">
        <f t="shared" si="18"/>
        <v>27</v>
      </c>
      <c r="U32" s="193">
        <f t="shared" si="12"/>
        <v>44196</v>
      </c>
      <c r="V32" s="192">
        <f t="shared" si="13"/>
        <v>0</v>
      </c>
      <c r="W32" s="192">
        <f t="shared" si="14"/>
        <v>0</v>
      </c>
      <c r="X32" s="192">
        <f t="shared" si="19"/>
        <v>0</v>
      </c>
      <c r="Y32" s="192">
        <f t="shared" si="15"/>
        <v>0</v>
      </c>
      <c r="Z32" s="192">
        <f t="shared" si="20"/>
        <v>0</v>
      </c>
      <c r="AA32" s="191"/>
      <c r="AB32" s="203"/>
      <c r="AC32" s="191"/>
      <c r="AD32" s="206"/>
      <c r="AE32" s="191"/>
      <c r="AF32" s="191"/>
      <c r="AG32" s="207"/>
      <c r="AH32" s="207"/>
      <c r="AI32" s="207"/>
      <c r="AJ32" s="207"/>
      <c r="AK32" s="196"/>
      <c r="AL32" s="196"/>
      <c r="AM32" s="196"/>
    </row>
    <row r="33" spans="3:39" ht="15" customHeight="1">
      <c r="C33" s="195">
        <f t="shared" si="4"/>
        <v>32</v>
      </c>
      <c r="D33" s="195">
        <f t="shared" si="5"/>
        <v>28</v>
      </c>
      <c r="F33" s="194">
        <f t="shared" si="16"/>
        <v>28</v>
      </c>
      <c r="G33" s="193">
        <f t="shared" si="6"/>
        <v>44227</v>
      </c>
      <c r="H33" s="205">
        <f t="shared" si="2"/>
        <v>0</v>
      </c>
      <c r="I33" s="205">
        <f t="shared" si="17"/>
        <v>0</v>
      </c>
      <c r="J33" s="205">
        <f t="shared" si="7"/>
        <v>0</v>
      </c>
      <c r="K33" s="205">
        <f t="shared" si="8"/>
        <v>0</v>
      </c>
      <c r="L33" s="204" t="e">
        <f t="shared" si="9"/>
        <v>#NUM!</v>
      </c>
      <c r="M33" s="198"/>
      <c r="N33" s="198"/>
      <c r="O33" s="198"/>
      <c r="P33" s="198"/>
      <c r="Q33" s="195">
        <f t="shared" si="10"/>
        <v>32</v>
      </c>
      <c r="R33" s="195">
        <f t="shared" si="11"/>
        <v>28</v>
      </c>
      <c r="T33" s="194">
        <f t="shared" si="18"/>
        <v>28</v>
      </c>
      <c r="U33" s="193">
        <f t="shared" si="12"/>
        <v>44227</v>
      </c>
      <c r="V33" s="192">
        <f t="shared" si="13"/>
        <v>0</v>
      </c>
      <c r="W33" s="192">
        <f t="shared" si="14"/>
        <v>0</v>
      </c>
      <c r="X33" s="192">
        <f t="shared" si="19"/>
        <v>0</v>
      </c>
      <c r="Y33" s="192">
        <f t="shared" si="15"/>
        <v>0</v>
      </c>
      <c r="Z33" s="192">
        <f t="shared" si="20"/>
        <v>0</v>
      </c>
      <c r="AA33" s="191"/>
      <c r="AB33" s="203"/>
      <c r="AC33" s="191"/>
      <c r="AD33" s="191"/>
      <c r="AE33" s="191"/>
      <c r="AF33" s="191"/>
      <c r="AG33" s="191"/>
      <c r="AH33" s="191"/>
      <c r="AI33" s="191"/>
      <c r="AJ33" s="191"/>
      <c r="AK33" s="208"/>
      <c r="AL33" s="208"/>
      <c r="AM33" s="208"/>
    </row>
    <row r="34" spans="3:39" ht="15" customHeight="1">
      <c r="C34" s="195">
        <f t="shared" si="4"/>
        <v>31</v>
      </c>
      <c r="D34" s="195">
        <f t="shared" si="5"/>
        <v>29</v>
      </c>
      <c r="F34" s="194">
        <f t="shared" si="16"/>
        <v>29</v>
      </c>
      <c r="G34" s="193">
        <f t="shared" si="6"/>
        <v>44255</v>
      </c>
      <c r="H34" s="205">
        <f t="shared" si="2"/>
        <v>0</v>
      </c>
      <c r="I34" s="205">
        <f t="shared" si="17"/>
        <v>0</v>
      </c>
      <c r="J34" s="205">
        <f t="shared" si="7"/>
        <v>0</v>
      </c>
      <c r="K34" s="205">
        <f t="shared" si="8"/>
        <v>0</v>
      </c>
      <c r="L34" s="204" t="e">
        <f t="shared" si="9"/>
        <v>#NUM!</v>
      </c>
      <c r="M34" s="198"/>
      <c r="N34" s="198"/>
      <c r="O34" s="198"/>
      <c r="P34" s="198"/>
      <c r="Q34" s="195">
        <f t="shared" si="10"/>
        <v>31</v>
      </c>
      <c r="R34" s="195">
        <f t="shared" si="11"/>
        <v>29</v>
      </c>
      <c r="T34" s="194">
        <f t="shared" si="18"/>
        <v>29</v>
      </c>
      <c r="U34" s="193">
        <f t="shared" si="12"/>
        <v>44255</v>
      </c>
      <c r="V34" s="192">
        <f t="shared" si="13"/>
        <v>0</v>
      </c>
      <c r="W34" s="192">
        <f t="shared" si="14"/>
        <v>0</v>
      </c>
      <c r="X34" s="192">
        <f t="shared" si="19"/>
        <v>0</v>
      </c>
      <c r="Y34" s="192">
        <f t="shared" si="15"/>
        <v>0</v>
      </c>
      <c r="Z34" s="192">
        <f t="shared" si="20"/>
        <v>0</v>
      </c>
      <c r="AA34" s="191"/>
      <c r="AB34" s="203"/>
      <c r="AC34" s="191"/>
      <c r="AD34" s="206"/>
      <c r="AE34" s="191"/>
      <c r="AF34" s="191"/>
      <c r="AG34" s="207"/>
      <c r="AH34" s="191"/>
      <c r="AI34" s="207"/>
      <c r="AJ34" s="207"/>
      <c r="AK34" s="196"/>
      <c r="AL34" s="196"/>
      <c r="AM34" s="196"/>
    </row>
    <row r="35" spans="3:39" ht="15" customHeight="1">
      <c r="C35" s="195">
        <f t="shared" si="4"/>
        <v>30</v>
      </c>
      <c r="D35" s="195">
        <f t="shared" si="5"/>
        <v>30</v>
      </c>
      <c r="F35" s="194">
        <f t="shared" si="16"/>
        <v>30</v>
      </c>
      <c r="G35" s="193">
        <f t="shared" si="6"/>
        <v>44286</v>
      </c>
      <c r="H35" s="205">
        <f t="shared" si="2"/>
        <v>0</v>
      </c>
      <c r="I35" s="205">
        <f t="shared" si="17"/>
        <v>0</v>
      </c>
      <c r="J35" s="205">
        <f t="shared" si="7"/>
        <v>0</v>
      </c>
      <c r="K35" s="205">
        <f t="shared" si="8"/>
        <v>0</v>
      </c>
      <c r="L35" s="204" t="e">
        <f t="shared" si="9"/>
        <v>#NUM!</v>
      </c>
      <c r="M35" s="198"/>
      <c r="N35" s="198"/>
      <c r="O35" s="198"/>
      <c r="P35" s="198"/>
      <c r="Q35" s="195">
        <f t="shared" si="10"/>
        <v>30</v>
      </c>
      <c r="R35" s="195">
        <f t="shared" si="11"/>
        <v>30</v>
      </c>
      <c r="T35" s="194">
        <f t="shared" si="18"/>
        <v>30</v>
      </c>
      <c r="U35" s="193">
        <f t="shared" si="12"/>
        <v>44286</v>
      </c>
      <c r="V35" s="192">
        <f t="shared" si="13"/>
        <v>0</v>
      </c>
      <c r="W35" s="192">
        <f t="shared" si="14"/>
        <v>0</v>
      </c>
      <c r="X35" s="192">
        <f t="shared" si="19"/>
        <v>0</v>
      </c>
      <c r="Y35" s="192">
        <f t="shared" si="15"/>
        <v>0</v>
      </c>
      <c r="Z35" s="192">
        <f t="shared" si="20"/>
        <v>0</v>
      </c>
      <c r="AA35" s="191"/>
      <c r="AB35" s="203"/>
      <c r="AC35" s="191"/>
      <c r="AD35" s="191"/>
      <c r="AE35" s="191"/>
      <c r="AF35" s="191"/>
      <c r="AG35" s="191"/>
      <c r="AH35" s="191"/>
      <c r="AI35" s="191"/>
      <c r="AJ35" s="191"/>
      <c r="AK35" s="208"/>
      <c r="AL35" s="208"/>
      <c r="AM35" s="208"/>
    </row>
    <row r="36" spans="3:39" ht="15" customHeight="1">
      <c r="C36" s="195">
        <f t="shared" si="4"/>
        <v>29</v>
      </c>
      <c r="D36" s="195">
        <f t="shared" si="5"/>
        <v>31</v>
      </c>
      <c r="F36" s="194">
        <f t="shared" si="16"/>
        <v>31</v>
      </c>
      <c r="G36" s="193">
        <f t="shared" si="6"/>
        <v>44316</v>
      </c>
      <c r="H36" s="205">
        <f t="shared" si="2"/>
        <v>0</v>
      </c>
      <c r="I36" s="205">
        <f t="shared" si="17"/>
        <v>0</v>
      </c>
      <c r="J36" s="205">
        <f t="shared" si="7"/>
        <v>0</v>
      </c>
      <c r="K36" s="205">
        <f t="shared" si="8"/>
        <v>0</v>
      </c>
      <c r="L36" s="204" t="e">
        <f t="shared" si="9"/>
        <v>#NUM!</v>
      </c>
      <c r="M36" s="198"/>
      <c r="N36" s="198"/>
      <c r="O36" s="198"/>
      <c r="P36" s="198"/>
      <c r="Q36" s="195">
        <f t="shared" si="10"/>
        <v>29</v>
      </c>
      <c r="R36" s="195">
        <f t="shared" si="11"/>
        <v>31</v>
      </c>
      <c r="T36" s="194">
        <f t="shared" si="18"/>
        <v>31</v>
      </c>
      <c r="U36" s="193">
        <f t="shared" si="12"/>
        <v>44316</v>
      </c>
      <c r="V36" s="192">
        <f t="shared" si="13"/>
        <v>0</v>
      </c>
      <c r="W36" s="192">
        <f t="shared" si="14"/>
        <v>0</v>
      </c>
      <c r="X36" s="192">
        <f t="shared" si="19"/>
        <v>0</v>
      </c>
      <c r="Y36" s="192">
        <f t="shared" si="15"/>
        <v>0</v>
      </c>
      <c r="Z36" s="192">
        <f t="shared" si="20"/>
        <v>0</v>
      </c>
      <c r="AA36" s="191"/>
      <c r="AB36" s="203"/>
      <c r="AC36" s="191"/>
      <c r="AD36" s="206"/>
      <c r="AE36" s="191"/>
      <c r="AF36" s="191"/>
      <c r="AG36" s="207"/>
      <c r="AH36" s="191"/>
      <c r="AI36" s="207"/>
      <c r="AJ36" s="207"/>
      <c r="AK36" s="196"/>
      <c r="AL36" s="196"/>
      <c r="AM36" s="196"/>
    </row>
    <row r="37" spans="3:39" ht="15" customHeight="1">
      <c r="C37" s="195">
        <f t="shared" si="4"/>
        <v>28</v>
      </c>
      <c r="D37" s="195">
        <f t="shared" si="5"/>
        <v>32</v>
      </c>
      <c r="F37" s="194">
        <f t="shared" si="16"/>
        <v>32</v>
      </c>
      <c r="G37" s="193">
        <f t="shared" si="6"/>
        <v>44347</v>
      </c>
      <c r="H37" s="205">
        <f t="shared" si="2"/>
        <v>0</v>
      </c>
      <c r="I37" s="205">
        <f t="shared" si="17"/>
        <v>0</v>
      </c>
      <c r="J37" s="205">
        <f t="shared" si="7"/>
        <v>0</v>
      </c>
      <c r="K37" s="205">
        <f t="shared" si="8"/>
        <v>0</v>
      </c>
      <c r="L37" s="204" t="e">
        <f t="shared" si="9"/>
        <v>#NUM!</v>
      </c>
      <c r="M37" s="198"/>
      <c r="N37" s="198"/>
      <c r="O37" s="198"/>
      <c r="P37" s="198"/>
      <c r="Q37" s="195">
        <f t="shared" si="10"/>
        <v>28</v>
      </c>
      <c r="R37" s="195">
        <f t="shared" si="11"/>
        <v>32</v>
      </c>
      <c r="T37" s="194">
        <f t="shared" si="18"/>
        <v>32</v>
      </c>
      <c r="U37" s="193">
        <f t="shared" si="12"/>
        <v>44347</v>
      </c>
      <c r="V37" s="192">
        <f t="shared" si="13"/>
        <v>0</v>
      </c>
      <c r="W37" s="192">
        <f t="shared" si="14"/>
        <v>0</v>
      </c>
      <c r="X37" s="192">
        <f t="shared" si="19"/>
        <v>0</v>
      </c>
      <c r="Y37" s="192">
        <f t="shared" si="15"/>
        <v>0</v>
      </c>
      <c r="Z37" s="192">
        <f t="shared" si="20"/>
        <v>0</v>
      </c>
      <c r="AA37" s="191"/>
      <c r="AB37" s="203"/>
      <c r="AC37" s="191"/>
      <c r="AD37" s="191"/>
      <c r="AE37" s="191"/>
      <c r="AF37" s="191"/>
      <c r="AG37" s="191"/>
      <c r="AH37" s="191"/>
      <c r="AI37" s="191"/>
      <c r="AJ37" s="191"/>
      <c r="AK37" s="208"/>
      <c r="AL37" s="208"/>
      <c r="AM37" s="208"/>
    </row>
    <row r="38" spans="3:39" ht="15" customHeight="1">
      <c r="C38" s="195">
        <f t="shared" si="4"/>
        <v>27</v>
      </c>
      <c r="D38" s="195">
        <f t="shared" si="5"/>
        <v>33</v>
      </c>
      <c r="F38" s="194">
        <f t="shared" si="16"/>
        <v>33</v>
      </c>
      <c r="G38" s="193">
        <f t="shared" si="6"/>
        <v>44377</v>
      </c>
      <c r="H38" s="205">
        <f t="shared" si="2"/>
        <v>0</v>
      </c>
      <c r="I38" s="205">
        <f t="shared" si="17"/>
        <v>0</v>
      </c>
      <c r="J38" s="205">
        <f t="shared" si="7"/>
        <v>0</v>
      </c>
      <c r="K38" s="205">
        <f t="shared" si="8"/>
        <v>0</v>
      </c>
      <c r="L38" s="204" t="e">
        <f t="shared" si="9"/>
        <v>#NUM!</v>
      </c>
      <c r="M38" s="198"/>
      <c r="N38" s="198"/>
      <c r="O38" s="198"/>
      <c r="P38" s="198"/>
      <c r="Q38" s="195">
        <f t="shared" si="10"/>
        <v>27</v>
      </c>
      <c r="R38" s="195">
        <f t="shared" si="11"/>
        <v>33</v>
      </c>
      <c r="T38" s="194">
        <f t="shared" si="18"/>
        <v>33</v>
      </c>
      <c r="U38" s="193">
        <f t="shared" si="12"/>
        <v>44377</v>
      </c>
      <c r="V38" s="192">
        <f t="shared" si="13"/>
        <v>0</v>
      </c>
      <c r="W38" s="192">
        <f t="shared" si="14"/>
        <v>0</v>
      </c>
      <c r="X38" s="192">
        <f t="shared" si="19"/>
        <v>0</v>
      </c>
      <c r="Y38" s="192">
        <f t="shared" si="15"/>
        <v>0</v>
      </c>
      <c r="Z38" s="192">
        <f t="shared" si="20"/>
        <v>0</v>
      </c>
      <c r="AA38" s="191"/>
      <c r="AB38" s="203"/>
      <c r="AC38" s="191"/>
      <c r="AD38" s="206"/>
      <c r="AE38" s="191"/>
      <c r="AF38" s="191"/>
      <c r="AG38" s="207"/>
      <c r="AH38" s="191"/>
      <c r="AI38" s="207"/>
      <c r="AJ38" s="207"/>
      <c r="AK38" s="196"/>
      <c r="AL38" s="196"/>
      <c r="AM38" s="196"/>
    </row>
    <row r="39" spans="3:39" ht="15" customHeight="1">
      <c r="C39" s="195">
        <f t="shared" si="4"/>
        <v>26</v>
      </c>
      <c r="D39" s="195">
        <f t="shared" si="5"/>
        <v>34</v>
      </c>
      <c r="F39" s="194">
        <f t="shared" si="16"/>
        <v>34</v>
      </c>
      <c r="G39" s="193">
        <f t="shared" si="6"/>
        <v>44408</v>
      </c>
      <c r="H39" s="205">
        <f t="shared" si="2"/>
        <v>0</v>
      </c>
      <c r="I39" s="205">
        <f t="shared" si="17"/>
        <v>0</v>
      </c>
      <c r="J39" s="205">
        <f t="shared" si="7"/>
        <v>0</v>
      </c>
      <c r="K39" s="205">
        <f t="shared" si="8"/>
        <v>0</v>
      </c>
      <c r="L39" s="204" t="e">
        <f t="shared" si="9"/>
        <v>#NUM!</v>
      </c>
      <c r="M39" s="198"/>
      <c r="N39" s="198"/>
      <c r="O39" s="198"/>
      <c r="P39" s="198"/>
      <c r="Q39" s="195">
        <f t="shared" si="10"/>
        <v>26</v>
      </c>
      <c r="R39" s="195">
        <f t="shared" si="11"/>
        <v>34</v>
      </c>
      <c r="T39" s="194">
        <f t="shared" si="18"/>
        <v>34</v>
      </c>
      <c r="U39" s="193">
        <f t="shared" si="12"/>
        <v>44408</v>
      </c>
      <c r="V39" s="192">
        <f t="shared" si="13"/>
        <v>0</v>
      </c>
      <c r="W39" s="192">
        <f t="shared" si="14"/>
        <v>0</v>
      </c>
      <c r="X39" s="192">
        <f t="shared" si="19"/>
        <v>0</v>
      </c>
      <c r="Y39" s="192">
        <f t="shared" si="15"/>
        <v>0</v>
      </c>
      <c r="Z39" s="192">
        <f t="shared" si="20"/>
        <v>0</v>
      </c>
      <c r="AA39" s="191"/>
      <c r="AB39" s="203"/>
      <c r="AC39" s="191"/>
      <c r="AD39" s="191"/>
      <c r="AE39" s="191"/>
      <c r="AF39" s="191"/>
      <c r="AG39" s="191"/>
      <c r="AH39" s="191"/>
      <c r="AI39" s="191"/>
      <c r="AJ39" s="191"/>
      <c r="AK39" s="208"/>
      <c r="AL39" s="208"/>
      <c r="AM39" s="197"/>
    </row>
    <row r="40" spans="3:39" ht="15" customHeight="1">
      <c r="C40" s="195">
        <f t="shared" si="4"/>
        <v>25</v>
      </c>
      <c r="D40" s="195">
        <f t="shared" si="5"/>
        <v>35</v>
      </c>
      <c r="F40" s="194">
        <f t="shared" si="16"/>
        <v>35</v>
      </c>
      <c r="G40" s="193">
        <f t="shared" si="6"/>
        <v>44439</v>
      </c>
      <c r="H40" s="205">
        <f t="shared" si="2"/>
        <v>0</v>
      </c>
      <c r="I40" s="205">
        <f t="shared" si="17"/>
        <v>0</v>
      </c>
      <c r="J40" s="205">
        <f t="shared" si="7"/>
        <v>0</v>
      </c>
      <c r="K40" s="205">
        <f t="shared" si="8"/>
        <v>0</v>
      </c>
      <c r="L40" s="204" t="e">
        <f t="shared" si="9"/>
        <v>#NUM!</v>
      </c>
      <c r="M40" s="198"/>
      <c r="N40" s="198"/>
      <c r="O40" s="198"/>
      <c r="P40" s="198"/>
      <c r="Q40" s="195">
        <f t="shared" si="10"/>
        <v>25</v>
      </c>
      <c r="R40" s="195">
        <f t="shared" si="11"/>
        <v>35</v>
      </c>
      <c r="T40" s="194">
        <f t="shared" si="18"/>
        <v>35</v>
      </c>
      <c r="U40" s="193">
        <f t="shared" si="12"/>
        <v>44439</v>
      </c>
      <c r="V40" s="192">
        <f t="shared" si="13"/>
        <v>0</v>
      </c>
      <c r="W40" s="192">
        <f t="shared" si="14"/>
        <v>0</v>
      </c>
      <c r="X40" s="192">
        <f t="shared" si="19"/>
        <v>0</v>
      </c>
      <c r="Y40" s="192">
        <f t="shared" si="15"/>
        <v>0</v>
      </c>
      <c r="Z40" s="192">
        <f t="shared" si="20"/>
        <v>0</v>
      </c>
      <c r="AA40" s="191"/>
      <c r="AB40" s="203"/>
      <c r="AC40" s="191"/>
      <c r="AD40" s="206"/>
      <c r="AE40" s="191"/>
      <c r="AF40" s="191"/>
      <c r="AG40" s="191"/>
      <c r="AH40" s="191"/>
      <c r="AI40" s="191"/>
      <c r="AJ40" s="207"/>
      <c r="AK40" s="196"/>
      <c r="AL40" s="196"/>
      <c r="AM40" s="196"/>
    </row>
    <row r="41" spans="3:39" ht="15" customHeight="1">
      <c r="C41" s="195">
        <f t="shared" si="4"/>
        <v>24</v>
      </c>
      <c r="D41" s="195">
        <f t="shared" si="5"/>
        <v>36</v>
      </c>
      <c r="F41" s="194">
        <f t="shared" si="16"/>
        <v>36</v>
      </c>
      <c r="G41" s="193">
        <f t="shared" si="6"/>
        <v>44469</v>
      </c>
      <c r="H41" s="205">
        <f t="shared" si="2"/>
        <v>0</v>
      </c>
      <c r="I41" s="205">
        <f t="shared" si="17"/>
        <v>0</v>
      </c>
      <c r="J41" s="205">
        <f t="shared" si="7"/>
        <v>0</v>
      </c>
      <c r="K41" s="205">
        <f t="shared" si="8"/>
        <v>0</v>
      </c>
      <c r="L41" s="204" t="e">
        <f t="shared" si="9"/>
        <v>#NUM!</v>
      </c>
      <c r="M41" s="198"/>
      <c r="N41" s="198"/>
      <c r="O41" s="198"/>
      <c r="P41" s="198"/>
      <c r="Q41" s="195">
        <f t="shared" si="10"/>
        <v>24</v>
      </c>
      <c r="R41" s="195">
        <f t="shared" si="11"/>
        <v>36</v>
      </c>
      <c r="T41" s="194">
        <f t="shared" si="18"/>
        <v>36</v>
      </c>
      <c r="U41" s="193">
        <f t="shared" si="12"/>
        <v>44469</v>
      </c>
      <c r="V41" s="192">
        <f t="shared" si="13"/>
        <v>0</v>
      </c>
      <c r="W41" s="192">
        <f t="shared" si="14"/>
        <v>0</v>
      </c>
      <c r="X41" s="192">
        <f t="shared" si="19"/>
        <v>0</v>
      </c>
      <c r="Y41" s="192">
        <f t="shared" si="15"/>
        <v>0</v>
      </c>
      <c r="Z41" s="192">
        <f t="shared" si="20"/>
        <v>0</v>
      </c>
      <c r="AA41" s="191"/>
      <c r="AB41" s="203"/>
      <c r="AC41" s="191"/>
      <c r="AD41" s="191"/>
      <c r="AE41" s="191"/>
      <c r="AF41" s="191"/>
      <c r="AG41" s="191"/>
      <c r="AH41" s="191"/>
      <c r="AI41" s="191"/>
      <c r="AJ41" s="191"/>
      <c r="AK41" s="189"/>
      <c r="AL41" s="189"/>
      <c r="AM41" s="189"/>
    </row>
    <row r="42" spans="3:39" ht="15" customHeight="1">
      <c r="C42" s="195">
        <f t="shared" si="4"/>
        <v>23</v>
      </c>
      <c r="D42" s="195">
        <f t="shared" si="5"/>
        <v>37</v>
      </c>
      <c r="F42" s="194">
        <f t="shared" si="16"/>
        <v>37</v>
      </c>
      <c r="G42" s="193">
        <f t="shared" si="6"/>
        <v>44500</v>
      </c>
      <c r="H42" s="205">
        <f t="shared" si="2"/>
        <v>0</v>
      </c>
      <c r="I42" s="205">
        <f t="shared" si="17"/>
        <v>0</v>
      </c>
      <c r="J42" s="205">
        <f t="shared" si="7"/>
        <v>0</v>
      </c>
      <c r="K42" s="205">
        <f t="shared" si="8"/>
        <v>0</v>
      </c>
      <c r="L42" s="204" t="e">
        <f t="shared" si="9"/>
        <v>#NUM!</v>
      </c>
      <c r="M42" s="198"/>
      <c r="N42" s="198"/>
      <c r="O42" s="198"/>
      <c r="P42" s="198"/>
      <c r="Q42" s="195">
        <f t="shared" si="10"/>
        <v>23</v>
      </c>
      <c r="R42" s="195">
        <f t="shared" si="11"/>
        <v>37</v>
      </c>
      <c r="T42" s="194">
        <f t="shared" si="18"/>
        <v>37</v>
      </c>
      <c r="U42" s="193">
        <f t="shared" si="12"/>
        <v>44500</v>
      </c>
      <c r="V42" s="192">
        <f t="shared" si="13"/>
        <v>0</v>
      </c>
      <c r="W42" s="192">
        <f t="shared" si="14"/>
        <v>0</v>
      </c>
      <c r="X42" s="192">
        <f t="shared" si="19"/>
        <v>0</v>
      </c>
      <c r="Y42" s="192">
        <f t="shared" si="15"/>
        <v>0</v>
      </c>
      <c r="Z42" s="192">
        <f t="shared" si="20"/>
        <v>0</v>
      </c>
      <c r="AA42" s="191"/>
      <c r="AB42" s="203"/>
      <c r="AC42" s="191"/>
      <c r="AD42" s="206"/>
      <c r="AE42" s="191"/>
      <c r="AF42" s="191"/>
      <c r="AG42" s="191"/>
      <c r="AH42" s="191"/>
      <c r="AI42" s="191"/>
      <c r="AJ42" s="191"/>
      <c r="AK42" s="189"/>
      <c r="AL42" s="189"/>
      <c r="AM42" s="189"/>
    </row>
    <row r="43" spans="3:39" ht="15" customHeight="1">
      <c r="C43" s="195">
        <f t="shared" si="4"/>
        <v>22</v>
      </c>
      <c r="D43" s="195">
        <f t="shared" si="5"/>
        <v>38</v>
      </c>
      <c r="F43" s="194">
        <f t="shared" si="16"/>
        <v>38</v>
      </c>
      <c r="G43" s="193">
        <f t="shared" si="6"/>
        <v>44530</v>
      </c>
      <c r="H43" s="205">
        <f t="shared" si="2"/>
        <v>0</v>
      </c>
      <c r="I43" s="205">
        <f t="shared" si="17"/>
        <v>0</v>
      </c>
      <c r="J43" s="205">
        <f t="shared" si="7"/>
        <v>0</v>
      </c>
      <c r="K43" s="205">
        <f t="shared" si="8"/>
        <v>0</v>
      </c>
      <c r="L43" s="204" t="e">
        <f t="shared" si="9"/>
        <v>#NUM!</v>
      </c>
      <c r="M43" s="198"/>
      <c r="N43" s="198"/>
      <c r="O43" s="198"/>
      <c r="P43" s="198"/>
      <c r="Q43" s="195">
        <f t="shared" si="10"/>
        <v>22</v>
      </c>
      <c r="R43" s="195">
        <f t="shared" si="11"/>
        <v>38</v>
      </c>
      <c r="T43" s="194">
        <f t="shared" si="18"/>
        <v>38</v>
      </c>
      <c r="U43" s="193">
        <f t="shared" si="12"/>
        <v>44530</v>
      </c>
      <c r="V43" s="192">
        <f t="shared" si="13"/>
        <v>0</v>
      </c>
      <c r="W43" s="192">
        <f t="shared" si="14"/>
        <v>0</v>
      </c>
      <c r="X43" s="192">
        <f t="shared" si="19"/>
        <v>0</v>
      </c>
      <c r="Y43" s="192">
        <f t="shared" si="15"/>
        <v>0</v>
      </c>
      <c r="Z43" s="192">
        <f t="shared" si="20"/>
        <v>0</v>
      </c>
      <c r="AA43" s="191"/>
      <c r="AB43" s="203"/>
      <c r="AC43" s="191"/>
      <c r="AD43" s="191"/>
      <c r="AE43" s="191"/>
      <c r="AF43" s="191"/>
      <c r="AG43" s="191"/>
      <c r="AH43" s="191"/>
      <c r="AI43" s="191"/>
      <c r="AJ43" s="191"/>
      <c r="AK43" s="189"/>
      <c r="AL43" s="189"/>
      <c r="AM43" s="189"/>
    </row>
    <row r="44" spans="3:39" ht="15" customHeight="1">
      <c r="C44" s="195">
        <f t="shared" si="4"/>
        <v>21</v>
      </c>
      <c r="D44" s="195">
        <f t="shared" si="5"/>
        <v>39</v>
      </c>
      <c r="F44" s="194">
        <f t="shared" si="16"/>
        <v>39</v>
      </c>
      <c r="G44" s="193">
        <f t="shared" si="6"/>
        <v>44561</v>
      </c>
      <c r="H44" s="205">
        <f t="shared" si="2"/>
        <v>0</v>
      </c>
      <c r="I44" s="205">
        <f t="shared" si="17"/>
        <v>0</v>
      </c>
      <c r="J44" s="205">
        <f t="shared" si="7"/>
        <v>0</v>
      </c>
      <c r="K44" s="205">
        <f t="shared" si="8"/>
        <v>0</v>
      </c>
      <c r="L44" s="204" t="e">
        <f t="shared" si="9"/>
        <v>#NUM!</v>
      </c>
      <c r="M44" s="198"/>
      <c r="N44" s="198"/>
      <c r="O44" s="198"/>
      <c r="P44" s="198"/>
      <c r="Q44" s="195">
        <f t="shared" si="10"/>
        <v>21</v>
      </c>
      <c r="R44" s="195">
        <f t="shared" si="11"/>
        <v>39</v>
      </c>
      <c r="T44" s="194">
        <f t="shared" si="18"/>
        <v>39</v>
      </c>
      <c r="U44" s="193">
        <f t="shared" si="12"/>
        <v>44561</v>
      </c>
      <c r="V44" s="192">
        <f t="shared" si="13"/>
        <v>0</v>
      </c>
      <c r="W44" s="192">
        <f t="shared" si="14"/>
        <v>0</v>
      </c>
      <c r="X44" s="192">
        <f t="shared" si="19"/>
        <v>0</v>
      </c>
      <c r="Y44" s="192">
        <f t="shared" si="15"/>
        <v>0</v>
      </c>
      <c r="Z44" s="192">
        <f t="shared" si="20"/>
        <v>0</v>
      </c>
      <c r="AA44" s="191"/>
      <c r="AB44" s="203"/>
      <c r="AC44" s="191"/>
      <c r="AD44" s="206"/>
      <c r="AE44" s="191"/>
      <c r="AF44" s="191"/>
      <c r="AG44" s="191"/>
      <c r="AH44" s="191"/>
      <c r="AI44" s="191"/>
      <c r="AJ44" s="191"/>
      <c r="AK44" s="189"/>
      <c r="AL44" s="189"/>
      <c r="AM44" s="189"/>
    </row>
    <row r="45" spans="3:39" ht="15" customHeight="1">
      <c r="C45" s="195">
        <f t="shared" si="4"/>
        <v>20</v>
      </c>
      <c r="D45" s="195">
        <f t="shared" si="5"/>
        <v>40</v>
      </c>
      <c r="F45" s="194">
        <f t="shared" si="16"/>
        <v>40</v>
      </c>
      <c r="G45" s="193">
        <f t="shared" si="6"/>
        <v>44592</v>
      </c>
      <c r="H45" s="205">
        <f t="shared" si="2"/>
        <v>0</v>
      </c>
      <c r="I45" s="205">
        <f t="shared" si="17"/>
        <v>0</v>
      </c>
      <c r="J45" s="205">
        <f t="shared" si="7"/>
        <v>0</v>
      </c>
      <c r="K45" s="205">
        <f t="shared" si="8"/>
        <v>0</v>
      </c>
      <c r="L45" s="204" t="e">
        <f t="shared" si="9"/>
        <v>#NUM!</v>
      </c>
      <c r="M45" s="198"/>
      <c r="N45" s="198"/>
      <c r="O45" s="198"/>
      <c r="P45" s="198"/>
      <c r="Q45" s="195">
        <f t="shared" si="10"/>
        <v>20</v>
      </c>
      <c r="R45" s="195">
        <f t="shared" si="11"/>
        <v>40</v>
      </c>
      <c r="T45" s="194">
        <f t="shared" si="18"/>
        <v>40</v>
      </c>
      <c r="U45" s="193">
        <f t="shared" si="12"/>
        <v>44592</v>
      </c>
      <c r="V45" s="192">
        <f t="shared" si="13"/>
        <v>0</v>
      </c>
      <c r="W45" s="192">
        <f t="shared" si="14"/>
        <v>0</v>
      </c>
      <c r="X45" s="192">
        <f t="shared" si="19"/>
        <v>0</v>
      </c>
      <c r="Y45" s="192">
        <f t="shared" si="15"/>
        <v>0</v>
      </c>
      <c r="Z45" s="192">
        <f t="shared" si="20"/>
        <v>0</v>
      </c>
      <c r="AA45" s="191"/>
      <c r="AB45" s="203"/>
      <c r="AC45" s="191"/>
      <c r="AD45" s="191"/>
      <c r="AE45" s="191"/>
      <c r="AF45" s="191"/>
      <c r="AG45" s="191"/>
      <c r="AH45" s="191"/>
      <c r="AI45" s="191"/>
      <c r="AJ45" s="191"/>
      <c r="AK45" s="189"/>
      <c r="AL45" s="189"/>
      <c r="AM45" s="189"/>
    </row>
    <row r="46" spans="3:39" ht="15" customHeight="1">
      <c r="C46" s="195">
        <f t="shared" si="4"/>
        <v>19</v>
      </c>
      <c r="D46" s="195">
        <f t="shared" si="5"/>
        <v>41</v>
      </c>
      <c r="F46" s="194">
        <f t="shared" si="16"/>
        <v>41</v>
      </c>
      <c r="G46" s="193">
        <f t="shared" si="6"/>
        <v>44620</v>
      </c>
      <c r="H46" s="205">
        <f t="shared" si="2"/>
        <v>0</v>
      </c>
      <c r="I46" s="205">
        <f t="shared" si="17"/>
        <v>0</v>
      </c>
      <c r="J46" s="205">
        <f t="shared" si="7"/>
        <v>0</v>
      </c>
      <c r="K46" s="205">
        <f t="shared" si="8"/>
        <v>0</v>
      </c>
      <c r="L46" s="204" t="e">
        <f t="shared" si="9"/>
        <v>#NUM!</v>
      </c>
      <c r="M46" s="198"/>
      <c r="N46" s="198"/>
      <c r="O46" s="198"/>
      <c r="P46" s="198"/>
      <c r="Q46" s="195">
        <f t="shared" si="10"/>
        <v>19</v>
      </c>
      <c r="R46" s="195">
        <f t="shared" si="11"/>
        <v>41</v>
      </c>
      <c r="T46" s="194">
        <f t="shared" si="18"/>
        <v>41</v>
      </c>
      <c r="U46" s="193">
        <f t="shared" si="12"/>
        <v>44620</v>
      </c>
      <c r="V46" s="192">
        <f t="shared" si="13"/>
        <v>0</v>
      </c>
      <c r="W46" s="192">
        <f t="shared" si="14"/>
        <v>0</v>
      </c>
      <c r="X46" s="192">
        <f t="shared" si="19"/>
        <v>0</v>
      </c>
      <c r="Y46" s="192">
        <f t="shared" si="15"/>
        <v>0</v>
      </c>
      <c r="Z46" s="192">
        <f t="shared" si="20"/>
        <v>0</v>
      </c>
      <c r="AA46" s="191"/>
      <c r="AB46" s="203"/>
      <c r="AC46" s="191"/>
      <c r="AD46" s="206"/>
      <c r="AE46" s="191"/>
      <c r="AF46" s="191"/>
      <c r="AG46" s="191"/>
      <c r="AH46" s="191"/>
      <c r="AI46" s="191"/>
      <c r="AJ46" s="191"/>
      <c r="AK46" s="189"/>
      <c r="AL46" s="189"/>
      <c r="AM46" s="189"/>
    </row>
    <row r="47" spans="3:39" ht="15" customHeight="1">
      <c r="C47" s="195">
        <f t="shared" si="4"/>
        <v>18</v>
      </c>
      <c r="D47" s="195">
        <f t="shared" si="5"/>
        <v>42</v>
      </c>
      <c r="F47" s="194">
        <f t="shared" si="16"/>
        <v>42</v>
      </c>
      <c r="G47" s="193">
        <f t="shared" si="6"/>
        <v>44651</v>
      </c>
      <c r="H47" s="205">
        <f t="shared" si="2"/>
        <v>0</v>
      </c>
      <c r="I47" s="205">
        <f t="shared" si="17"/>
        <v>0</v>
      </c>
      <c r="J47" s="205">
        <f t="shared" si="7"/>
        <v>0</v>
      </c>
      <c r="K47" s="205">
        <f t="shared" si="8"/>
        <v>0</v>
      </c>
      <c r="L47" s="204" t="e">
        <f t="shared" si="9"/>
        <v>#NUM!</v>
      </c>
      <c r="M47" s="198"/>
      <c r="N47" s="198"/>
      <c r="O47" s="198"/>
      <c r="P47" s="198"/>
      <c r="Q47" s="195">
        <f t="shared" si="10"/>
        <v>18</v>
      </c>
      <c r="R47" s="195">
        <f t="shared" si="11"/>
        <v>42</v>
      </c>
      <c r="T47" s="194">
        <f t="shared" si="18"/>
        <v>42</v>
      </c>
      <c r="U47" s="193">
        <f t="shared" si="12"/>
        <v>44651</v>
      </c>
      <c r="V47" s="192">
        <f t="shared" si="13"/>
        <v>0</v>
      </c>
      <c r="W47" s="192">
        <f t="shared" si="14"/>
        <v>0</v>
      </c>
      <c r="X47" s="192">
        <f t="shared" si="19"/>
        <v>0</v>
      </c>
      <c r="Y47" s="192">
        <f t="shared" si="15"/>
        <v>0</v>
      </c>
      <c r="Z47" s="192">
        <f t="shared" si="20"/>
        <v>0</v>
      </c>
      <c r="AA47" s="191"/>
      <c r="AB47" s="203"/>
      <c r="AC47" s="191"/>
      <c r="AD47" s="191"/>
      <c r="AE47" s="191"/>
      <c r="AF47" s="191"/>
      <c r="AG47" s="191"/>
      <c r="AH47" s="191"/>
      <c r="AI47" s="191"/>
      <c r="AJ47" s="191"/>
      <c r="AK47" s="189"/>
      <c r="AL47" s="189"/>
      <c r="AM47" s="189"/>
    </row>
    <row r="48" spans="3:39" ht="15" customHeight="1">
      <c r="C48" s="195">
        <f t="shared" si="4"/>
        <v>17</v>
      </c>
      <c r="D48" s="195">
        <f t="shared" si="5"/>
        <v>43</v>
      </c>
      <c r="F48" s="194">
        <f t="shared" si="16"/>
        <v>43</v>
      </c>
      <c r="G48" s="193">
        <f t="shared" si="6"/>
        <v>44681</v>
      </c>
      <c r="H48" s="205">
        <f t="shared" si="2"/>
        <v>0</v>
      </c>
      <c r="I48" s="205">
        <f t="shared" si="17"/>
        <v>0</v>
      </c>
      <c r="J48" s="205">
        <f t="shared" si="7"/>
        <v>0</v>
      </c>
      <c r="K48" s="205">
        <f t="shared" si="8"/>
        <v>0</v>
      </c>
      <c r="L48" s="204" t="e">
        <f t="shared" si="9"/>
        <v>#NUM!</v>
      </c>
      <c r="M48" s="198"/>
      <c r="N48" s="198"/>
      <c r="O48" s="198"/>
      <c r="P48" s="198"/>
      <c r="Q48" s="195">
        <f t="shared" si="10"/>
        <v>17</v>
      </c>
      <c r="R48" s="195">
        <f t="shared" si="11"/>
        <v>43</v>
      </c>
      <c r="T48" s="194">
        <f t="shared" si="18"/>
        <v>43</v>
      </c>
      <c r="U48" s="193">
        <f t="shared" si="12"/>
        <v>44681</v>
      </c>
      <c r="V48" s="192">
        <f t="shared" si="13"/>
        <v>0</v>
      </c>
      <c r="W48" s="192">
        <f t="shared" si="14"/>
        <v>0</v>
      </c>
      <c r="X48" s="192">
        <f t="shared" si="19"/>
        <v>0</v>
      </c>
      <c r="Y48" s="192">
        <f t="shared" si="15"/>
        <v>0</v>
      </c>
      <c r="Z48" s="192">
        <f t="shared" si="20"/>
        <v>0</v>
      </c>
      <c r="AA48" s="191"/>
      <c r="AB48" s="203"/>
      <c r="AC48" s="191"/>
      <c r="AD48" s="206"/>
      <c r="AE48" s="191"/>
      <c r="AF48" s="191"/>
      <c r="AG48" s="191"/>
      <c r="AH48" s="191"/>
      <c r="AI48" s="191"/>
      <c r="AJ48" s="191"/>
      <c r="AK48" s="189"/>
      <c r="AL48" s="189"/>
      <c r="AM48" s="189"/>
    </row>
    <row r="49" spans="3:40" ht="15" customHeight="1">
      <c r="C49" s="195">
        <f t="shared" si="4"/>
        <v>16</v>
      </c>
      <c r="D49" s="195">
        <f t="shared" si="5"/>
        <v>44</v>
      </c>
      <c r="F49" s="194">
        <f t="shared" si="16"/>
        <v>44</v>
      </c>
      <c r="G49" s="193">
        <f t="shared" si="6"/>
        <v>44712</v>
      </c>
      <c r="H49" s="205">
        <f t="shared" si="2"/>
        <v>0</v>
      </c>
      <c r="I49" s="205">
        <f t="shared" si="17"/>
        <v>0</v>
      </c>
      <c r="J49" s="205">
        <f t="shared" si="7"/>
        <v>0</v>
      </c>
      <c r="K49" s="205">
        <f t="shared" si="8"/>
        <v>0</v>
      </c>
      <c r="L49" s="204" t="e">
        <f t="shared" si="9"/>
        <v>#NUM!</v>
      </c>
      <c r="M49" s="198"/>
      <c r="N49" s="198"/>
      <c r="O49" s="198"/>
      <c r="P49" s="198"/>
      <c r="Q49" s="195">
        <f t="shared" si="10"/>
        <v>16</v>
      </c>
      <c r="R49" s="195">
        <f t="shared" si="11"/>
        <v>44</v>
      </c>
      <c r="T49" s="194">
        <f t="shared" si="18"/>
        <v>44</v>
      </c>
      <c r="U49" s="193">
        <f t="shared" si="12"/>
        <v>44712</v>
      </c>
      <c r="V49" s="192">
        <f t="shared" si="13"/>
        <v>0</v>
      </c>
      <c r="W49" s="192">
        <f t="shared" si="14"/>
        <v>0</v>
      </c>
      <c r="X49" s="192">
        <f t="shared" si="19"/>
        <v>0</v>
      </c>
      <c r="Y49" s="192">
        <f t="shared" si="15"/>
        <v>0</v>
      </c>
      <c r="Z49" s="192">
        <f t="shared" si="20"/>
        <v>0</v>
      </c>
      <c r="AA49" s="191"/>
      <c r="AB49" s="203"/>
      <c r="AC49" s="191"/>
      <c r="AD49" s="191"/>
      <c r="AE49" s="191"/>
      <c r="AF49" s="191"/>
      <c r="AG49" s="191"/>
      <c r="AH49" s="191"/>
      <c r="AI49" s="191"/>
      <c r="AJ49" s="191"/>
      <c r="AK49" s="189"/>
      <c r="AL49" s="189"/>
      <c r="AM49" s="189"/>
    </row>
    <row r="50" spans="3:40" ht="15" customHeight="1">
      <c r="C50" s="195">
        <f t="shared" si="4"/>
        <v>15</v>
      </c>
      <c r="D50" s="195">
        <f t="shared" si="5"/>
        <v>45</v>
      </c>
      <c r="F50" s="194">
        <f t="shared" si="16"/>
        <v>45</v>
      </c>
      <c r="G50" s="193">
        <f t="shared" si="6"/>
        <v>44742</v>
      </c>
      <c r="H50" s="205">
        <f t="shared" si="2"/>
        <v>0</v>
      </c>
      <c r="I50" s="205">
        <f t="shared" si="17"/>
        <v>0</v>
      </c>
      <c r="J50" s="205">
        <f t="shared" si="7"/>
        <v>0</v>
      </c>
      <c r="K50" s="205">
        <f t="shared" si="8"/>
        <v>0</v>
      </c>
      <c r="L50" s="204" t="e">
        <f t="shared" si="9"/>
        <v>#NUM!</v>
      </c>
      <c r="M50" s="198"/>
      <c r="N50" s="198"/>
      <c r="O50" s="198"/>
      <c r="P50" s="198"/>
      <c r="Q50" s="195">
        <f t="shared" si="10"/>
        <v>15</v>
      </c>
      <c r="R50" s="195">
        <f t="shared" si="11"/>
        <v>45</v>
      </c>
      <c r="T50" s="194">
        <f t="shared" si="18"/>
        <v>45</v>
      </c>
      <c r="U50" s="193">
        <f t="shared" si="12"/>
        <v>44742</v>
      </c>
      <c r="V50" s="192">
        <f t="shared" si="13"/>
        <v>0</v>
      </c>
      <c r="W50" s="192">
        <f t="shared" si="14"/>
        <v>0</v>
      </c>
      <c r="X50" s="192">
        <f t="shared" si="19"/>
        <v>0</v>
      </c>
      <c r="Y50" s="192">
        <f t="shared" si="15"/>
        <v>0</v>
      </c>
      <c r="Z50" s="192">
        <f t="shared" si="20"/>
        <v>0</v>
      </c>
      <c r="AA50" s="191"/>
      <c r="AB50" s="203"/>
      <c r="AC50" s="191"/>
      <c r="AD50" s="206"/>
      <c r="AE50" s="191"/>
      <c r="AF50" s="191"/>
      <c r="AG50" s="191"/>
      <c r="AH50" s="191"/>
      <c r="AI50" s="191"/>
      <c r="AJ50" s="191"/>
      <c r="AK50" s="189"/>
      <c r="AL50" s="189"/>
      <c r="AM50" s="189"/>
    </row>
    <row r="51" spans="3:40" ht="15" customHeight="1">
      <c r="C51" s="195">
        <f t="shared" si="4"/>
        <v>14</v>
      </c>
      <c r="D51" s="195">
        <f t="shared" si="5"/>
        <v>46</v>
      </c>
      <c r="F51" s="194">
        <f t="shared" si="16"/>
        <v>46</v>
      </c>
      <c r="G51" s="193">
        <f t="shared" si="6"/>
        <v>44773</v>
      </c>
      <c r="H51" s="205">
        <f t="shared" si="2"/>
        <v>0</v>
      </c>
      <c r="I51" s="205">
        <f t="shared" si="17"/>
        <v>0</v>
      </c>
      <c r="J51" s="205">
        <f t="shared" si="7"/>
        <v>0</v>
      </c>
      <c r="K51" s="205">
        <f t="shared" si="8"/>
        <v>0</v>
      </c>
      <c r="L51" s="204" t="e">
        <f t="shared" si="9"/>
        <v>#NUM!</v>
      </c>
      <c r="M51" s="198"/>
      <c r="N51" s="198"/>
      <c r="O51" s="198"/>
      <c r="P51" s="198"/>
      <c r="Q51" s="195">
        <f t="shared" si="10"/>
        <v>14</v>
      </c>
      <c r="R51" s="195">
        <f t="shared" si="11"/>
        <v>46</v>
      </c>
      <c r="T51" s="194">
        <f t="shared" si="18"/>
        <v>46</v>
      </c>
      <c r="U51" s="193">
        <f t="shared" si="12"/>
        <v>44773</v>
      </c>
      <c r="V51" s="192">
        <f t="shared" si="13"/>
        <v>0</v>
      </c>
      <c r="W51" s="192">
        <f t="shared" si="14"/>
        <v>0</v>
      </c>
      <c r="X51" s="192">
        <f t="shared" si="19"/>
        <v>0</v>
      </c>
      <c r="Y51" s="192">
        <f t="shared" si="15"/>
        <v>0</v>
      </c>
      <c r="Z51" s="192">
        <f t="shared" si="20"/>
        <v>0</v>
      </c>
      <c r="AA51" s="191"/>
      <c r="AB51" s="203"/>
      <c r="AC51" s="191"/>
      <c r="AD51" s="191"/>
      <c r="AE51" s="191"/>
      <c r="AF51" s="191"/>
      <c r="AG51" s="191"/>
      <c r="AH51" s="191"/>
      <c r="AI51" s="191"/>
      <c r="AJ51" s="191"/>
      <c r="AK51" s="189"/>
      <c r="AL51" s="189"/>
      <c r="AM51" s="189"/>
    </row>
    <row r="52" spans="3:40" ht="15" customHeight="1">
      <c r="C52" s="195">
        <f t="shared" si="4"/>
        <v>13</v>
      </c>
      <c r="D52" s="195">
        <f t="shared" si="5"/>
        <v>47</v>
      </c>
      <c r="F52" s="194">
        <f t="shared" si="16"/>
        <v>47</v>
      </c>
      <c r="G52" s="193">
        <f t="shared" si="6"/>
        <v>44804</v>
      </c>
      <c r="H52" s="205">
        <f t="shared" si="2"/>
        <v>0</v>
      </c>
      <c r="I52" s="205">
        <f t="shared" si="17"/>
        <v>0</v>
      </c>
      <c r="J52" s="205">
        <f t="shared" si="7"/>
        <v>0</v>
      </c>
      <c r="K52" s="205">
        <f t="shared" si="8"/>
        <v>0</v>
      </c>
      <c r="L52" s="204" t="e">
        <f t="shared" si="9"/>
        <v>#NUM!</v>
      </c>
      <c r="M52" s="198"/>
      <c r="N52" s="198"/>
      <c r="O52" s="198"/>
      <c r="P52" s="198"/>
      <c r="Q52" s="195">
        <f t="shared" si="10"/>
        <v>13</v>
      </c>
      <c r="R52" s="195">
        <f t="shared" si="11"/>
        <v>47</v>
      </c>
      <c r="T52" s="194">
        <f t="shared" si="18"/>
        <v>47</v>
      </c>
      <c r="U52" s="193">
        <f t="shared" si="12"/>
        <v>44804</v>
      </c>
      <c r="V52" s="192">
        <f t="shared" si="13"/>
        <v>0</v>
      </c>
      <c r="W52" s="192">
        <f t="shared" si="14"/>
        <v>0</v>
      </c>
      <c r="X52" s="192">
        <f t="shared" si="19"/>
        <v>0</v>
      </c>
      <c r="Y52" s="192">
        <f t="shared" si="15"/>
        <v>0</v>
      </c>
      <c r="Z52" s="192">
        <f t="shared" si="20"/>
        <v>0</v>
      </c>
      <c r="AA52" s="191"/>
      <c r="AB52" s="203"/>
      <c r="AC52" s="191"/>
      <c r="AD52" s="206"/>
      <c r="AE52" s="191"/>
      <c r="AF52" s="191"/>
      <c r="AG52" s="191"/>
      <c r="AH52" s="191"/>
      <c r="AI52" s="191"/>
      <c r="AJ52" s="191"/>
      <c r="AK52" s="189"/>
      <c r="AL52" s="189"/>
      <c r="AM52" s="189"/>
    </row>
    <row r="53" spans="3:40">
      <c r="C53" s="195">
        <f t="shared" si="4"/>
        <v>12</v>
      </c>
      <c r="D53" s="195">
        <f t="shared" si="5"/>
        <v>48</v>
      </c>
      <c r="F53" s="194">
        <f t="shared" si="16"/>
        <v>48</v>
      </c>
      <c r="G53" s="193">
        <f t="shared" si="6"/>
        <v>44834</v>
      </c>
      <c r="H53" s="205">
        <f t="shared" si="2"/>
        <v>0</v>
      </c>
      <c r="I53" s="205">
        <f t="shared" si="17"/>
        <v>0</v>
      </c>
      <c r="J53" s="205">
        <f t="shared" si="7"/>
        <v>0</v>
      </c>
      <c r="K53" s="205">
        <f t="shared" si="8"/>
        <v>0</v>
      </c>
      <c r="L53" s="204" t="e">
        <f t="shared" si="9"/>
        <v>#NUM!</v>
      </c>
      <c r="M53" s="198"/>
      <c r="N53" s="198"/>
      <c r="O53" s="198"/>
      <c r="P53" s="198"/>
      <c r="Q53" s="195">
        <f t="shared" si="10"/>
        <v>12</v>
      </c>
      <c r="R53" s="195">
        <f t="shared" si="11"/>
        <v>48</v>
      </c>
      <c r="T53" s="194">
        <f t="shared" si="18"/>
        <v>48</v>
      </c>
      <c r="U53" s="193">
        <f t="shared" si="12"/>
        <v>44834</v>
      </c>
      <c r="V53" s="192">
        <f t="shared" si="13"/>
        <v>0</v>
      </c>
      <c r="W53" s="192">
        <f t="shared" si="14"/>
        <v>0</v>
      </c>
      <c r="X53" s="192">
        <f t="shared" si="19"/>
        <v>0</v>
      </c>
      <c r="Y53" s="192">
        <f t="shared" si="15"/>
        <v>0</v>
      </c>
      <c r="Z53" s="192">
        <f t="shared" si="20"/>
        <v>0</v>
      </c>
      <c r="AA53" s="191"/>
      <c r="AB53" s="203"/>
      <c r="AC53" s="191"/>
      <c r="AD53" s="191"/>
      <c r="AE53" s="191"/>
      <c r="AF53" s="191"/>
      <c r="AG53" s="191"/>
      <c r="AH53" s="191"/>
      <c r="AI53" s="191"/>
      <c r="AJ53" s="191"/>
      <c r="AK53" s="189"/>
      <c r="AL53" s="189"/>
      <c r="AM53" s="189"/>
    </row>
    <row r="54" spans="3:40">
      <c r="C54" s="195">
        <f t="shared" si="4"/>
        <v>11</v>
      </c>
      <c r="D54" s="195">
        <f t="shared" si="5"/>
        <v>49</v>
      </c>
      <c r="F54" s="194">
        <f t="shared" si="16"/>
        <v>49</v>
      </c>
      <c r="G54" s="193">
        <f t="shared" si="6"/>
        <v>44865</v>
      </c>
      <c r="H54" s="205">
        <f t="shared" si="2"/>
        <v>0</v>
      </c>
      <c r="I54" s="205">
        <f t="shared" si="17"/>
        <v>0</v>
      </c>
      <c r="J54" s="205">
        <f t="shared" si="7"/>
        <v>0</v>
      </c>
      <c r="K54" s="205">
        <f t="shared" si="8"/>
        <v>0</v>
      </c>
      <c r="L54" s="204" t="e">
        <f t="shared" si="9"/>
        <v>#NUM!</v>
      </c>
      <c r="M54" s="198"/>
      <c r="N54" s="198"/>
      <c r="O54" s="198"/>
      <c r="P54" s="198"/>
      <c r="Q54" s="195">
        <f t="shared" si="10"/>
        <v>11</v>
      </c>
      <c r="R54" s="195">
        <f t="shared" si="11"/>
        <v>49</v>
      </c>
      <c r="T54" s="194">
        <f t="shared" si="18"/>
        <v>49</v>
      </c>
      <c r="U54" s="193">
        <f t="shared" si="12"/>
        <v>44865</v>
      </c>
      <c r="V54" s="192">
        <f t="shared" si="13"/>
        <v>0</v>
      </c>
      <c r="W54" s="192">
        <f t="shared" si="14"/>
        <v>0</v>
      </c>
      <c r="X54" s="192">
        <f t="shared" si="19"/>
        <v>0</v>
      </c>
      <c r="Y54" s="192">
        <f t="shared" si="15"/>
        <v>0</v>
      </c>
      <c r="Z54" s="192">
        <f t="shared" si="20"/>
        <v>0</v>
      </c>
      <c r="AA54" s="191"/>
      <c r="AB54" s="203"/>
      <c r="AC54" s="191"/>
      <c r="AD54" s="206"/>
      <c r="AE54" s="191"/>
      <c r="AF54" s="191"/>
      <c r="AG54" s="191"/>
      <c r="AH54" s="191"/>
      <c r="AI54" s="191"/>
      <c r="AJ54" s="191"/>
      <c r="AK54" s="189"/>
      <c r="AL54" s="189"/>
      <c r="AM54" s="189"/>
    </row>
    <row r="55" spans="3:40">
      <c r="C55" s="195">
        <f t="shared" si="4"/>
        <v>10</v>
      </c>
      <c r="D55" s="195">
        <f t="shared" si="5"/>
        <v>50</v>
      </c>
      <c r="F55" s="194">
        <f t="shared" si="16"/>
        <v>50</v>
      </c>
      <c r="G55" s="193">
        <f t="shared" si="6"/>
        <v>44895</v>
      </c>
      <c r="H55" s="205">
        <f t="shared" si="2"/>
        <v>0</v>
      </c>
      <c r="I55" s="205">
        <f t="shared" si="17"/>
        <v>0</v>
      </c>
      <c r="J55" s="205">
        <f t="shared" si="7"/>
        <v>0</v>
      </c>
      <c r="K55" s="205">
        <f t="shared" si="8"/>
        <v>0</v>
      </c>
      <c r="L55" s="204" t="e">
        <f t="shared" si="9"/>
        <v>#NUM!</v>
      </c>
      <c r="M55" s="198"/>
      <c r="N55" s="198"/>
      <c r="O55" s="198"/>
      <c r="P55" s="198"/>
      <c r="Q55" s="195">
        <f t="shared" si="10"/>
        <v>10</v>
      </c>
      <c r="R55" s="195">
        <f t="shared" si="11"/>
        <v>50</v>
      </c>
      <c r="T55" s="194">
        <f t="shared" si="18"/>
        <v>50</v>
      </c>
      <c r="U55" s="193">
        <f t="shared" si="12"/>
        <v>44895</v>
      </c>
      <c r="V55" s="192">
        <f t="shared" si="13"/>
        <v>0</v>
      </c>
      <c r="W55" s="192">
        <f t="shared" si="14"/>
        <v>0</v>
      </c>
      <c r="X55" s="192">
        <f t="shared" si="19"/>
        <v>0</v>
      </c>
      <c r="Y55" s="192">
        <f t="shared" si="15"/>
        <v>0</v>
      </c>
      <c r="Z55" s="192">
        <f t="shared" si="20"/>
        <v>0</v>
      </c>
      <c r="AA55" s="191"/>
      <c r="AB55" s="203"/>
      <c r="AC55" s="191"/>
      <c r="AD55" s="191"/>
      <c r="AE55" s="191"/>
      <c r="AF55" s="191"/>
      <c r="AG55" s="191"/>
      <c r="AH55" s="191"/>
      <c r="AI55" s="191"/>
      <c r="AJ55" s="191"/>
      <c r="AK55" s="189"/>
      <c r="AL55" s="189"/>
      <c r="AM55" s="189"/>
    </row>
    <row r="56" spans="3:40">
      <c r="C56" s="195">
        <f t="shared" si="4"/>
        <v>9</v>
      </c>
      <c r="D56" s="195">
        <f t="shared" si="5"/>
        <v>51</v>
      </c>
      <c r="F56" s="194">
        <f t="shared" si="16"/>
        <v>51</v>
      </c>
      <c r="G56" s="193">
        <f t="shared" si="6"/>
        <v>44926</v>
      </c>
      <c r="H56" s="205">
        <f t="shared" si="2"/>
        <v>0</v>
      </c>
      <c r="I56" s="205">
        <f t="shared" si="17"/>
        <v>0</v>
      </c>
      <c r="J56" s="205">
        <f t="shared" si="7"/>
        <v>0</v>
      </c>
      <c r="K56" s="205">
        <f t="shared" si="8"/>
        <v>0</v>
      </c>
      <c r="L56" s="204" t="e">
        <f t="shared" si="9"/>
        <v>#NUM!</v>
      </c>
      <c r="M56" s="198"/>
      <c r="N56" s="198"/>
      <c r="O56" s="198"/>
      <c r="P56" s="198"/>
      <c r="Q56" s="195">
        <f t="shared" si="10"/>
        <v>9</v>
      </c>
      <c r="R56" s="195">
        <f t="shared" si="11"/>
        <v>51</v>
      </c>
      <c r="T56" s="194">
        <f t="shared" si="18"/>
        <v>51</v>
      </c>
      <c r="U56" s="193">
        <f t="shared" si="12"/>
        <v>44926</v>
      </c>
      <c r="V56" s="192">
        <f t="shared" si="13"/>
        <v>0</v>
      </c>
      <c r="W56" s="192">
        <f t="shared" si="14"/>
        <v>0</v>
      </c>
      <c r="X56" s="192">
        <f t="shared" si="19"/>
        <v>0</v>
      </c>
      <c r="Y56" s="192">
        <f t="shared" si="15"/>
        <v>0</v>
      </c>
      <c r="Z56" s="192">
        <f t="shared" si="20"/>
        <v>0</v>
      </c>
      <c r="AA56" s="191"/>
      <c r="AB56" s="203"/>
      <c r="AC56" s="191"/>
      <c r="AD56" s="206"/>
      <c r="AE56" s="191"/>
      <c r="AF56" s="191"/>
      <c r="AG56" s="191"/>
      <c r="AH56" s="191"/>
      <c r="AI56" s="191"/>
      <c r="AJ56" s="191"/>
      <c r="AK56" s="189"/>
      <c r="AL56" s="189"/>
      <c r="AM56" s="189"/>
    </row>
    <row r="57" spans="3:40">
      <c r="C57" s="195">
        <f t="shared" si="4"/>
        <v>8</v>
      </c>
      <c r="D57" s="195">
        <f t="shared" si="5"/>
        <v>52</v>
      </c>
      <c r="F57" s="194">
        <f t="shared" si="16"/>
        <v>52</v>
      </c>
      <c r="G57" s="193">
        <f t="shared" si="6"/>
        <v>44957</v>
      </c>
      <c r="H57" s="205">
        <f t="shared" si="2"/>
        <v>0</v>
      </c>
      <c r="I57" s="205">
        <f t="shared" si="17"/>
        <v>0</v>
      </c>
      <c r="J57" s="205">
        <f t="shared" si="7"/>
        <v>0</v>
      </c>
      <c r="K57" s="205">
        <f t="shared" si="8"/>
        <v>0</v>
      </c>
      <c r="L57" s="204" t="e">
        <f t="shared" si="9"/>
        <v>#NUM!</v>
      </c>
      <c r="M57" s="198"/>
      <c r="N57" s="198"/>
      <c r="O57" s="198"/>
      <c r="P57" s="198"/>
      <c r="Q57" s="195">
        <f t="shared" si="10"/>
        <v>8</v>
      </c>
      <c r="R57" s="195">
        <f t="shared" si="11"/>
        <v>52</v>
      </c>
      <c r="T57" s="194">
        <f t="shared" si="18"/>
        <v>52</v>
      </c>
      <c r="U57" s="193">
        <f t="shared" si="12"/>
        <v>44957</v>
      </c>
      <c r="V57" s="192">
        <f t="shared" si="13"/>
        <v>0</v>
      </c>
      <c r="W57" s="192">
        <f t="shared" si="14"/>
        <v>0</v>
      </c>
      <c r="X57" s="192">
        <f t="shared" si="19"/>
        <v>0</v>
      </c>
      <c r="Y57" s="192">
        <f t="shared" si="15"/>
        <v>0</v>
      </c>
      <c r="Z57" s="192">
        <f t="shared" si="20"/>
        <v>0</v>
      </c>
      <c r="AA57" s="191"/>
      <c r="AB57" s="203"/>
      <c r="AC57" s="191"/>
      <c r="AD57" s="191"/>
      <c r="AE57" s="191"/>
      <c r="AF57" s="191"/>
      <c r="AG57" s="191"/>
      <c r="AH57" s="191"/>
      <c r="AI57" s="191"/>
      <c r="AJ57" s="191"/>
      <c r="AK57" s="189"/>
      <c r="AL57" s="189"/>
      <c r="AM57" s="189"/>
    </row>
    <row r="58" spans="3:40">
      <c r="C58" s="195">
        <f t="shared" si="4"/>
        <v>7</v>
      </c>
      <c r="D58" s="195">
        <f t="shared" si="5"/>
        <v>53</v>
      </c>
      <c r="F58" s="194">
        <f t="shared" si="16"/>
        <v>53</v>
      </c>
      <c r="G58" s="193">
        <f t="shared" si="6"/>
        <v>44985</v>
      </c>
      <c r="H58" s="205">
        <f t="shared" si="2"/>
        <v>0</v>
      </c>
      <c r="I58" s="205">
        <f t="shared" si="17"/>
        <v>0</v>
      </c>
      <c r="J58" s="205">
        <f t="shared" si="7"/>
        <v>0</v>
      </c>
      <c r="K58" s="205">
        <f t="shared" si="8"/>
        <v>0</v>
      </c>
      <c r="L58" s="204" t="e">
        <f t="shared" si="9"/>
        <v>#NUM!</v>
      </c>
      <c r="M58" s="198"/>
      <c r="N58" s="198"/>
      <c r="O58" s="198"/>
      <c r="P58" s="198"/>
      <c r="Q58" s="195">
        <f t="shared" si="10"/>
        <v>7</v>
      </c>
      <c r="R58" s="195">
        <f t="shared" si="11"/>
        <v>53</v>
      </c>
      <c r="T58" s="194">
        <f t="shared" si="18"/>
        <v>53</v>
      </c>
      <c r="U58" s="193">
        <f t="shared" si="12"/>
        <v>44985</v>
      </c>
      <c r="V58" s="192">
        <f t="shared" si="13"/>
        <v>0</v>
      </c>
      <c r="W58" s="192">
        <f t="shared" si="14"/>
        <v>0</v>
      </c>
      <c r="X58" s="192">
        <f t="shared" si="19"/>
        <v>0</v>
      </c>
      <c r="Y58" s="192">
        <f t="shared" si="15"/>
        <v>0</v>
      </c>
      <c r="Z58" s="192">
        <f t="shared" si="20"/>
        <v>0</v>
      </c>
      <c r="AA58" s="191"/>
      <c r="AB58" s="203"/>
      <c r="AC58" s="191"/>
      <c r="AD58" s="206"/>
      <c r="AE58" s="191"/>
      <c r="AF58" s="191"/>
      <c r="AG58" s="191"/>
      <c r="AH58" s="191"/>
      <c r="AI58" s="191"/>
      <c r="AJ58" s="191"/>
      <c r="AK58" s="189"/>
      <c r="AL58" s="189"/>
      <c r="AM58" s="189"/>
      <c r="AN58" s="199"/>
    </row>
    <row r="59" spans="3:40">
      <c r="C59" s="195">
        <f t="shared" si="4"/>
        <v>6</v>
      </c>
      <c r="D59" s="195">
        <f t="shared" si="5"/>
        <v>54</v>
      </c>
      <c r="F59" s="194">
        <f t="shared" si="16"/>
        <v>54</v>
      </c>
      <c r="G59" s="193">
        <f t="shared" si="6"/>
        <v>45016</v>
      </c>
      <c r="H59" s="205">
        <f t="shared" si="2"/>
        <v>0</v>
      </c>
      <c r="I59" s="205">
        <f t="shared" si="17"/>
        <v>0</v>
      </c>
      <c r="J59" s="205">
        <f t="shared" si="7"/>
        <v>0</v>
      </c>
      <c r="K59" s="205">
        <f t="shared" si="8"/>
        <v>0</v>
      </c>
      <c r="L59" s="204" t="e">
        <f t="shared" si="9"/>
        <v>#NUM!</v>
      </c>
      <c r="M59" s="198"/>
      <c r="N59" s="198"/>
      <c r="O59" s="198"/>
      <c r="P59" s="198"/>
      <c r="Q59" s="195">
        <f t="shared" si="10"/>
        <v>6</v>
      </c>
      <c r="R59" s="195">
        <f t="shared" si="11"/>
        <v>54</v>
      </c>
      <c r="T59" s="194">
        <f t="shared" si="18"/>
        <v>54</v>
      </c>
      <c r="U59" s="193">
        <f t="shared" si="12"/>
        <v>45016</v>
      </c>
      <c r="V59" s="192">
        <f t="shared" si="13"/>
        <v>0</v>
      </c>
      <c r="W59" s="192">
        <f t="shared" si="14"/>
        <v>0</v>
      </c>
      <c r="X59" s="192">
        <f t="shared" si="19"/>
        <v>0</v>
      </c>
      <c r="Y59" s="192">
        <f t="shared" si="15"/>
        <v>0</v>
      </c>
      <c r="Z59" s="192">
        <f t="shared" si="20"/>
        <v>0</v>
      </c>
      <c r="AA59" s="191"/>
      <c r="AB59" s="203"/>
      <c r="AC59" s="191"/>
      <c r="AD59" s="191"/>
      <c r="AE59" s="191"/>
      <c r="AF59" s="191"/>
      <c r="AG59" s="191"/>
      <c r="AH59" s="191"/>
      <c r="AI59" s="191"/>
      <c r="AJ59" s="191"/>
      <c r="AK59" s="189"/>
      <c r="AL59" s="189"/>
      <c r="AM59" s="189"/>
      <c r="AN59" s="199"/>
    </row>
    <row r="60" spans="3:40">
      <c r="C60" s="195">
        <f t="shared" si="4"/>
        <v>5</v>
      </c>
      <c r="D60" s="195">
        <f t="shared" si="5"/>
        <v>55</v>
      </c>
      <c r="F60" s="194">
        <f t="shared" si="16"/>
        <v>55</v>
      </c>
      <c r="G60" s="193">
        <f t="shared" si="6"/>
        <v>45046</v>
      </c>
      <c r="H60" s="205">
        <f t="shared" si="2"/>
        <v>0</v>
      </c>
      <c r="I60" s="205">
        <f t="shared" si="17"/>
        <v>0</v>
      </c>
      <c r="J60" s="205">
        <f t="shared" si="7"/>
        <v>0</v>
      </c>
      <c r="K60" s="205">
        <f t="shared" si="8"/>
        <v>0</v>
      </c>
      <c r="L60" s="204" t="e">
        <f t="shared" si="9"/>
        <v>#NUM!</v>
      </c>
      <c r="M60" s="198"/>
      <c r="N60" s="198"/>
      <c r="O60" s="198"/>
      <c r="P60" s="198"/>
      <c r="Q60" s="195">
        <f t="shared" si="10"/>
        <v>5</v>
      </c>
      <c r="R60" s="195">
        <f t="shared" si="11"/>
        <v>55</v>
      </c>
      <c r="T60" s="194">
        <f t="shared" si="18"/>
        <v>55</v>
      </c>
      <c r="U60" s="193">
        <f t="shared" si="12"/>
        <v>45046</v>
      </c>
      <c r="V60" s="192">
        <f t="shared" si="13"/>
        <v>0</v>
      </c>
      <c r="W60" s="192">
        <f t="shared" si="14"/>
        <v>0</v>
      </c>
      <c r="X60" s="192">
        <f t="shared" si="19"/>
        <v>0</v>
      </c>
      <c r="Y60" s="192">
        <f t="shared" si="15"/>
        <v>0</v>
      </c>
      <c r="Z60" s="192">
        <f t="shared" si="20"/>
        <v>0</v>
      </c>
      <c r="AA60" s="191"/>
      <c r="AB60" s="203"/>
      <c r="AC60" s="191"/>
      <c r="AD60" s="206"/>
      <c r="AE60" s="191"/>
      <c r="AF60" s="191"/>
      <c r="AG60" s="191"/>
      <c r="AH60" s="191"/>
      <c r="AI60" s="191"/>
      <c r="AJ60" s="191"/>
      <c r="AK60" s="189"/>
      <c r="AL60" s="189"/>
      <c r="AM60" s="189"/>
      <c r="AN60" s="199"/>
    </row>
    <row r="61" spans="3:40">
      <c r="C61" s="195">
        <f t="shared" si="4"/>
        <v>4</v>
      </c>
      <c r="D61" s="195">
        <f t="shared" si="5"/>
        <v>56</v>
      </c>
      <c r="F61" s="194">
        <f t="shared" si="16"/>
        <v>56</v>
      </c>
      <c r="G61" s="193">
        <f t="shared" si="6"/>
        <v>45077</v>
      </c>
      <c r="H61" s="205">
        <f t="shared" si="2"/>
        <v>0</v>
      </c>
      <c r="I61" s="205">
        <f t="shared" si="17"/>
        <v>0</v>
      </c>
      <c r="J61" s="205">
        <f t="shared" si="7"/>
        <v>0</v>
      </c>
      <c r="K61" s="205">
        <f t="shared" si="8"/>
        <v>0</v>
      </c>
      <c r="L61" s="204" t="e">
        <f t="shared" si="9"/>
        <v>#NUM!</v>
      </c>
      <c r="M61" s="198"/>
      <c r="N61" s="198"/>
      <c r="O61" s="198"/>
      <c r="P61" s="198"/>
      <c r="Q61" s="195">
        <f t="shared" si="10"/>
        <v>4</v>
      </c>
      <c r="R61" s="195">
        <f t="shared" si="11"/>
        <v>56</v>
      </c>
      <c r="T61" s="194">
        <f t="shared" si="18"/>
        <v>56</v>
      </c>
      <c r="U61" s="193">
        <f t="shared" si="12"/>
        <v>45077</v>
      </c>
      <c r="V61" s="192">
        <f t="shared" si="13"/>
        <v>0</v>
      </c>
      <c r="W61" s="192">
        <f t="shared" si="14"/>
        <v>0</v>
      </c>
      <c r="X61" s="192">
        <f t="shared" si="19"/>
        <v>0</v>
      </c>
      <c r="Y61" s="192">
        <f t="shared" si="15"/>
        <v>0</v>
      </c>
      <c r="Z61" s="192">
        <f t="shared" si="20"/>
        <v>0</v>
      </c>
      <c r="AA61" s="191"/>
      <c r="AB61" s="203"/>
      <c r="AC61" s="191"/>
      <c r="AD61" s="191"/>
      <c r="AE61" s="191"/>
      <c r="AF61" s="191"/>
      <c r="AG61" s="191"/>
      <c r="AH61" s="191"/>
      <c r="AI61" s="191"/>
      <c r="AJ61" s="191"/>
      <c r="AK61" s="189"/>
      <c r="AL61" s="189"/>
      <c r="AM61" s="189"/>
      <c r="AN61" s="199"/>
    </row>
    <row r="62" spans="3:40">
      <c r="C62" s="195">
        <f t="shared" si="4"/>
        <v>3</v>
      </c>
      <c r="D62" s="195">
        <f t="shared" si="5"/>
        <v>57</v>
      </c>
      <c r="F62" s="194">
        <f t="shared" si="16"/>
        <v>57</v>
      </c>
      <c r="G62" s="193">
        <f t="shared" si="6"/>
        <v>45107</v>
      </c>
      <c r="H62" s="205">
        <f t="shared" si="2"/>
        <v>0</v>
      </c>
      <c r="I62" s="205">
        <f t="shared" si="17"/>
        <v>0</v>
      </c>
      <c r="J62" s="205">
        <f t="shared" si="7"/>
        <v>0</v>
      </c>
      <c r="K62" s="205">
        <f t="shared" si="8"/>
        <v>0</v>
      </c>
      <c r="L62" s="204" t="e">
        <f t="shared" si="9"/>
        <v>#NUM!</v>
      </c>
      <c r="M62" s="198"/>
      <c r="N62" s="198"/>
      <c r="O62" s="198"/>
      <c r="P62" s="198"/>
      <c r="Q62" s="195">
        <f t="shared" si="10"/>
        <v>3</v>
      </c>
      <c r="R62" s="195">
        <f t="shared" si="11"/>
        <v>57</v>
      </c>
      <c r="T62" s="194">
        <f t="shared" si="18"/>
        <v>57</v>
      </c>
      <c r="U62" s="193">
        <f t="shared" si="12"/>
        <v>45107</v>
      </c>
      <c r="V62" s="192">
        <f t="shared" si="13"/>
        <v>0</v>
      </c>
      <c r="W62" s="192">
        <f t="shared" si="14"/>
        <v>0</v>
      </c>
      <c r="X62" s="192">
        <f t="shared" si="19"/>
        <v>0</v>
      </c>
      <c r="Y62" s="192">
        <f t="shared" si="15"/>
        <v>0</v>
      </c>
      <c r="Z62" s="192">
        <f t="shared" si="20"/>
        <v>0</v>
      </c>
      <c r="AA62" s="191"/>
      <c r="AB62" s="203"/>
      <c r="AC62" s="191"/>
      <c r="AD62" s="206"/>
      <c r="AE62" s="191"/>
      <c r="AF62" s="191"/>
      <c r="AG62" s="191"/>
      <c r="AH62" s="191"/>
      <c r="AI62" s="191"/>
      <c r="AJ62" s="191"/>
      <c r="AK62" s="189"/>
      <c r="AL62" s="189"/>
      <c r="AM62" s="189"/>
      <c r="AN62" s="199"/>
    </row>
    <row r="63" spans="3:40">
      <c r="C63" s="195">
        <f t="shared" si="4"/>
        <v>2</v>
      </c>
      <c r="D63" s="195">
        <f t="shared" si="5"/>
        <v>58</v>
      </c>
      <c r="F63" s="194">
        <f t="shared" si="16"/>
        <v>58</v>
      </c>
      <c r="G63" s="193">
        <f t="shared" si="6"/>
        <v>45138</v>
      </c>
      <c r="H63" s="205">
        <f t="shared" si="2"/>
        <v>0</v>
      </c>
      <c r="I63" s="205">
        <f t="shared" si="17"/>
        <v>0</v>
      </c>
      <c r="J63" s="205">
        <f t="shared" si="7"/>
        <v>0</v>
      </c>
      <c r="K63" s="205">
        <f t="shared" si="8"/>
        <v>0</v>
      </c>
      <c r="L63" s="204" t="e">
        <f t="shared" si="9"/>
        <v>#NUM!</v>
      </c>
      <c r="M63" s="198"/>
      <c r="N63" s="198"/>
      <c r="O63" s="198"/>
      <c r="P63" s="198"/>
      <c r="Q63" s="195">
        <f t="shared" si="10"/>
        <v>2</v>
      </c>
      <c r="R63" s="195">
        <f t="shared" si="11"/>
        <v>58</v>
      </c>
      <c r="T63" s="194">
        <f t="shared" si="18"/>
        <v>58</v>
      </c>
      <c r="U63" s="193">
        <f t="shared" si="12"/>
        <v>45138</v>
      </c>
      <c r="V63" s="192">
        <f t="shared" si="13"/>
        <v>0</v>
      </c>
      <c r="W63" s="192">
        <f t="shared" si="14"/>
        <v>0</v>
      </c>
      <c r="X63" s="192">
        <f t="shared" si="19"/>
        <v>0</v>
      </c>
      <c r="Y63" s="192">
        <f t="shared" si="15"/>
        <v>0</v>
      </c>
      <c r="Z63" s="192">
        <f t="shared" si="20"/>
        <v>0</v>
      </c>
      <c r="AA63" s="191"/>
      <c r="AB63" s="203"/>
      <c r="AC63" s="191"/>
      <c r="AD63" s="191"/>
      <c r="AE63" s="191"/>
      <c r="AF63" s="191"/>
      <c r="AG63" s="191"/>
      <c r="AH63" s="191"/>
      <c r="AI63" s="191"/>
      <c r="AJ63" s="191"/>
      <c r="AK63" s="189"/>
      <c r="AL63" s="189"/>
      <c r="AM63" s="189"/>
      <c r="AN63" s="199"/>
    </row>
    <row r="64" spans="3:40">
      <c r="C64" s="195">
        <f t="shared" si="4"/>
        <v>1</v>
      </c>
      <c r="D64" s="195">
        <f t="shared" si="5"/>
        <v>59</v>
      </c>
      <c r="F64" s="194">
        <f t="shared" si="16"/>
        <v>59</v>
      </c>
      <c r="G64" s="193">
        <f t="shared" si="6"/>
        <v>45169</v>
      </c>
      <c r="H64" s="205">
        <f t="shared" si="2"/>
        <v>0</v>
      </c>
      <c r="I64" s="205">
        <f t="shared" si="17"/>
        <v>0</v>
      </c>
      <c r="J64" s="205">
        <f t="shared" si="7"/>
        <v>0</v>
      </c>
      <c r="K64" s="205">
        <f t="shared" si="8"/>
        <v>0</v>
      </c>
      <c r="L64" s="204" t="e">
        <f t="shared" si="9"/>
        <v>#NUM!</v>
      </c>
      <c r="M64" s="198"/>
      <c r="N64" s="198"/>
      <c r="O64" s="198"/>
      <c r="P64" s="198"/>
      <c r="Q64" s="195">
        <f t="shared" si="10"/>
        <v>1</v>
      </c>
      <c r="R64" s="195">
        <f t="shared" si="11"/>
        <v>59</v>
      </c>
      <c r="T64" s="194">
        <f t="shared" si="18"/>
        <v>59</v>
      </c>
      <c r="U64" s="193">
        <f t="shared" si="12"/>
        <v>45169</v>
      </c>
      <c r="V64" s="192">
        <f t="shared" si="13"/>
        <v>0</v>
      </c>
      <c r="W64" s="192">
        <f t="shared" si="14"/>
        <v>0</v>
      </c>
      <c r="X64" s="192">
        <f t="shared" si="19"/>
        <v>0</v>
      </c>
      <c r="Y64" s="192">
        <f t="shared" si="15"/>
        <v>0</v>
      </c>
      <c r="Z64" s="192">
        <f t="shared" si="20"/>
        <v>0</v>
      </c>
      <c r="AA64" s="191"/>
      <c r="AB64" s="203"/>
      <c r="AC64" s="191"/>
      <c r="AD64" s="191"/>
      <c r="AE64" s="191"/>
      <c r="AF64" s="191"/>
      <c r="AG64" s="191"/>
      <c r="AH64" s="191"/>
      <c r="AI64" s="191"/>
      <c r="AJ64" s="191"/>
      <c r="AN64" s="199"/>
    </row>
    <row r="65" spans="3:42">
      <c r="C65" s="195">
        <f t="shared" si="4"/>
        <v>0</v>
      </c>
      <c r="D65" s="195">
        <f t="shared" si="5"/>
        <v>0</v>
      </c>
      <c r="F65" s="194">
        <f t="shared" si="16"/>
        <v>60</v>
      </c>
      <c r="G65" s="193">
        <f t="shared" si="6"/>
        <v>45199</v>
      </c>
      <c r="H65" s="205">
        <f t="shared" si="2"/>
        <v>0</v>
      </c>
      <c r="I65" s="205">
        <f t="shared" si="17"/>
        <v>0</v>
      </c>
      <c r="J65" s="205">
        <f t="shared" si="7"/>
        <v>0</v>
      </c>
      <c r="K65" s="205">
        <f t="shared" si="8"/>
        <v>0</v>
      </c>
      <c r="L65" s="204" t="e">
        <f t="shared" si="9"/>
        <v>#NUM!</v>
      </c>
      <c r="M65" s="198"/>
      <c r="N65" s="198"/>
      <c r="O65" s="198"/>
      <c r="P65" s="198"/>
      <c r="Q65" s="195">
        <f t="shared" si="10"/>
        <v>0</v>
      </c>
      <c r="R65" s="195">
        <f t="shared" si="11"/>
        <v>0</v>
      </c>
      <c r="T65" s="194">
        <f t="shared" si="18"/>
        <v>60</v>
      </c>
      <c r="U65" s="193">
        <f t="shared" si="12"/>
        <v>45199</v>
      </c>
      <c r="V65" s="192">
        <f t="shared" si="13"/>
        <v>0</v>
      </c>
      <c r="W65" s="192">
        <f t="shared" si="14"/>
        <v>0</v>
      </c>
      <c r="X65" s="192">
        <f t="shared" si="19"/>
        <v>0</v>
      </c>
      <c r="Y65" s="192">
        <f t="shared" si="15"/>
        <v>0</v>
      </c>
      <c r="Z65" s="192">
        <f t="shared" si="20"/>
        <v>0</v>
      </c>
      <c r="AA65" s="191"/>
      <c r="AB65" s="203"/>
      <c r="AC65" s="191"/>
      <c r="AD65" s="191"/>
      <c r="AE65" s="191"/>
      <c r="AF65" s="191"/>
      <c r="AG65" s="191"/>
      <c r="AH65" s="191"/>
      <c r="AI65" s="191"/>
      <c r="AJ65" s="191"/>
      <c r="AN65" s="199"/>
    </row>
    <row r="66" spans="3:42">
      <c r="C66" s="195">
        <f t="shared" si="4"/>
        <v>0</v>
      </c>
      <c r="D66" s="195">
        <f t="shared" si="5"/>
        <v>0</v>
      </c>
      <c r="F66" s="194">
        <f t="shared" si="16"/>
        <v>0</v>
      </c>
      <c r="G66" s="193">
        <f t="shared" si="6"/>
        <v>0</v>
      </c>
      <c r="H66" s="205">
        <f t="shared" si="2"/>
        <v>0</v>
      </c>
      <c r="I66" s="205">
        <f t="shared" si="17"/>
        <v>0</v>
      </c>
      <c r="J66" s="205" t="e">
        <f t="shared" si="7"/>
        <v>#NUM!</v>
      </c>
      <c r="K66" s="205" t="e">
        <f t="shared" si="8"/>
        <v>#NUM!</v>
      </c>
      <c r="L66" s="204" t="e">
        <f t="shared" si="9"/>
        <v>#NUM!</v>
      </c>
      <c r="M66" s="198"/>
      <c r="N66" s="198"/>
      <c r="O66" s="198"/>
      <c r="P66" s="198"/>
      <c r="Q66" s="195">
        <f t="shared" si="10"/>
        <v>0</v>
      </c>
      <c r="R66" s="195">
        <f t="shared" si="11"/>
        <v>0</v>
      </c>
      <c r="T66" s="194">
        <f t="shared" si="18"/>
        <v>0</v>
      </c>
      <c r="U66" s="193">
        <f t="shared" si="12"/>
        <v>45230</v>
      </c>
      <c r="V66" s="192">
        <f t="shared" si="13"/>
        <v>0</v>
      </c>
      <c r="W66" s="192">
        <f t="shared" si="14"/>
        <v>0</v>
      </c>
      <c r="X66" s="192">
        <f t="shared" si="19"/>
        <v>0</v>
      </c>
      <c r="Y66" s="192">
        <f t="shared" si="15"/>
        <v>0</v>
      </c>
      <c r="Z66" s="192">
        <f t="shared" si="20"/>
        <v>0</v>
      </c>
      <c r="AA66" s="191"/>
      <c r="AB66" s="203"/>
      <c r="AC66" s="191"/>
      <c r="AD66" s="191"/>
      <c r="AE66" s="191"/>
      <c r="AF66" s="191"/>
      <c r="AG66" s="191"/>
      <c r="AH66" s="191"/>
      <c r="AI66" s="191"/>
      <c r="AJ66" s="191"/>
      <c r="AN66" s="199"/>
      <c r="AP66" s="190"/>
    </row>
    <row r="67" spans="3:42">
      <c r="C67" s="195">
        <f t="shared" si="4"/>
        <v>0</v>
      </c>
      <c r="D67" s="195">
        <f t="shared" si="5"/>
        <v>0</v>
      </c>
      <c r="F67" s="194">
        <f t="shared" si="16"/>
        <v>0</v>
      </c>
      <c r="G67" s="193">
        <f t="shared" si="6"/>
        <v>0</v>
      </c>
      <c r="H67" s="205">
        <f t="shared" si="2"/>
        <v>0</v>
      </c>
      <c r="I67" s="205">
        <f t="shared" si="17"/>
        <v>0</v>
      </c>
      <c r="J67" s="205" t="e">
        <f t="shared" si="7"/>
        <v>#NUM!</v>
      </c>
      <c r="K67" s="205" t="e">
        <f t="shared" si="8"/>
        <v>#NUM!</v>
      </c>
      <c r="L67" s="204" t="e">
        <f t="shared" si="9"/>
        <v>#NUM!</v>
      </c>
      <c r="M67" s="198"/>
      <c r="N67" s="198"/>
      <c r="O67" s="198"/>
      <c r="P67" s="198"/>
      <c r="Q67" s="195">
        <f t="shared" si="10"/>
        <v>0</v>
      </c>
      <c r="R67" s="195">
        <f t="shared" si="11"/>
        <v>0</v>
      </c>
      <c r="T67" s="194">
        <f t="shared" si="18"/>
        <v>0</v>
      </c>
      <c r="U67" s="193">
        <f t="shared" si="12"/>
        <v>45260</v>
      </c>
      <c r="V67" s="192">
        <f t="shared" si="13"/>
        <v>0</v>
      </c>
      <c r="W67" s="192">
        <f t="shared" si="14"/>
        <v>0</v>
      </c>
      <c r="X67" s="192">
        <f t="shared" si="19"/>
        <v>0</v>
      </c>
      <c r="Y67" s="192">
        <f t="shared" si="15"/>
        <v>0</v>
      </c>
      <c r="Z67" s="192">
        <f t="shared" si="20"/>
        <v>0</v>
      </c>
      <c r="AA67" s="191"/>
      <c r="AB67" s="203"/>
      <c r="AC67" s="191"/>
      <c r="AD67" s="191"/>
      <c r="AE67" s="191"/>
      <c r="AF67" s="191"/>
      <c r="AG67" s="191"/>
      <c r="AH67" s="191"/>
      <c r="AI67" s="191"/>
      <c r="AJ67" s="191"/>
      <c r="AN67" s="199"/>
      <c r="AP67" s="190"/>
    </row>
    <row r="68" spans="3:42">
      <c r="C68" s="195">
        <f t="shared" si="4"/>
        <v>0</v>
      </c>
      <c r="D68" s="195">
        <f t="shared" si="5"/>
        <v>0</v>
      </c>
      <c r="F68" s="194">
        <f t="shared" si="16"/>
        <v>0</v>
      </c>
      <c r="G68" s="193">
        <f t="shared" si="6"/>
        <v>0</v>
      </c>
      <c r="H68" s="205">
        <f t="shared" si="2"/>
        <v>0</v>
      </c>
      <c r="I68" s="205">
        <f t="shared" si="17"/>
        <v>0</v>
      </c>
      <c r="J68" s="205" t="e">
        <f t="shared" si="7"/>
        <v>#NUM!</v>
      </c>
      <c r="K68" s="205" t="e">
        <f t="shared" si="8"/>
        <v>#NUM!</v>
      </c>
      <c r="L68" s="204" t="e">
        <f t="shared" si="9"/>
        <v>#NUM!</v>
      </c>
      <c r="M68" s="198"/>
      <c r="N68" s="198"/>
      <c r="O68" s="198"/>
      <c r="P68" s="198"/>
      <c r="Q68" s="195">
        <f t="shared" si="10"/>
        <v>0</v>
      </c>
      <c r="R68" s="195">
        <f t="shared" si="11"/>
        <v>0</v>
      </c>
      <c r="T68" s="194">
        <f t="shared" si="18"/>
        <v>0</v>
      </c>
      <c r="U68" s="193">
        <f t="shared" si="12"/>
        <v>45291</v>
      </c>
      <c r="V68" s="192">
        <f t="shared" si="13"/>
        <v>0</v>
      </c>
      <c r="W68" s="192">
        <f t="shared" si="14"/>
        <v>0</v>
      </c>
      <c r="X68" s="192">
        <f t="shared" si="19"/>
        <v>0</v>
      </c>
      <c r="Y68" s="192">
        <f t="shared" si="15"/>
        <v>0</v>
      </c>
      <c r="Z68" s="192">
        <f t="shared" si="20"/>
        <v>0</v>
      </c>
      <c r="AA68" s="191"/>
      <c r="AB68" s="203"/>
      <c r="AC68" s="191"/>
      <c r="AD68" s="191"/>
      <c r="AE68" s="191"/>
      <c r="AF68" s="191"/>
      <c r="AG68" s="191"/>
      <c r="AH68" s="191"/>
      <c r="AI68" s="191"/>
      <c r="AJ68" s="191"/>
      <c r="AN68" s="199"/>
      <c r="AP68" s="190"/>
    </row>
    <row r="69" spans="3:42">
      <c r="C69" s="195">
        <f t="shared" si="4"/>
        <v>0</v>
      </c>
      <c r="D69" s="195">
        <f t="shared" si="5"/>
        <v>0</v>
      </c>
      <c r="F69" s="194">
        <f t="shared" si="16"/>
        <v>0</v>
      </c>
      <c r="G69" s="193">
        <f t="shared" si="6"/>
        <v>0</v>
      </c>
      <c r="H69" s="205">
        <f t="shared" ref="H69:H76" si="35">PV($O$8,C69,$I$6,0,0)*-1</f>
        <v>0</v>
      </c>
      <c r="I69" s="205">
        <f t="shared" si="17"/>
        <v>0</v>
      </c>
      <c r="J69" s="205" t="e">
        <f t="shared" si="7"/>
        <v>#NUM!</v>
      </c>
      <c r="K69" s="205" t="e">
        <f t="shared" si="8"/>
        <v>#NUM!</v>
      </c>
      <c r="L69" s="204" t="e">
        <f t="shared" si="9"/>
        <v>#NUM!</v>
      </c>
      <c r="M69" s="198"/>
      <c r="N69" s="198"/>
      <c r="O69" s="198"/>
      <c r="P69" s="198"/>
      <c r="Q69" s="195">
        <f t="shared" si="10"/>
        <v>0</v>
      </c>
      <c r="R69" s="195">
        <f t="shared" si="11"/>
        <v>0</v>
      </c>
      <c r="T69" s="194">
        <f t="shared" si="18"/>
        <v>0</v>
      </c>
      <c r="U69" s="193">
        <f t="shared" si="12"/>
        <v>45322</v>
      </c>
      <c r="V69" s="192">
        <f t="shared" si="13"/>
        <v>0</v>
      </c>
      <c r="W69" s="192">
        <f t="shared" si="14"/>
        <v>0</v>
      </c>
      <c r="X69" s="192">
        <f t="shared" si="19"/>
        <v>0</v>
      </c>
      <c r="Y69" s="192">
        <f t="shared" si="15"/>
        <v>0</v>
      </c>
      <c r="Z69" s="192">
        <f t="shared" si="20"/>
        <v>0</v>
      </c>
      <c r="AA69" s="191"/>
      <c r="AB69" s="203"/>
      <c r="AC69" s="191"/>
      <c r="AD69" s="191"/>
      <c r="AE69" s="191"/>
      <c r="AF69" s="191"/>
      <c r="AG69" s="191"/>
      <c r="AH69" s="191"/>
      <c r="AI69" s="191"/>
      <c r="AJ69" s="191"/>
      <c r="AN69" s="199"/>
      <c r="AP69" s="190"/>
    </row>
    <row r="70" spans="3:42">
      <c r="C70" s="195">
        <f t="shared" ref="C70:C109" si="36">IF(C69-1&gt;=0,C69-1,0)</f>
        <v>0</v>
      </c>
      <c r="D70" s="195">
        <f t="shared" ref="D70:D109" si="37">IF(C70&gt;0,D69+1,0)</f>
        <v>0</v>
      </c>
      <c r="F70" s="194">
        <f t="shared" si="16"/>
        <v>0</v>
      </c>
      <c r="G70" s="193">
        <f t="shared" ref="G70:G77" si="38">IF(F70&gt;0,EOMONTH(G69,$P$206),0)</f>
        <v>0</v>
      </c>
      <c r="H70" s="205">
        <f t="shared" si="35"/>
        <v>0</v>
      </c>
      <c r="I70" s="205">
        <f t="shared" si="17"/>
        <v>0</v>
      </c>
      <c r="J70" s="205" t="e">
        <f t="shared" ref="J70:J77" si="39">PPMT($O$8,F70,$O$9,-$O$6)</f>
        <v>#NUM!</v>
      </c>
      <c r="K70" s="205" t="e">
        <f t="shared" ref="K70:K77" si="40">IPMT($O$8,F70,$O$9,-$O$6)</f>
        <v>#NUM!</v>
      </c>
      <c r="L70" s="204" t="e">
        <f t="shared" ref="L70:L77" si="41">CUMIPMT($O$8,$O$9,$O$6,1,F70,0)*-1</f>
        <v>#NUM!</v>
      </c>
      <c r="M70" s="198"/>
      <c r="N70" s="198"/>
      <c r="O70" s="198"/>
      <c r="P70" s="198"/>
      <c r="Q70" s="195">
        <f t="shared" ref="Q70:Q133" si="42">IF(Q69-1&gt;=0,Q69-1,0)</f>
        <v>0</v>
      </c>
      <c r="R70" s="195">
        <f t="shared" ref="R70:R133" si="43">IF(Q70&gt;0,R69+1,0)</f>
        <v>0</v>
      </c>
      <c r="T70" s="194">
        <f t="shared" si="18"/>
        <v>0</v>
      </c>
      <c r="U70" s="193">
        <f t="shared" ref="U70:U133" si="44">EOMONTH(U69,$P$206)</f>
        <v>45351</v>
      </c>
      <c r="V70" s="192">
        <f t="shared" ref="V70:V133" si="45">IF(T70&gt;0,V69-W70,0)</f>
        <v>0</v>
      </c>
      <c r="W70" s="192">
        <f t="shared" ref="W70:W133" si="46">IF(T70&gt;$O$10,$V$5/($O$9-$O$10),0)</f>
        <v>0</v>
      </c>
      <c r="X70" s="192">
        <f t="shared" si="19"/>
        <v>0</v>
      </c>
      <c r="Y70" s="192">
        <f t="shared" ref="Y70:Y133" si="47">V69*$O$8</f>
        <v>0</v>
      </c>
      <c r="Z70" s="192">
        <f t="shared" si="20"/>
        <v>0</v>
      </c>
      <c r="AA70" s="191"/>
      <c r="AB70" s="203"/>
      <c r="AC70" s="191"/>
      <c r="AD70" s="191"/>
      <c r="AE70" s="191"/>
      <c r="AF70" s="191"/>
      <c r="AG70" s="191"/>
      <c r="AH70" s="191"/>
      <c r="AI70" s="191"/>
      <c r="AJ70" s="191"/>
      <c r="AN70" s="199"/>
      <c r="AP70" s="190"/>
    </row>
    <row r="71" spans="3:42">
      <c r="C71" s="195">
        <f t="shared" si="36"/>
        <v>0</v>
      </c>
      <c r="D71" s="195">
        <f t="shared" si="37"/>
        <v>0</v>
      </c>
      <c r="F71" s="194">
        <f t="shared" ref="F71:F77" si="48">IF(D70&gt;0,F70+1,0)</f>
        <v>0</v>
      </c>
      <c r="G71" s="193">
        <f t="shared" si="38"/>
        <v>0</v>
      </c>
      <c r="H71" s="205">
        <f t="shared" si="35"/>
        <v>0</v>
      </c>
      <c r="I71" s="205">
        <f t="shared" ref="I71:I77" si="49">IF(H70&gt;0,I70,0)</f>
        <v>0</v>
      </c>
      <c r="J71" s="205" t="e">
        <f t="shared" si="39"/>
        <v>#NUM!</v>
      </c>
      <c r="K71" s="205" t="e">
        <f t="shared" si="40"/>
        <v>#NUM!</v>
      </c>
      <c r="L71" s="204" t="e">
        <f t="shared" si="41"/>
        <v>#NUM!</v>
      </c>
      <c r="M71" s="198"/>
      <c r="N71" s="198"/>
      <c r="O71" s="198"/>
      <c r="P71" s="198"/>
      <c r="Q71" s="195">
        <f t="shared" si="42"/>
        <v>0</v>
      </c>
      <c r="R71" s="195">
        <f t="shared" si="43"/>
        <v>0</v>
      </c>
      <c r="T71" s="194">
        <f t="shared" ref="T71:T134" si="50">IF(R70&gt;0,T70+1,0)</f>
        <v>0</v>
      </c>
      <c r="U71" s="193">
        <f t="shared" si="44"/>
        <v>45382</v>
      </c>
      <c r="V71" s="192">
        <f t="shared" si="45"/>
        <v>0</v>
      </c>
      <c r="W71" s="192">
        <f t="shared" si="46"/>
        <v>0</v>
      </c>
      <c r="X71" s="192">
        <f t="shared" ref="X71:X134" si="51">W71+X70</f>
        <v>0</v>
      </c>
      <c r="Y71" s="192">
        <f t="shared" si="47"/>
        <v>0</v>
      </c>
      <c r="Z71" s="192">
        <f t="shared" ref="Z71:Z134" si="52">Z70+Y71</f>
        <v>0</v>
      </c>
      <c r="AA71" s="191"/>
      <c r="AB71" s="203"/>
      <c r="AC71" s="191"/>
      <c r="AD71" s="191"/>
      <c r="AE71" s="191"/>
      <c r="AF71" s="191"/>
      <c r="AG71" s="191"/>
      <c r="AH71" s="191"/>
      <c r="AI71" s="191"/>
      <c r="AJ71" s="191"/>
      <c r="AN71" s="199"/>
      <c r="AP71" s="190"/>
    </row>
    <row r="72" spans="3:42">
      <c r="C72" s="195">
        <f t="shared" si="36"/>
        <v>0</v>
      </c>
      <c r="D72" s="195">
        <f t="shared" si="37"/>
        <v>0</v>
      </c>
      <c r="F72" s="194">
        <f t="shared" si="48"/>
        <v>0</v>
      </c>
      <c r="G72" s="193">
        <f t="shared" si="38"/>
        <v>0</v>
      </c>
      <c r="H72" s="205">
        <f t="shared" si="35"/>
        <v>0</v>
      </c>
      <c r="I72" s="205">
        <f t="shared" si="49"/>
        <v>0</v>
      </c>
      <c r="J72" s="205" t="e">
        <f t="shared" si="39"/>
        <v>#NUM!</v>
      </c>
      <c r="K72" s="205" t="e">
        <f t="shared" si="40"/>
        <v>#NUM!</v>
      </c>
      <c r="L72" s="204" t="e">
        <f t="shared" si="41"/>
        <v>#NUM!</v>
      </c>
      <c r="M72" s="198"/>
      <c r="N72" s="198"/>
      <c r="O72" s="198"/>
      <c r="P72" s="198"/>
      <c r="Q72" s="195">
        <f t="shared" si="42"/>
        <v>0</v>
      </c>
      <c r="R72" s="195">
        <f t="shared" si="43"/>
        <v>0</v>
      </c>
      <c r="T72" s="194">
        <f t="shared" si="50"/>
        <v>0</v>
      </c>
      <c r="U72" s="193">
        <f t="shared" si="44"/>
        <v>45412</v>
      </c>
      <c r="V72" s="192">
        <f t="shared" si="45"/>
        <v>0</v>
      </c>
      <c r="W72" s="192">
        <f t="shared" si="46"/>
        <v>0</v>
      </c>
      <c r="X72" s="192">
        <f t="shared" si="51"/>
        <v>0</v>
      </c>
      <c r="Y72" s="192">
        <f t="shared" si="47"/>
        <v>0</v>
      </c>
      <c r="Z72" s="192">
        <f t="shared" si="52"/>
        <v>0</v>
      </c>
      <c r="AA72" s="191"/>
      <c r="AB72" s="203"/>
      <c r="AC72" s="191"/>
      <c r="AD72" s="191"/>
      <c r="AE72" s="191"/>
      <c r="AF72" s="191"/>
      <c r="AG72" s="191"/>
      <c r="AH72" s="191"/>
      <c r="AI72" s="191"/>
      <c r="AJ72" s="191"/>
      <c r="AN72" s="199"/>
      <c r="AP72" s="190"/>
    </row>
    <row r="73" spans="3:42">
      <c r="C73" s="195">
        <f t="shared" si="36"/>
        <v>0</v>
      </c>
      <c r="D73" s="195">
        <f t="shared" si="37"/>
        <v>0</v>
      </c>
      <c r="F73" s="194">
        <f t="shared" si="48"/>
        <v>0</v>
      </c>
      <c r="G73" s="193">
        <f t="shared" si="38"/>
        <v>0</v>
      </c>
      <c r="H73" s="205">
        <f t="shared" si="35"/>
        <v>0</v>
      </c>
      <c r="I73" s="205">
        <f t="shared" si="49"/>
        <v>0</v>
      </c>
      <c r="J73" s="205" t="e">
        <f t="shared" si="39"/>
        <v>#NUM!</v>
      </c>
      <c r="K73" s="205" t="e">
        <f t="shared" si="40"/>
        <v>#NUM!</v>
      </c>
      <c r="L73" s="204" t="e">
        <f t="shared" si="41"/>
        <v>#NUM!</v>
      </c>
      <c r="M73" s="198"/>
      <c r="N73" s="198"/>
      <c r="O73" s="198"/>
      <c r="P73" s="198"/>
      <c r="Q73" s="195">
        <f t="shared" si="42"/>
        <v>0</v>
      </c>
      <c r="R73" s="195">
        <f t="shared" si="43"/>
        <v>0</v>
      </c>
      <c r="T73" s="194">
        <f t="shared" si="50"/>
        <v>0</v>
      </c>
      <c r="U73" s="193">
        <f t="shared" si="44"/>
        <v>45443</v>
      </c>
      <c r="V73" s="192">
        <f t="shared" si="45"/>
        <v>0</v>
      </c>
      <c r="W73" s="192">
        <f t="shared" si="46"/>
        <v>0</v>
      </c>
      <c r="X73" s="192">
        <f t="shared" si="51"/>
        <v>0</v>
      </c>
      <c r="Y73" s="192">
        <f t="shared" si="47"/>
        <v>0</v>
      </c>
      <c r="Z73" s="192">
        <f t="shared" si="52"/>
        <v>0</v>
      </c>
      <c r="AA73" s="191"/>
      <c r="AB73" s="203"/>
      <c r="AC73" s="191"/>
      <c r="AD73" s="191"/>
      <c r="AE73" s="191"/>
      <c r="AF73" s="191"/>
      <c r="AG73" s="191"/>
      <c r="AH73" s="191"/>
      <c r="AI73" s="191"/>
      <c r="AJ73" s="191"/>
      <c r="AN73" s="199"/>
      <c r="AP73" s="190"/>
    </row>
    <row r="74" spans="3:42">
      <c r="C74" s="195">
        <f t="shared" si="36"/>
        <v>0</v>
      </c>
      <c r="D74" s="195">
        <f t="shared" si="37"/>
        <v>0</v>
      </c>
      <c r="F74" s="194">
        <f t="shared" si="48"/>
        <v>0</v>
      </c>
      <c r="G74" s="193">
        <f t="shared" si="38"/>
        <v>0</v>
      </c>
      <c r="H74" s="205">
        <f t="shared" si="35"/>
        <v>0</v>
      </c>
      <c r="I74" s="205">
        <f t="shared" si="49"/>
        <v>0</v>
      </c>
      <c r="J74" s="205" t="e">
        <f t="shared" si="39"/>
        <v>#NUM!</v>
      </c>
      <c r="K74" s="205" t="e">
        <f t="shared" si="40"/>
        <v>#NUM!</v>
      </c>
      <c r="L74" s="204" t="e">
        <f t="shared" si="41"/>
        <v>#NUM!</v>
      </c>
      <c r="M74" s="198"/>
      <c r="N74" s="198"/>
      <c r="O74" s="198"/>
      <c r="P74" s="198"/>
      <c r="Q74" s="195">
        <f t="shared" si="42"/>
        <v>0</v>
      </c>
      <c r="R74" s="195">
        <f t="shared" si="43"/>
        <v>0</v>
      </c>
      <c r="T74" s="194">
        <f t="shared" si="50"/>
        <v>0</v>
      </c>
      <c r="U74" s="193">
        <f t="shared" si="44"/>
        <v>45473</v>
      </c>
      <c r="V74" s="192">
        <f t="shared" si="45"/>
        <v>0</v>
      </c>
      <c r="W74" s="192">
        <f t="shared" si="46"/>
        <v>0</v>
      </c>
      <c r="X74" s="192">
        <f t="shared" si="51"/>
        <v>0</v>
      </c>
      <c r="Y74" s="192">
        <f t="shared" si="47"/>
        <v>0</v>
      </c>
      <c r="Z74" s="192">
        <f t="shared" si="52"/>
        <v>0</v>
      </c>
      <c r="AA74" s="191"/>
      <c r="AB74" s="203"/>
      <c r="AC74" s="191"/>
      <c r="AD74" s="191"/>
      <c r="AE74" s="191"/>
      <c r="AF74" s="191"/>
      <c r="AG74" s="191"/>
      <c r="AH74" s="191"/>
      <c r="AI74" s="191"/>
      <c r="AJ74" s="191"/>
      <c r="AN74" s="199"/>
      <c r="AP74" s="190"/>
    </row>
    <row r="75" spans="3:42">
      <c r="C75" s="195">
        <f t="shared" si="36"/>
        <v>0</v>
      </c>
      <c r="D75" s="195">
        <f t="shared" si="37"/>
        <v>0</v>
      </c>
      <c r="F75" s="194">
        <f t="shared" si="48"/>
        <v>0</v>
      </c>
      <c r="G75" s="193">
        <f t="shared" si="38"/>
        <v>0</v>
      </c>
      <c r="H75" s="205">
        <f t="shared" si="35"/>
        <v>0</v>
      </c>
      <c r="I75" s="205">
        <f t="shared" si="49"/>
        <v>0</v>
      </c>
      <c r="J75" s="205" t="e">
        <f t="shared" si="39"/>
        <v>#NUM!</v>
      </c>
      <c r="K75" s="205" t="e">
        <f t="shared" si="40"/>
        <v>#NUM!</v>
      </c>
      <c r="L75" s="204" t="e">
        <f t="shared" si="41"/>
        <v>#NUM!</v>
      </c>
      <c r="M75" s="198"/>
      <c r="N75" s="198"/>
      <c r="O75" s="198"/>
      <c r="P75" s="198"/>
      <c r="Q75" s="195">
        <f t="shared" si="42"/>
        <v>0</v>
      </c>
      <c r="R75" s="195">
        <f t="shared" si="43"/>
        <v>0</v>
      </c>
      <c r="T75" s="194">
        <f t="shared" si="50"/>
        <v>0</v>
      </c>
      <c r="U75" s="193">
        <f t="shared" si="44"/>
        <v>45504</v>
      </c>
      <c r="V75" s="192">
        <f t="shared" si="45"/>
        <v>0</v>
      </c>
      <c r="W75" s="192">
        <f t="shared" si="46"/>
        <v>0</v>
      </c>
      <c r="X75" s="192">
        <f t="shared" si="51"/>
        <v>0</v>
      </c>
      <c r="Y75" s="192">
        <f t="shared" si="47"/>
        <v>0</v>
      </c>
      <c r="Z75" s="192">
        <f t="shared" si="52"/>
        <v>0</v>
      </c>
      <c r="AA75" s="191"/>
      <c r="AB75" s="203"/>
      <c r="AC75" s="191"/>
      <c r="AD75" s="191"/>
      <c r="AE75" s="191"/>
      <c r="AF75" s="191"/>
      <c r="AG75" s="191"/>
      <c r="AH75" s="191"/>
      <c r="AI75" s="191"/>
      <c r="AJ75" s="191"/>
      <c r="AN75" s="199"/>
      <c r="AP75" s="190"/>
    </row>
    <row r="76" spans="3:42">
      <c r="C76" s="195">
        <f t="shared" si="36"/>
        <v>0</v>
      </c>
      <c r="D76" s="195">
        <f t="shared" si="37"/>
        <v>0</v>
      </c>
      <c r="F76" s="194">
        <f t="shared" si="48"/>
        <v>0</v>
      </c>
      <c r="G76" s="193">
        <f t="shared" si="38"/>
        <v>0</v>
      </c>
      <c r="H76" s="205">
        <f t="shared" si="35"/>
        <v>0</v>
      </c>
      <c r="I76" s="205">
        <f t="shared" si="49"/>
        <v>0</v>
      </c>
      <c r="J76" s="205" t="e">
        <f t="shared" si="39"/>
        <v>#NUM!</v>
      </c>
      <c r="K76" s="205" t="e">
        <f t="shared" si="40"/>
        <v>#NUM!</v>
      </c>
      <c r="L76" s="204" t="e">
        <f t="shared" si="41"/>
        <v>#NUM!</v>
      </c>
      <c r="M76" s="198"/>
      <c r="N76" s="198"/>
      <c r="O76" s="198"/>
      <c r="P76" s="198"/>
      <c r="Q76" s="195">
        <f t="shared" si="42"/>
        <v>0</v>
      </c>
      <c r="R76" s="195">
        <f t="shared" si="43"/>
        <v>0</v>
      </c>
      <c r="T76" s="194">
        <f t="shared" si="50"/>
        <v>0</v>
      </c>
      <c r="U76" s="193">
        <f t="shared" si="44"/>
        <v>45535</v>
      </c>
      <c r="V76" s="192">
        <f t="shared" si="45"/>
        <v>0</v>
      </c>
      <c r="W76" s="192">
        <f t="shared" si="46"/>
        <v>0</v>
      </c>
      <c r="X76" s="192">
        <f t="shared" si="51"/>
        <v>0</v>
      </c>
      <c r="Y76" s="192">
        <f t="shared" si="47"/>
        <v>0</v>
      </c>
      <c r="Z76" s="192">
        <f t="shared" si="52"/>
        <v>0</v>
      </c>
      <c r="AA76" s="191"/>
      <c r="AB76" s="203"/>
      <c r="AC76" s="191"/>
      <c r="AD76" s="191"/>
      <c r="AE76" s="191"/>
      <c r="AF76" s="191"/>
      <c r="AG76" s="191"/>
      <c r="AH76" s="191"/>
      <c r="AI76" s="191"/>
      <c r="AJ76" s="191"/>
      <c r="AN76" s="199"/>
      <c r="AP76" s="190"/>
    </row>
    <row r="77" spans="3:42">
      <c r="C77" s="195">
        <f t="shared" si="36"/>
        <v>0</v>
      </c>
      <c r="D77" s="195">
        <f t="shared" si="37"/>
        <v>0</v>
      </c>
      <c r="F77" s="194">
        <f t="shared" si="48"/>
        <v>0</v>
      </c>
      <c r="G77" s="193">
        <f t="shared" si="38"/>
        <v>0</v>
      </c>
      <c r="H77" s="205"/>
      <c r="I77" s="205">
        <f t="shared" si="49"/>
        <v>0</v>
      </c>
      <c r="J77" s="205" t="e">
        <f t="shared" si="39"/>
        <v>#NUM!</v>
      </c>
      <c r="K77" s="205" t="e">
        <f t="shared" si="40"/>
        <v>#NUM!</v>
      </c>
      <c r="L77" s="204" t="e">
        <f t="shared" si="41"/>
        <v>#NUM!</v>
      </c>
      <c r="M77" s="198"/>
      <c r="N77" s="198"/>
      <c r="O77" s="198"/>
      <c r="P77" s="198"/>
      <c r="Q77" s="195">
        <f t="shared" si="42"/>
        <v>0</v>
      </c>
      <c r="R77" s="195">
        <f t="shared" si="43"/>
        <v>0</v>
      </c>
      <c r="T77" s="194">
        <f t="shared" si="50"/>
        <v>0</v>
      </c>
      <c r="U77" s="193">
        <f t="shared" si="44"/>
        <v>45565</v>
      </c>
      <c r="V77" s="192">
        <f t="shared" si="45"/>
        <v>0</v>
      </c>
      <c r="W77" s="192">
        <f t="shared" si="46"/>
        <v>0</v>
      </c>
      <c r="X77" s="192">
        <f t="shared" si="51"/>
        <v>0</v>
      </c>
      <c r="Y77" s="192">
        <f t="shared" si="47"/>
        <v>0</v>
      </c>
      <c r="Z77" s="192">
        <f t="shared" si="52"/>
        <v>0</v>
      </c>
      <c r="AA77" s="191"/>
      <c r="AB77" s="203"/>
      <c r="AC77" s="191"/>
      <c r="AD77" s="191"/>
      <c r="AE77" s="191"/>
      <c r="AF77" s="191"/>
      <c r="AG77" s="191"/>
      <c r="AH77" s="191"/>
      <c r="AI77" s="191"/>
      <c r="AJ77" s="191"/>
      <c r="AN77" s="199"/>
      <c r="AP77" s="190"/>
    </row>
    <row r="78" spans="3:42" ht="17.25" customHeight="1">
      <c r="C78" s="202">
        <f t="shared" si="36"/>
        <v>0</v>
      </c>
      <c r="D78" s="202">
        <f t="shared" si="37"/>
        <v>0</v>
      </c>
      <c r="F78" s="198"/>
      <c r="G78" s="198"/>
      <c r="H78" s="198"/>
      <c r="I78" s="198"/>
      <c r="J78" s="198"/>
      <c r="K78" s="198"/>
      <c r="L78" s="198"/>
      <c r="M78" s="198"/>
      <c r="N78" s="198"/>
      <c r="O78" s="198"/>
      <c r="P78" s="198"/>
      <c r="Q78" s="195">
        <f t="shared" si="42"/>
        <v>0</v>
      </c>
      <c r="R78" s="195">
        <f t="shared" si="43"/>
        <v>0</v>
      </c>
      <c r="T78" s="194">
        <f t="shared" si="50"/>
        <v>0</v>
      </c>
      <c r="U78" s="193">
        <f t="shared" si="44"/>
        <v>45596</v>
      </c>
      <c r="V78" s="192">
        <f t="shared" si="45"/>
        <v>0</v>
      </c>
      <c r="W78" s="192">
        <f t="shared" si="46"/>
        <v>0</v>
      </c>
      <c r="X78" s="192">
        <f t="shared" si="51"/>
        <v>0</v>
      </c>
      <c r="Y78" s="192">
        <f t="shared" si="47"/>
        <v>0</v>
      </c>
      <c r="Z78" s="192">
        <f t="shared" si="52"/>
        <v>0</v>
      </c>
      <c r="AC78" s="191"/>
      <c r="AD78" s="191"/>
      <c r="AE78" s="191"/>
      <c r="AF78" s="191"/>
      <c r="AG78" s="191"/>
      <c r="AH78" s="191"/>
      <c r="AI78" s="191"/>
      <c r="AJ78" s="191"/>
      <c r="AN78" s="199"/>
      <c r="AP78" s="190"/>
    </row>
    <row r="79" spans="3:42">
      <c r="C79" s="202">
        <f t="shared" si="36"/>
        <v>0</v>
      </c>
      <c r="D79" s="202">
        <f t="shared" si="37"/>
        <v>0</v>
      </c>
      <c r="F79" s="198"/>
      <c r="G79" s="198"/>
      <c r="H79" s="198"/>
      <c r="I79" s="198"/>
      <c r="J79" s="198"/>
      <c r="K79" s="198"/>
      <c r="L79" s="198"/>
      <c r="M79" s="198"/>
      <c r="N79" s="198"/>
      <c r="O79" s="198"/>
      <c r="P79" s="198"/>
      <c r="Q79" s="195">
        <f t="shared" si="42"/>
        <v>0</v>
      </c>
      <c r="R79" s="195">
        <f t="shared" si="43"/>
        <v>0</v>
      </c>
      <c r="T79" s="194">
        <f t="shared" si="50"/>
        <v>0</v>
      </c>
      <c r="U79" s="193">
        <f t="shared" si="44"/>
        <v>45626</v>
      </c>
      <c r="V79" s="192">
        <f t="shared" si="45"/>
        <v>0</v>
      </c>
      <c r="W79" s="192">
        <f t="shared" si="46"/>
        <v>0</v>
      </c>
      <c r="X79" s="192">
        <f t="shared" si="51"/>
        <v>0</v>
      </c>
      <c r="Y79" s="192">
        <f t="shared" si="47"/>
        <v>0</v>
      </c>
      <c r="Z79" s="192">
        <f t="shared" si="52"/>
        <v>0</v>
      </c>
      <c r="AC79" s="191"/>
      <c r="AD79" s="191"/>
      <c r="AE79" s="191"/>
      <c r="AF79" s="191"/>
      <c r="AG79" s="191"/>
      <c r="AH79" s="191"/>
      <c r="AI79" s="191"/>
      <c r="AJ79" s="191"/>
      <c r="AN79" s="199"/>
      <c r="AP79" s="190"/>
    </row>
    <row r="80" spans="3:42">
      <c r="C80" s="202">
        <f t="shared" si="36"/>
        <v>0</v>
      </c>
      <c r="D80" s="202">
        <f t="shared" si="37"/>
        <v>0</v>
      </c>
      <c r="F80" s="198"/>
      <c r="G80" s="198"/>
      <c r="H80" s="198"/>
      <c r="I80" s="198"/>
      <c r="J80" s="198"/>
      <c r="K80" s="198"/>
      <c r="L80" s="198"/>
      <c r="M80" s="198"/>
      <c r="N80" s="198"/>
      <c r="O80" s="198"/>
      <c r="P80" s="198"/>
      <c r="Q80" s="195">
        <f t="shared" si="42"/>
        <v>0</v>
      </c>
      <c r="R80" s="195">
        <f t="shared" si="43"/>
        <v>0</v>
      </c>
      <c r="T80" s="194">
        <f t="shared" si="50"/>
        <v>0</v>
      </c>
      <c r="U80" s="193">
        <f t="shared" si="44"/>
        <v>45657</v>
      </c>
      <c r="V80" s="192">
        <f t="shared" si="45"/>
        <v>0</v>
      </c>
      <c r="W80" s="192">
        <f t="shared" si="46"/>
        <v>0</v>
      </c>
      <c r="X80" s="192">
        <f t="shared" si="51"/>
        <v>0</v>
      </c>
      <c r="Y80" s="192">
        <f t="shared" si="47"/>
        <v>0</v>
      </c>
      <c r="Z80" s="192">
        <f t="shared" si="52"/>
        <v>0</v>
      </c>
      <c r="AC80" s="191"/>
      <c r="AD80" s="191"/>
      <c r="AE80" s="191"/>
      <c r="AF80" s="191"/>
      <c r="AG80" s="191"/>
      <c r="AH80" s="191"/>
      <c r="AI80" s="191"/>
      <c r="AJ80" s="191"/>
      <c r="AN80" s="199"/>
      <c r="AP80" s="190"/>
    </row>
    <row r="81" spans="3:42">
      <c r="C81" s="202">
        <f t="shared" si="36"/>
        <v>0</v>
      </c>
      <c r="D81" s="202">
        <f t="shared" si="37"/>
        <v>0</v>
      </c>
      <c r="F81" s="198"/>
      <c r="G81" s="198"/>
      <c r="H81" s="198"/>
      <c r="I81" s="198"/>
      <c r="J81" s="198"/>
      <c r="K81" s="198"/>
      <c r="L81" s="198"/>
      <c r="M81" s="198"/>
      <c r="N81" s="198"/>
      <c r="O81" s="198"/>
      <c r="P81" s="198"/>
      <c r="Q81" s="195">
        <f t="shared" si="42"/>
        <v>0</v>
      </c>
      <c r="R81" s="195">
        <f t="shared" si="43"/>
        <v>0</v>
      </c>
      <c r="T81" s="194">
        <f t="shared" si="50"/>
        <v>0</v>
      </c>
      <c r="U81" s="193">
        <f t="shared" si="44"/>
        <v>45688</v>
      </c>
      <c r="V81" s="192">
        <f t="shared" si="45"/>
        <v>0</v>
      </c>
      <c r="W81" s="192">
        <f t="shared" si="46"/>
        <v>0</v>
      </c>
      <c r="X81" s="192">
        <f t="shared" si="51"/>
        <v>0</v>
      </c>
      <c r="Y81" s="192">
        <f t="shared" si="47"/>
        <v>0</v>
      </c>
      <c r="Z81" s="192">
        <f t="shared" si="52"/>
        <v>0</v>
      </c>
      <c r="AC81" s="191"/>
      <c r="AD81" s="191"/>
      <c r="AE81" s="191"/>
      <c r="AF81" s="191"/>
      <c r="AG81" s="191"/>
      <c r="AH81" s="191"/>
      <c r="AI81" s="191"/>
      <c r="AJ81" s="191"/>
      <c r="AN81" s="199"/>
      <c r="AP81" s="190"/>
    </row>
    <row r="82" spans="3:42">
      <c r="C82" s="202">
        <f t="shared" si="36"/>
        <v>0</v>
      </c>
      <c r="D82" s="202">
        <f t="shared" si="37"/>
        <v>0</v>
      </c>
      <c r="F82" s="198"/>
      <c r="G82" s="198"/>
      <c r="H82" s="198"/>
      <c r="I82" s="198"/>
      <c r="J82" s="198"/>
      <c r="K82" s="198"/>
      <c r="L82" s="198"/>
      <c r="M82" s="198"/>
      <c r="N82" s="198"/>
      <c r="O82" s="198"/>
      <c r="P82" s="198"/>
      <c r="Q82" s="195">
        <f t="shared" si="42"/>
        <v>0</v>
      </c>
      <c r="R82" s="195">
        <f t="shared" si="43"/>
        <v>0</v>
      </c>
      <c r="T82" s="194">
        <f t="shared" si="50"/>
        <v>0</v>
      </c>
      <c r="U82" s="193">
        <f t="shared" si="44"/>
        <v>45716</v>
      </c>
      <c r="V82" s="192">
        <f t="shared" si="45"/>
        <v>0</v>
      </c>
      <c r="W82" s="192">
        <f t="shared" si="46"/>
        <v>0</v>
      </c>
      <c r="X82" s="192">
        <f t="shared" si="51"/>
        <v>0</v>
      </c>
      <c r="Y82" s="192">
        <f t="shared" si="47"/>
        <v>0</v>
      </c>
      <c r="Z82" s="192">
        <f t="shared" si="52"/>
        <v>0</v>
      </c>
      <c r="AC82" s="191"/>
      <c r="AD82" s="191"/>
      <c r="AE82" s="191"/>
      <c r="AF82" s="191"/>
      <c r="AG82" s="191"/>
      <c r="AH82" s="191"/>
      <c r="AI82" s="191"/>
      <c r="AJ82" s="191"/>
      <c r="AN82" s="199"/>
      <c r="AP82" s="190"/>
    </row>
    <row r="83" spans="3:42">
      <c r="C83" s="202">
        <f t="shared" si="36"/>
        <v>0</v>
      </c>
      <c r="D83" s="202">
        <f t="shared" si="37"/>
        <v>0</v>
      </c>
      <c r="F83" s="198"/>
      <c r="G83" s="198"/>
      <c r="H83" s="198"/>
      <c r="I83" s="198"/>
      <c r="J83" s="198"/>
      <c r="K83" s="198"/>
      <c r="L83" s="198"/>
      <c r="M83" s="198"/>
      <c r="N83" s="198"/>
      <c r="O83" s="198"/>
      <c r="P83" s="198"/>
      <c r="Q83" s="195">
        <f t="shared" si="42"/>
        <v>0</v>
      </c>
      <c r="R83" s="195">
        <f t="shared" si="43"/>
        <v>0</v>
      </c>
      <c r="T83" s="194">
        <f t="shared" si="50"/>
        <v>0</v>
      </c>
      <c r="U83" s="193">
        <f t="shared" si="44"/>
        <v>45747</v>
      </c>
      <c r="V83" s="192">
        <f t="shared" si="45"/>
        <v>0</v>
      </c>
      <c r="W83" s="192">
        <f t="shared" si="46"/>
        <v>0</v>
      </c>
      <c r="X83" s="192">
        <f t="shared" si="51"/>
        <v>0</v>
      </c>
      <c r="Y83" s="192">
        <f t="shared" si="47"/>
        <v>0</v>
      </c>
      <c r="Z83" s="192">
        <f t="shared" si="52"/>
        <v>0</v>
      </c>
      <c r="AC83" s="191"/>
      <c r="AD83" s="191"/>
      <c r="AE83" s="191"/>
      <c r="AF83" s="191"/>
      <c r="AG83" s="191"/>
      <c r="AH83" s="191"/>
      <c r="AI83" s="191"/>
      <c r="AJ83" s="191"/>
      <c r="AN83" s="199"/>
      <c r="AP83" s="190"/>
    </row>
    <row r="84" spans="3:42">
      <c r="C84" s="202">
        <f t="shared" si="36"/>
        <v>0</v>
      </c>
      <c r="D84" s="202">
        <f t="shared" si="37"/>
        <v>0</v>
      </c>
      <c r="F84" s="198"/>
      <c r="G84" s="198"/>
      <c r="H84" s="198"/>
      <c r="I84" s="198"/>
      <c r="J84" s="198"/>
      <c r="K84" s="198"/>
      <c r="L84" s="198"/>
      <c r="M84" s="198"/>
      <c r="N84" s="198"/>
      <c r="O84" s="198"/>
      <c r="P84" s="198"/>
      <c r="Q84" s="195">
        <f t="shared" si="42"/>
        <v>0</v>
      </c>
      <c r="R84" s="195">
        <f t="shared" si="43"/>
        <v>0</v>
      </c>
      <c r="T84" s="194">
        <f t="shared" si="50"/>
        <v>0</v>
      </c>
      <c r="U84" s="193">
        <f t="shared" si="44"/>
        <v>45777</v>
      </c>
      <c r="V84" s="192">
        <f t="shared" si="45"/>
        <v>0</v>
      </c>
      <c r="W84" s="192">
        <f t="shared" si="46"/>
        <v>0</v>
      </c>
      <c r="X84" s="192">
        <f t="shared" si="51"/>
        <v>0</v>
      </c>
      <c r="Y84" s="192">
        <f t="shared" si="47"/>
        <v>0</v>
      </c>
      <c r="Z84" s="192">
        <f t="shared" si="52"/>
        <v>0</v>
      </c>
      <c r="AC84" s="191"/>
      <c r="AD84" s="191"/>
      <c r="AE84" s="191"/>
      <c r="AF84" s="191"/>
      <c r="AG84" s="191"/>
      <c r="AH84" s="191"/>
      <c r="AI84" s="191"/>
      <c r="AJ84" s="191"/>
      <c r="AN84" s="199"/>
      <c r="AP84" s="190"/>
    </row>
    <row r="85" spans="3:42">
      <c r="C85" s="202">
        <f t="shared" si="36"/>
        <v>0</v>
      </c>
      <c r="D85" s="202">
        <f t="shared" si="37"/>
        <v>0</v>
      </c>
      <c r="F85" s="198"/>
      <c r="G85" s="198"/>
      <c r="H85" s="198"/>
      <c r="I85" s="198"/>
      <c r="J85" s="198"/>
      <c r="K85" s="198"/>
      <c r="L85" s="198"/>
      <c r="M85" s="198"/>
      <c r="N85" s="198"/>
      <c r="O85" s="198"/>
      <c r="P85" s="198"/>
      <c r="Q85" s="195">
        <f t="shared" si="42"/>
        <v>0</v>
      </c>
      <c r="R85" s="195">
        <f t="shared" si="43"/>
        <v>0</v>
      </c>
      <c r="T85" s="194">
        <f t="shared" si="50"/>
        <v>0</v>
      </c>
      <c r="U85" s="193">
        <f t="shared" si="44"/>
        <v>45808</v>
      </c>
      <c r="V85" s="192">
        <f t="shared" si="45"/>
        <v>0</v>
      </c>
      <c r="W85" s="192">
        <f t="shared" si="46"/>
        <v>0</v>
      </c>
      <c r="X85" s="192">
        <f t="shared" si="51"/>
        <v>0</v>
      </c>
      <c r="Y85" s="192">
        <f t="shared" si="47"/>
        <v>0</v>
      </c>
      <c r="Z85" s="192">
        <f t="shared" si="52"/>
        <v>0</v>
      </c>
      <c r="AC85" s="191"/>
      <c r="AD85" s="191"/>
      <c r="AE85" s="191"/>
      <c r="AF85" s="191"/>
      <c r="AG85" s="191"/>
      <c r="AH85" s="191"/>
      <c r="AI85" s="191"/>
      <c r="AJ85" s="191"/>
      <c r="AN85" s="199"/>
      <c r="AP85" s="190"/>
    </row>
    <row r="86" spans="3:42">
      <c r="C86" s="202">
        <f t="shared" si="36"/>
        <v>0</v>
      </c>
      <c r="D86" s="202">
        <f t="shared" si="37"/>
        <v>0</v>
      </c>
      <c r="F86" s="198"/>
      <c r="G86" s="198"/>
      <c r="H86" s="198"/>
      <c r="I86" s="198"/>
      <c r="J86" s="198"/>
      <c r="K86" s="198"/>
      <c r="L86" s="198"/>
      <c r="M86" s="198"/>
      <c r="N86" s="198"/>
      <c r="O86" s="198"/>
      <c r="P86" s="198"/>
      <c r="Q86" s="195">
        <f t="shared" si="42"/>
        <v>0</v>
      </c>
      <c r="R86" s="195">
        <f t="shared" si="43"/>
        <v>0</v>
      </c>
      <c r="T86" s="194">
        <f t="shared" si="50"/>
        <v>0</v>
      </c>
      <c r="U86" s="193">
        <f t="shared" si="44"/>
        <v>45838</v>
      </c>
      <c r="V86" s="192">
        <f t="shared" si="45"/>
        <v>0</v>
      </c>
      <c r="W86" s="192">
        <f t="shared" si="46"/>
        <v>0</v>
      </c>
      <c r="X86" s="192">
        <f t="shared" si="51"/>
        <v>0</v>
      </c>
      <c r="Y86" s="192">
        <f t="shared" si="47"/>
        <v>0</v>
      </c>
      <c r="Z86" s="192">
        <f t="shared" si="52"/>
        <v>0</v>
      </c>
      <c r="AC86" s="191"/>
      <c r="AD86" s="191"/>
      <c r="AE86" s="191"/>
      <c r="AF86" s="191"/>
      <c r="AG86" s="191"/>
      <c r="AH86" s="191"/>
      <c r="AI86" s="191"/>
      <c r="AJ86" s="191"/>
      <c r="AN86" s="199"/>
      <c r="AP86" s="190"/>
    </row>
    <row r="87" spans="3:42">
      <c r="C87" s="202">
        <f t="shared" si="36"/>
        <v>0</v>
      </c>
      <c r="D87" s="202">
        <f t="shared" si="37"/>
        <v>0</v>
      </c>
      <c r="F87" s="198"/>
      <c r="G87" s="198"/>
      <c r="H87" s="198"/>
      <c r="I87" s="198"/>
      <c r="J87" s="198"/>
      <c r="K87" s="198"/>
      <c r="L87" s="198"/>
      <c r="M87" s="198"/>
      <c r="N87" s="198"/>
      <c r="O87" s="198"/>
      <c r="P87" s="198"/>
      <c r="Q87" s="195">
        <f t="shared" si="42"/>
        <v>0</v>
      </c>
      <c r="R87" s="195">
        <f t="shared" si="43"/>
        <v>0</v>
      </c>
      <c r="T87" s="194">
        <f t="shared" si="50"/>
        <v>0</v>
      </c>
      <c r="U87" s="193">
        <f t="shared" si="44"/>
        <v>45869</v>
      </c>
      <c r="V87" s="192">
        <f t="shared" si="45"/>
        <v>0</v>
      </c>
      <c r="W87" s="192">
        <f t="shared" si="46"/>
        <v>0</v>
      </c>
      <c r="X87" s="192">
        <f t="shared" si="51"/>
        <v>0</v>
      </c>
      <c r="Y87" s="192">
        <f t="shared" si="47"/>
        <v>0</v>
      </c>
      <c r="Z87" s="192">
        <f t="shared" si="52"/>
        <v>0</v>
      </c>
      <c r="AC87" s="191"/>
      <c r="AD87" s="191"/>
      <c r="AE87" s="191"/>
      <c r="AF87" s="191"/>
      <c r="AG87" s="191"/>
      <c r="AH87" s="191"/>
      <c r="AI87" s="191"/>
      <c r="AJ87" s="191"/>
      <c r="AN87" s="199"/>
      <c r="AP87" s="190"/>
    </row>
    <row r="88" spans="3:42">
      <c r="C88" s="202">
        <f t="shared" si="36"/>
        <v>0</v>
      </c>
      <c r="D88" s="202">
        <f t="shared" si="37"/>
        <v>0</v>
      </c>
      <c r="F88" s="198"/>
      <c r="G88" s="198"/>
      <c r="H88" s="198"/>
      <c r="I88" s="198"/>
      <c r="J88" s="198"/>
      <c r="K88" s="198"/>
      <c r="L88" s="198"/>
      <c r="M88" s="198"/>
      <c r="N88" s="198"/>
      <c r="O88" s="198"/>
      <c r="P88" s="198"/>
      <c r="Q88" s="195">
        <f t="shared" si="42"/>
        <v>0</v>
      </c>
      <c r="R88" s="195">
        <f t="shared" si="43"/>
        <v>0</v>
      </c>
      <c r="T88" s="194">
        <f t="shared" si="50"/>
        <v>0</v>
      </c>
      <c r="U88" s="193">
        <f t="shared" si="44"/>
        <v>45900</v>
      </c>
      <c r="V88" s="192">
        <f t="shared" si="45"/>
        <v>0</v>
      </c>
      <c r="W88" s="192">
        <f t="shared" si="46"/>
        <v>0</v>
      </c>
      <c r="X88" s="192">
        <f t="shared" si="51"/>
        <v>0</v>
      </c>
      <c r="Y88" s="192">
        <f t="shared" si="47"/>
        <v>0</v>
      </c>
      <c r="Z88" s="192">
        <f t="shared" si="52"/>
        <v>0</v>
      </c>
      <c r="AC88" s="191"/>
      <c r="AD88" s="191"/>
      <c r="AE88" s="191"/>
      <c r="AF88" s="191"/>
      <c r="AG88" s="191"/>
      <c r="AH88" s="191"/>
      <c r="AI88" s="191"/>
      <c r="AJ88" s="191"/>
      <c r="AN88" s="199"/>
      <c r="AP88" s="190"/>
    </row>
    <row r="89" spans="3:42">
      <c r="C89" s="202">
        <f t="shared" si="36"/>
        <v>0</v>
      </c>
      <c r="D89" s="202">
        <f t="shared" si="37"/>
        <v>0</v>
      </c>
      <c r="F89" s="198"/>
      <c r="G89" s="198"/>
      <c r="H89" s="198"/>
      <c r="I89" s="198"/>
      <c r="J89" s="198"/>
      <c r="K89" s="198"/>
      <c r="L89" s="198"/>
      <c r="M89" s="198"/>
      <c r="N89" s="198"/>
      <c r="O89" s="198"/>
      <c r="P89" s="198"/>
      <c r="Q89" s="195">
        <f t="shared" si="42"/>
        <v>0</v>
      </c>
      <c r="R89" s="195">
        <f t="shared" si="43"/>
        <v>0</v>
      </c>
      <c r="T89" s="194">
        <f t="shared" si="50"/>
        <v>0</v>
      </c>
      <c r="U89" s="193">
        <f t="shared" si="44"/>
        <v>45930</v>
      </c>
      <c r="V89" s="192">
        <f t="shared" si="45"/>
        <v>0</v>
      </c>
      <c r="W89" s="192">
        <f t="shared" si="46"/>
        <v>0</v>
      </c>
      <c r="X89" s="192">
        <f t="shared" si="51"/>
        <v>0</v>
      </c>
      <c r="Y89" s="192">
        <f t="shared" si="47"/>
        <v>0</v>
      </c>
      <c r="Z89" s="192">
        <f t="shared" si="52"/>
        <v>0</v>
      </c>
      <c r="AC89" s="191"/>
      <c r="AD89" s="191"/>
      <c r="AE89" s="191"/>
      <c r="AF89" s="191"/>
      <c r="AG89" s="191"/>
      <c r="AH89" s="191"/>
      <c r="AI89" s="191"/>
      <c r="AJ89" s="191"/>
      <c r="AN89" s="199"/>
      <c r="AP89" s="190"/>
    </row>
    <row r="90" spans="3:42">
      <c r="C90" s="202">
        <f t="shared" si="36"/>
        <v>0</v>
      </c>
      <c r="D90" s="202">
        <f t="shared" si="37"/>
        <v>0</v>
      </c>
      <c r="F90" s="198"/>
      <c r="G90" s="198"/>
      <c r="H90" s="198"/>
      <c r="I90" s="198"/>
      <c r="J90" s="198"/>
      <c r="K90" s="198"/>
      <c r="L90" s="198"/>
      <c r="M90" s="198"/>
      <c r="N90" s="198"/>
      <c r="O90" s="198"/>
      <c r="P90" s="198"/>
      <c r="Q90" s="195">
        <f t="shared" si="42"/>
        <v>0</v>
      </c>
      <c r="R90" s="195">
        <f t="shared" si="43"/>
        <v>0</v>
      </c>
      <c r="T90" s="194">
        <f t="shared" si="50"/>
        <v>0</v>
      </c>
      <c r="U90" s="193">
        <f t="shared" si="44"/>
        <v>45961</v>
      </c>
      <c r="V90" s="192">
        <f t="shared" si="45"/>
        <v>0</v>
      </c>
      <c r="W90" s="192">
        <f t="shared" si="46"/>
        <v>0</v>
      </c>
      <c r="X90" s="192">
        <f t="shared" si="51"/>
        <v>0</v>
      </c>
      <c r="Y90" s="192">
        <f t="shared" si="47"/>
        <v>0</v>
      </c>
      <c r="Z90" s="192">
        <f t="shared" si="52"/>
        <v>0</v>
      </c>
      <c r="AC90" s="191"/>
      <c r="AD90" s="191"/>
      <c r="AE90" s="191"/>
      <c r="AF90" s="191"/>
      <c r="AG90" s="191"/>
      <c r="AH90" s="191"/>
      <c r="AI90" s="191"/>
      <c r="AJ90" s="191"/>
      <c r="AN90" s="199"/>
      <c r="AP90" s="190"/>
    </row>
    <row r="91" spans="3:42">
      <c r="C91" s="202">
        <f t="shared" si="36"/>
        <v>0</v>
      </c>
      <c r="D91" s="202">
        <f t="shared" si="37"/>
        <v>0</v>
      </c>
      <c r="F91" s="198"/>
      <c r="G91" s="198"/>
      <c r="H91" s="198"/>
      <c r="I91" s="198"/>
      <c r="J91" s="198"/>
      <c r="K91" s="198"/>
      <c r="L91" s="198"/>
      <c r="M91" s="198"/>
      <c r="N91" s="198"/>
      <c r="O91" s="198"/>
      <c r="P91" s="198"/>
      <c r="Q91" s="195">
        <f t="shared" si="42"/>
        <v>0</v>
      </c>
      <c r="R91" s="195">
        <f t="shared" si="43"/>
        <v>0</v>
      </c>
      <c r="T91" s="194">
        <f t="shared" si="50"/>
        <v>0</v>
      </c>
      <c r="U91" s="193">
        <f t="shared" si="44"/>
        <v>45991</v>
      </c>
      <c r="V91" s="192">
        <f t="shared" si="45"/>
        <v>0</v>
      </c>
      <c r="W91" s="192">
        <f t="shared" si="46"/>
        <v>0</v>
      </c>
      <c r="X91" s="192">
        <f t="shared" si="51"/>
        <v>0</v>
      </c>
      <c r="Y91" s="192">
        <f t="shared" si="47"/>
        <v>0</v>
      </c>
      <c r="Z91" s="192">
        <f t="shared" si="52"/>
        <v>0</v>
      </c>
      <c r="AC91" s="191"/>
      <c r="AD91" s="191"/>
      <c r="AE91" s="191"/>
      <c r="AF91" s="191"/>
      <c r="AG91" s="191"/>
      <c r="AH91" s="191"/>
      <c r="AI91" s="191"/>
      <c r="AJ91" s="191"/>
      <c r="AN91" s="199"/>
      <c r="AP91" s="190"/>
    </row>
    <row r="92" spans="3:42">
      <c r="C92" s="202">
        <f t="shared" si="36"/>
        <v>0</v>
      </c>
      <c r="D92" s="202">
        <f t="shared" si="37"/>
        <v>0</v>
      </c>
      <c r="F92" s="198"/>
      <c r="G92" s="198"/>
      <c r="H92" s="198"/>
      <c r="I92" s="198"/>
      <c r="J92" s="198"/>
      <c r="K92" s="198"/>
      <c r="L92" s="198"/>
      <c r="M92" s="198"/>
      <c r="N92" s="198"/>
      <c r="O92" s="198"/>
      <c r="P92" s="198"/>
      <c r="Q92" s="195">
        <f t="shared" si="42"/>
        <v>0</v>
      </c>
      <c r="R92" s="195">
        <f t="shared" si="43"/>
        <v>0</v>
      </c>
      <c r="T92" s="194">
        <f t="shared" si="50"/>
        <v>0</v>
      </c>
      <c r="U92" s="193">
        <f t="shared" si="44"/>
        <v>46022</v>
      </c>
      <c r="V92" s="192">
        <f t="shared" si="45"/>
        <v>0</v>
      </c>
      <c r="W92" s="192">
        <f t="shared" si="46"/>
        <v>0</v>
      </c>
      <c r="X92" s="192">
        <f t="shared" si="51"/>
        <v>0</v>
      </c>
      <c r="Y92" s="192">
        <f t="shared" si="47"/>
        <v>0</v>
      </c>
      <c r="Z92" s="192">
        <f t="shared" si="52"/>
        <v>0</v>
      </c>
      <c r="AC92" s="191"/>
      <c r="AD92" s="191"/>
      <c r="AE92" s="191"/>
      <c r="AF92" s="191"/>
      <c r="AG92" s="191"/>
      <c r="AH92" s="191"/>
      <c r="AI92" s="191"/>
      <c r="AJ92" s="191"/>
      <c r="AN92" s="199"/>
      <c r="AP92" s="190"/>
    </row>
    <row r="93" spans="3:42">
      <c r="C93" s="202">
        <f t="shared" si="36"/>
        <v>0</v>
      </c>
      <c r="D93" s="202">
        <f t="shared" si="37"/>
        <v>0</v>
      </c>
      <c r="F93" s="198"/>
      <c r="G93" s="198"/>
      <c r="H93" s="198"/>
      <c r="I93" s="198"/>
      <c r="J93" s="198"/>
      <c r="K93" s="198"/>
      <c r="L93" s="198"/>
      <c r="M93" s="198"/>
      <c r="N93" s="198"/>
      <c r="O93" s="198"/>
      <c r="P93" s="198"/>
      <c r="Q93" s="195">
        <f t="shared" si="42"/>
        <v>0</v>
      </c>
      <c r="R93" s="195">
        <f t="shared" si="43"/>
        <v>0</v>
      </c>
      <c r="T93" s="194">
        <f t="shared" si="50"/>
        <v>0</v>
      </c>
      <c r="U93" s="193">
        <f t="shared" si="44"/>
        <v>46053</v>
      </c>
      <c r="V93" s="192">
        <f t="shared" si="45"/>
        <v>0</v>
      </c>
      <c r="W93" s="192">
        <f t="shared" si="46"/>
        <v>0</v>
      </c>
      <c r="X93" s="192">
        <f t="shared" si="51"/>
        <v>0</v>
      </c>
      <c r="Y93" s="192">
        <f t="shared" si="47"/>
        <v>0</v>
      </c>
      <c r="Z93" s="192">
        <f t="shared" si="52"/>
        <v>0</v>
      </c>
      <c r="AC93" s="191"/>
      <c r="AD93" s="191"/>
      <c r="AE93" s="191"/>
      <c r="AF93" s="191"/>
      <c r="AG93" s="191"/>
      <c r="AH93" s="191"/>
      <c r="AI93" s="191"/>
      <c r="AJ93" s="191"/>
      <c r="AN93" s="199"/>
      <c r="AP93" s="190"/>
    </row>
    <row r="94" spans="3:42">
      <c r="C94" s="202">
        <f t="shared" si="36"/>
        <v>0</v>
      </c>
      <c r="D94" s="202">
        <f t="shared" si="37"/>
        <v>0</v>
      </c>
      <c r="F94" s="198"/>
      <c r="G94" s="198"/>
      <c r="H94" s="198"/>
      <c r="I94" s="198"/>
      <c r="J94" s="198"/>
      <c r="K94" s="198"/>
      <c r="L94" s="198"/>
      <c r="M94" s="198"/>
      <c r="N94" s="198"/>
      <c r="O94" s="198"/>
      <c r="P94" s="198"/>
      <c r="Q94" s="195">
        <f t="shared" si="42"/>
        <v>0</v>
      </c>
      <c r="R94" s="195">
        <f t="shared" si="43"/>
        <v>0</v>
      </c>
      <c r="T94" s="194">
        <f t="shared" si="50"/>
        <v>0</v>
      </c>
      <c r="U94" s="193">
        <f t="shared" si="44"/>
        <v>46081</v>
      </c>
      <c r="V94" s="192">
        <f t="shared" si="45"/>
        <v>0</v>
      </c>
      <c r="W94" s="192">
        <f t="shared" si="46"/>
        <v>0</v>
      </c>
      <c r="X94" s="192">
        <f t="shared" si="51"/>
        <v>0</v>
      </c>
      <c r="Y94" s="192">
        <f t="shared" si="47"/>
        <v>0</v>
      </c>
      <c r="Z94" s="192">
        <f t="shared" si="52"/>
        <v>0</v>
      </c>
      <c r="AC94" s="191"/>
      <c r="AD94" s="191"/>
      <c r="AE94" s="191"/>
      <c r="AF94" s="191"/>
      <c r="AG94" s="191"/>
      <c r="AH94" s="191"/>
      <c r="AI94" s="191"/>
      <c r="AJ94" s="191"/>
      <c r="AN94" s="199"/>
      <c r="AP94" s="190"/>
    </row>
    <row r="95" spans="3:42">
      <c r="C95" s="202">
        <f t="shared" si="36"/>
        <v>0</v>
      </c>
      <c r="D95" s="202">
        <f t="shared" si="37"/>
        <v>0</v>
      </c>
      <c r="F95" s="198"/>
      <c r="G95" s="198"/>
      <c r="H95" s="198"/>
      <c r="I95" s="198"/>
      <c r="J95" s="198"/>
      <c r="K95" s="198"/>
      <c r="L95" s="198"/>
      <c r="M95" s="198"/>
      <c r="N95" s="198"/>
      <c r="O95" s="198"/>
      <c r="P95" s="198"/>
      <c r="Q95" s="195">
        <f t="shared" si="42"/>
        <v>0</v>
      </c>
      <c r="R95" s="195">
        <f t="shared" si="43"/>
        <v>0</v>
      </c>
      <c r="T95" s="194">
        <f t="shared" si="50"/>
        <v>0</v>
      </c>
      <c r="U95" s="193">
        <f t="shared" si="44"/>
        <v>46112</v>
      </c>
      <c r="V95" s="192">
        <f t="shared" si="45"/>
        <v>0</v>
      </c>
      <c r="W95" s="192">
        <f t="shared" si="46"/>
        <v>0</v>
      </c>
      <c r="X95" s="192">
        <f t="shared" si="51"/>
        <v>0</v>
      </c>
      <c r="Y95" s="192">
        <f t="shared" si="47"/>
        <v>0</v>
      </c>
      <c r="Z95" s="192">
        <f t="shared" si="52"/>
        <v>0</v>
      </c>
      <c r="AC95" s="191"/>
      <c r="AD95" s="191"/>
      <c r="AE95" s="191"/>
      <c r="AF95" s="191"/>
      <c r="AG95" s="191"/>
      <c r="AH95" s="191"/>
      <c r="AI95" s="191"/>
      <c r="AJ95" s="191"/>
      <c r="AN95" s="199"/>
      <c r="AP95" s="190"/>
    </row>
    <row r="96" spans="3:42">
      <c r="C96" s="202">
        <f t="shared" si="36"/>
        <v>0</v>
      </c>
      <c r="D96" s="202">
        <f t="shared" si="37"/>
        <v>0</v>
      </c>
      <c r="F96" s="198"/>
      <c r="G96" s="198"/>
      <c r="H96" s="198"/>
      <c r="I96" s="198"/>
      <c r="J96" s="198"/>
      <c r="K96" s="198"/>
      <c r="L96" s="198"/>
      <c r="M96" s="198"/>
      <c r="N96" s="198"/>
      <c r="O96" s="198"/>
      <c r="P96" s="198"/>
      <c r="Q96" s="195">
        <f t="shared" si="42"/>
        <v>0</v>
      </c>
      <c r="R96" s="195">
        <f t="shared" si="43"/>
        <v>0</v>
      </c>
      <c r="T96" s="194">
        <f t="shared" si="50"/>
        <v>0</v>
      </c>
      <c r="U96" s="193">
        <f t="shared" si="44"/>
        <v>46142</v>
      </c>
      <c r="V96" s="192">
        <f t="shared" si="45"/>
        <v>0</v>
      </c>
      <c r="W96" s="192">
        <f t="shared" si="46"/>
        <v>0</v>
      </c>
      <c r="X96" s="192">
        <f t="shared" si="51"/>
        <v>0</v>
      </c>
      <c r="Y96" s="192">
        <f t="shared" si="47"/>
        <v>0</v>
      </c>
      <c r="Z96" s="192">
        <f t="shared" si="52"/>
        <v>0</v>
      </c>
      <c r="AC96" s="191"/>
      <c r="AD96" s="191"/>
      <c r="AE96" s="191"/>
      <c r="AF96" s="191"/>
      <c r="AG96" s="191"/>
      <c r="AH96" s="191"/>
      <c r="AI96" s="191"/>
      <c r="AJ96" s="191"/>
      <c r="AN96" s="199"/>
      <c r="AP96" s="190"/>
    </row>
    <row r="97" spans="3:62">
      <c r="C97" s="202">
        <f t="shared" si="36"/>
        <v>0</v>
      </c>
      <c r="D97" s="202">
        <f t="shared" si="37"/>
        <v>0</v>
      </c>
      <c r="F97" s="198"/>
      <c r="G97" s="198"/>
      <c r="H97" s="198"/>
      <c r="I97" s="198"/>
      <c r="J97" s="198"/>
      <c r="K97" s="198"/>
      <c r="L97" s="198"/>
      <c r="M97" s="198"/>
      <c r="N97" s="198"/>
      <c r="O97" s="198"/>
      <c r="P97" s="198"/>
      <c r="Q97" s="195">
        <f t="shared" si="42"/>
        <v>0</v>
      </c>
      <c r="R97" s="195">
        <f t="shared" si="43"/>
        <v>0</v>
      </c>
      <c r="T97" s="194">
        <f t="shared" si="50"/>
        <v>0</v>
      </c>
      <c r="U97" s="193">
        <f t="shared" si="44"/>
        <v>46173</v>
      </c>
      <c r="V97" s="192">
        <f t="shared" si="45"/>
        <v>0</v>
      </c>
      <c r="W97" s="192">
        <f t="shared" si="46"/>
        <v>0</v>
      </c>
      <c r="X97" s="192">
        <f t="shared" si="51"/>
        <v>0</v>
      </c>
      <c r="Y97" s="192">
        <f t="shared" si="47"/>
        <v>0</v>
      </c>
      <c r="Z97" s="192">
        <f t="shared" si="52"/>
        <v>0</v>
      </c>
      <c r="AC97" s="191"/>
      <c r="AD97" s="191"/>
      <c r="AE97" s="191"/>
      <c r="AF97" s="191"/>
      <c r="AG97" s="191"/>
      <c r="AH97" s="191"/>
      <c r="AI97" s="191"/>
      <c r="AJ97" s="191"/>
      <c r="AN97" s="199"/>
    </row>
    <row r="98" spans="3:62">
      <c r="C98" s="202">
        <f t="shared" si="36"/>
        <v>0</v>
      </c>
      <c r="D98" s="202">
        <f t="shared" si="37"/>
        <v>0</v>
      </c>
      <c r="F98" s="198"/>
      <c r="G98" s="198"/>
      <c r="H98" s="198"/>
      <c r="I98" s="198"/>
      <c r="J98" s="198"/>
      <c r="K98" s="198"/>
      <c r="L98" s="198"/>
      <c r="M98" s="198"/>
      <c r="N98" s="198"/>
      <c r="O98" s="198"/>
      <c r="P98" s="198"/>
      <c r="Q98" s="195">
        <f t="shared" si="42"/>
        <v>0</v>
      </c>
      <c r="R98" s="195">
        <f t="shared" si="43"/>
        <v>0</v>
      </c>
      <c r="T98" s="194">
        <f t="shared" si="50"/>
        <v>0</v>
      </c>
      <c r="U98" s="193">
        <f t="shared" si="44"/>
        <v>46203</v>
      </c>
      <c r="V98" s="192">
        <f t="shared" si="45"/>
        <v>0</v>
      </c>
      <c r="W98" s="192">
        <f t="shared" si="46"/>
        <v>0</v>
      </c>
      <c r="X98" s="192">
        <f t="shared" si="51"/>
        <v>0</v>
      </c>
      <c r="Y98" s="192">
        <f t="shared" si="47"/>
        <v>0</v>
      </c>
      <c r="Z98" s="192">
        <f t="shared" si="52"/>
        <v>0</v>
      </c>
      <c r="AC98" s="191"/>
      <c r="AD98" s="191"/>
      <c r="AE98" s="191"/>
      <c r="AF98" s="191"/>
      <c r="AG98" s="191"/>
      <c r="AH98" s="191"/>
      <c r="AI98" s="191"/>
      <c r="AJ98" s="191"/>
      <c r="AN98" s="199"/>
    </row>
    <row r="99" spans="3:62">
      <c r="C99" s="202">
        <f t="shared" si="36"/>
        <v>0</v>
      </c>
      <c r="D99" s="202">
        <f t="shared" si="37"/>
        <v>0</v>
      </c>
      <c r="F99" s="198"/>
      <c r="G99" s="198"/>
      <c r="H99" s="198"/>
      <c r="I99" s="198"/>
      <c r="J99" s="198"/>
      <c r="K99" s="198"/>
      <c r="L99" s="198"/>
      <c r="M99" s="198"/>
      <c r="N99" s="198"/>
      <c r="O99" s="198"/>
      <c r="P99" s="198"/>
      <c r="Q99" s="195">
        <f t="shared" si="42"/>
        <v>0</v>
      </c>
      <c r="R99" s="195">
        <f t="shared" si="43"/>
        <v>0</v>
      </c>
      <c r="T99" s="194">
        <f t="shared" si="50"/>
        <v>0</v>
      </c>
      <c r="U99" s="193">
        <f t="shared" si="44"/>
        <v>46234</v>
      </c>
      <c r="V99" s="192">
        <f t="shared" si="45"/>
        <v>0</v>
      </c>
      <c r="W99" s="192">
        <f t="shared" si="46"/>
        <v>0</v>
      </c>
      <c r="X99" s="192">
        <f t="shared" si="51"/>
        <v>0</v>
      </c>
      <c r="Y99" s="192">
        <f t="shared" si="47"/>
        <v>0</v>
      </c>
      <c r="Z99" s="192">
        <f t="shared" si="52"/>
        <v>0</v>
      </c>
      <c r="AC99" s="191"/>
      <c r="AD99" s="191"/>
      <c r="AE99" s="191"/>
      <c r="AF99" s="191"/>
      <c r="AG99" s="191"/>
      <c r="AH99" s="191"/>
      <c r="AI99" s="191"/>
      <c r="AJ99" s="191"/>
      <c r="AN99" s="199"/>
    </row>
    <row r="100" spans="3:62">
      <c r="C100" s="202">
        <f t="shared" si="36"/>
        <v>0</v>
      </c>
      <c r="D100" s="202">
        <f t="shared" si="37"/>
        <v>0</v>
      </c>
      <c r="F100" s="198"/>
      <c r="G100" s="198"/>
      <c r="H100" s="198"/>
      <c r="I100" s="198"/>
      <c r="J100" s="198"/>
      <c r="K100" s="198"/>
      <c r="L100" s="198"/>
      <c r="M100" s="198"/>
      <c r="N100" s="198"/>
      <c r="O100" s="198"/>
      <c r="P100" s="198"/>
      <c r="Q100" s="195">
        <f t="shared" si="42"/>
        <v>0</v>
      </c>
      <c r="R100" s="195">
        <f t="shared" si="43"/>
        <v>0</v>
      </c>
      <c r="T100" s="194">
        <f t="shared" si="50"/>
        <v>0</v>
      </c>
      <c r="U100" s="193">
        <f t="shared" si="44"/>
        <v>46265</v>
      </c>
      <c r="V100" s="192">
        <f t="shared" si="45"/>
        <v>0</v>
      </c>
      <c r="W100" s="192">
        <f t="shared" si="46"/>
        <v>0</v>
      </c>
      <c r="X100" s="192">
        <f t="shared" si="51"/>
        <v>0</v>
      </c>
      <c r="Y100" s="192">
        <f t="shared" si="47"/>
        <v>0</v>
      </c>
      <c r="Z100" s="192">
        <f t="shared" si="52"/>
        <v>0</v>
      </c>
      <c r="AC100" s="191"/>
      <c r="AD100" s="191"/>
      <c r="AE100" s="191"/>
      <c r="AF100" s="191"/>
      <c r="AG100" s="191"/>
      <c r="AH100" s="191"/>
      <c r="AI100" s="191"/>
      <c r="AJ100" s="191"/>
      <c r="AN100" s="199"/>
    </row>
    <row r="101" spans="3:62">
      <c r="C101" s="202">
        <f t="shared" si="36"/>
        <v>0</v>
      </c>
      <c r="D101" s="202">
        <f t="shared" si="37"/>
        <v>0</v>
      </c>
      <c r="F101" s="198"/>
      <c r="G101" s="198"/>
      <c r="H101" s="198"/>
      <c r="I101" s="198"/>
      <c r="J101" s="198"/>
      <c r="K101" s="198"/>
      <c r="L101" s="198"/>
      <c r="M101" s="198"/>
      <c r="N101" s="198"/>
      <c r="O101" s="198"/>
      <c r="P101" s="198"/>
      <c r="Q101" s="195">
        <f t="shared" si="42"/>
        <v>0</v>
      </c>
      <c r="R101" s="195">
        <f t="shared" si="43"/>
        <v>0</v>
      </c>
      <c r="T101" s="194">
        <f t="shared" si="50"/>
        <v>0</v>
      </c>
      <c r="U101" s="193">
        <f t="shared" si="44"/>
        <v>46295</v>
      </c>
      <c r="V101" s="192">
        <f t="shared" si="45"/>
        <v>0</v>
      </c>
      <c r="W101" s="192">
        <f t="shared" si="46"/>
        <v>0</v>
      </c>
      <c r="X101" s="192">
        <f t="shared" si="51"/>
        <v>0</v>
      </c>
      <c r="Y101" s="192">
        <f t="shared" si="47"/>
        <v>0</v>
      </c>
      <c r="Z101" s="192">
        <f t="shared" si="52"/>
        <v>0</v>
      </c>
      <c r="AC101" s="191"/>
      <c r="AD101" s="191"/>
      <c r="AE101" s="191"/>
      <c r="AF101" s="191"/>
      <c r="AG101" s="191"/>
      <c r="AH101" s="191"/>
      <c r="AI101" s="191"/>
      <c r="AJ101" s="191"/>
      <c r="AN101" s="199"/>
    </row>
    <row r="102" spans="3:62">
      <c r="C102" s="202">
        <f t="shared" si="36"/>
        <v>0</v>
      </c>
      <c r="D102" s="202">
        <f t="shared" si="37"/>
        <v>0</v>
      </c>
      <c r="F102" s="198"/>
      <c r="G102" s="198"/>
      <c r="H102" s="198"/>
      <c r="I102" s="198"/>
      <c r="J102" s="198"/>
      <c r="K102" s="198"/>
      <c r="L102" s="198"/>
      <c r="M102" s="198"/>
      <c r="N102" s="198"/>
      <c r="O102" s="198"/>
      <c r="P102" s="198"/>
      <c r="Q102" s="195">
        <f t="shared" si="42"/>
        <v>0</v>
      </c>
      <c r="R102" s="195">
        <f t="shared" si="43"/>
        <v>0</v>
      </c>
      <c r="T102" s="194">
        <f t="shared" si="50"/>
        <v>0</v>
      </c>
      <c r="U102" s="193">
        <f t="shared" si="44"/>
        <v>46326</v>
      </c>
      <c r="V102" s="192">
        <f t="shared" si="45"/>
        <v>0</v>
      </c>
      <c r="W102" s="192">
        <f t="shared" si="46"/>
        <v>0</v>
      </c>
      <c r="X102" s="192">
        <f t="shared" si="51"/>
        <v>0</v>
      </c>
      <c r="Y102" s="192">
        <f t="shared" si="47"/>
        <v>0</v>
      </c>
      <c r="Z102" s="192">
        <f t="shared" si="52"/>
        <v>0</v>
      </c>
      <c r="AC102" s="191"/>
      <c r="AD102" s="191"/>
      <c r="AE102" s="191"/>
      <c r="AF102" s="191"/>
      <c r="AG102" s="191"/>
      <c r="AH102" s="191"/>
      <c r="AI102" s="191"/>
      <c r="AJ102" s="191"/>
      <c r="AN102" s="199"/>
    </row>
    <row r="103" spans="3:62">
      <c r="C103" s="202">
        <f t="shared" si="36"/>
        <v>0</v>
      </c>
      <c r="D103" s="202">
        <f t="shared" si="37"/>
        <v>0</v>
      </c>
      <c r="F103" s="198"/>
      <c r="G103" s="198"/>
      <c r="H103" s="198"/>
      <c r="I103" s="198"/>
      <c r="J103" s="198"/>
      <c r="K103" s="198"/>
      <c r="L103" s="198"/>
      <c r="M103" s="198"/>
      <c r="N103" s="198"/>
      <c r="O103" s="198"/>
      <c r="P103" s="198"/>
      <c r="Q103" s="195">
        <f t="shared" si="42"/>
        <v>0</v>
      </c>
      <c r="R103" s="195">
        <f t="shared" si="43"/>
        <v>0</v>
      </c>
      <c r="T103" s="194">
        <f t="shared" si="50"/>
        <v>0</v>
      </c>
      <c r="U103" s="193">
        <f t="shared" si="44"/>
        <v>46356</v>
      </c>
      <c r="V103" s="192">
        <f t="shared" si="45"/>
        <v>0</v>
      </c>
      <c r="W103" s="192">
        <f t="shared" si="46"/>
        <v>0</v>
      </c>
      <c r="X103" s="192">
        <f t="shared" si="51"/>
        <v>0</v>
      </c>
      <c r="Y103" s="192">
        <f t="shared" si="47"/>
        <v>0</v>
      </c>
      <c r="Z103" s="192">
        <f t="shared" si="52"/>
        <v>0</v>
      </c>
      <c r="AC103" s="191"/>
      <c r="AD103" s="191"/>
      <c r="AE103" s="191"/>
      <c r="AF103" s="191"/>
      <c r="AG103" s="191"/>
      <c r="AH103" s="191"/>
      <c r="AI103" s="191"/>
      <c r="AJ103" s="191"/>
      <c r="AN103" s="199"/>
    </row>
    <row r="104" spans="3:62">
      <c r="C104" s="202">
        <f t="shared" si="36"/>
        <v>0</v>
      </c>
      <c r="D104" s="202">
        <f t="shared" si="37"/>
        <v>0</v>
      </c>
      <c r="F104" s="198"/>
      <c r="G104" s="198"/>
      <c r="H104" s="198"/>
      <c r="I104" s="198"/>
      <c r="J104" s="198"/>
      <c r="K104" s="198"/>
      <c r="L104" s="198"/>
      <c r="M104" s="198"/>
      <c r="N104" s="198"/>
      <c r="O104" s="198"/>
      <c r="P104" s="198"/>
      <c r="Q104" s="195">
        <f t="shared" si="42"/>
        <v>0</v>
      </c>
      <c r="R104" s="195">
        <f t="shared" si="43"/>
        <v>0</v>
      </c>
      <c r="T104" s="194">
        <f t="shared" si="50"/>
        <v>0</v>
      </c>
      <c r="U104" s="193">
        <f t="shared" si="44"/>
        <v>46387</v>
      </c>
      <c r="V104" s="192">
        <f t="shared" si="45"/>
        <v>0</v>
      </c>
      <c r="W104" s="192">
        <f t="shared" si="46"/>
        <v>0</v>
      </c>
      <c r="X104" s="192">
        <f t="shared" si="51"/>
        <v>0</v>
      </c>
      <c r="Y104" s="192">
        <f t="shared" si="47"/>
        <v>0</v>
      </c>
      <c r="Z104" s="192">
        <f t="shared" si="52"/>
        <v>0</v>
      </c>
      <c r="AC104" s="191"/>
      <c r="AD104" s="191"/>
      <c r="AE104" s="191"/>
      <c r="AF104" s="191"/>
      <c r="AG104" s="191"/>
      <c r="AH104" s="191"/>
      <c r="AI104" s="191"/>
      <c r="AJ104" s="191"/>
      <c r="AN104" s="199"/>
    </row>
    <row r="105" spans="3:62">
      <c r="C105" s="202">
        <f t="shared" si="36"/>
        <v>0</v>
      </c>
      <c r="D105" s="202">
        <f t="shared" si="37"/>
        <v>0</v>
      </c>
      <c r="F105" s="198"/>
      <c r="G105" s="198"/>
      <c r="H105" s="198"/>
      <c r="I105" s="198"/>
      <c r="J105" s="198"/>
      <c r="K105" s="198"/>
      <c r="L105" s="198"/>
      <c r="M105" s="198"/>
      <c r="N105" s="198"/>
      <c r="O105" s="198"/>
      <c r="P105" s="198"/>
      <c r="Q105" s="195">
        <f t="shared" si="42"/>
        <v>0</v>
      </c>
      <c r="R105" s="195">
        <f t="shared" si="43"/>
        <v>0</v>
      </c>
      <c r="T105" s="194">
        <f t="shared" si="50"/>
        <v>0</v>
      </c>
      <c r="U105" s="193">
        <f t="shared" si="44"/>
        <v>46418</v>
      </c>
      <c r="V105" s="192">
        <f t="shared" si="45"/>
        <v>0</v>
      </c>
      <c r="W105" s="192">
        <f t="shared" si="46"/>
        <v>0</v>
      </c>
      <c r="X105" s="192">
        <f t="shared" si="51"/>
        <v>0</v>
      </c>
      <c r="Y105" s="192">
        <f t="shared" si="47"/>
        <v>0</v>
      </c>
      <c r="Z105" s="192">
        <f t="shared" si="52"/>
        <v>0</v>
      </c>
      <c r="AC105" s="191"/>
      <c r="AD105" s="191"/>
      <c r="AE105" s="191"/>
      <c r="AF105" s="191"/>
      <c r="AG105" s="191"/>
      <c r="AH105" s="191"/>
      <c r="AI105" s="191"/>
      <c r="AJ105" s="191"/>
      <c r="AN105" s="199"/>
    </row>
    <row r="106" spans="3:62">
      <c r="C106" s="202">
        <f t="shared" si="36"/>
        <v>0</v>
      </c>
      <c r="D106" s="202">
        <f t="shared" si="37"/>
        <v>0</v>
      </c>
      <c r="F106" s="198"/>
      <c r="G106" s="198"/>
      <c r="H106" s="198"/>
      <c r="I106" s="198"/>
      <c r="J106" s="198"/>
      <c r="K106" s="198"/>
      <c r="L106" s="198"/>
      <c r="M106" s="198"/>
      <c r="N106" s="198"/>
      <c r="O106" s="198"/>
      <c r="P106" s="198"/>
      <c r="Q106" s="195">
        <f t="shared" si="42"/>
        <v>0</v>
      </c>
      <c r="R106" s="195">
        <f t="shared" si="43"/>
        <v>0</v>
      </c>
      <c r="T106" s="194">
        <f t="shared" si="50"/>
        <v>0</v>
      </c>
      <c r="U106" s="193">
        <f t="shared" si="44"/>
        <v>46446</v>
      </c>
      <c r="V106" s="192">
        <f t="shared" si="45"/>
        <v>0</v>
      </c>
      <c r="W106" s="192">
        <f t="shared" si="46"/>
        <v>0</v>
      </c>
      <c r="X106" s="192">
        <f t="shared" si="51"/>
        <v>0</v>
      </c>
      <c r="Y106" s="192">
        <f t="shared" si="47"/>
        <v>0</v>
      </c>
      <c r="Z106" s="192">
        <f t="shared" si="52"/>
        <v>0</v>
      </c>
      <c r="AC106" s="191"/>
      <c r="AD106" s="191"/>
      <c r="AE106" s="191"/>
      <c r="AF106" s="191"/>
      <c r="AG106" s="191"/>
      <c r="AH106" s="191"/>
      <c r="AI106" s="191"/>
      <c r="AJ106" s="191"/>
      <c r="AN106" s="199"/>
    </row>
    <row r="107" spans="3:62">
      <c r="C107" s="202">
        <f t="shared" si="36"/>
        <v>0</v>
      </c>
      <c r="D107" s="202">
        <f t="shared" si="37"/>
        <v>0</v>
      </c>
      <c r="F107" s="198"/>
      <c r="G107" s="198"/>
      <c r="H107" s="198"/>
      <c r="I107" s="198"/>
      <c r="J107" s="198"/>
      <c r="K107" s="198"/>
      <c r="L107" s="198"/>
      <c r="M107" s="198"/>
      <c r="N107" s="198"/>
      <c r="O107" s="198"/>
      <c r="P107" s="198"/>
      <c r="Q107" s="195">
        <f t="shared" si="42"/>
        <v>0</v>
      </c>
      <c r="R107" s="195">
        <f t="shared" si="43"/>
        <v>0</v>
      </c>
      <c r="T107" s="194">
        <f t="shared" si="50"/>
        <v>0</v>
      </c>
      <c r="U107" s="193">
        <f t="shared" si="44"/>
        <v>46477</v>
      </c>
      <c r="V107" s="192">
        <f t="shared" si="45"/>
        <v>0</v>
      </c>
      <c r="W107" s="192">
        <f t="shared" si="46"/>
        <v>0</v>
      </c>
      <c r="X107" s="192">
        <f t="shared" si="51"/>
        <v>0</v>
      </c>
      <c r="Y107" s="192">
        <f t="shared" si="47"/>
        <v>0</v>
      </c>
      <c r="Z107" s="192">
        <f t="shared" si="52"/>
        <v>0</v>
      </c>
      <c r="AC107" s="191"/>
      <c r="AD107" s="191"/>
      <c r="AE107" s="191"/>
      <c r="AF107" s="191"/>
      <c r="AG107" s="191"/>
      <c r="AH107" s="191"/>
      <c r="AI107" s="191"/>
      <c r="AJ107" s="191"/>
      <c r="AN107" s="199"/>
    </row>
    <row r="108" spans="3:62">
      <c r="C108" s="202">
        <f t="shared" si="36"/>
        <v>0</v>
      </c>
      <c r="D108" s="202">
        <f t="shared" si="37"/>
        <v>0</v>
      </c>
      <c r="F108" s="198"/>
      <c r="G108" s="198"/>
      <c r="H108" s="198"/>
      <c r="I108" s="198"/>
      <c r="J108" s="198"/>
      <c r="K108" s="198"/>
      <c r="L108" s="198"/>
      <c r="M108" s="198"/>
      <c r="N108" s="198"/>
      <c r="O108" s="198"/>
      <c r="P108" s="198"/>
      <c r="Q108" s="195">
        <f t="shared" si="42"/>
        <v>0</v>
      </c>
      <c r="R108" s="195">
        <f t="shared" si="43"/>
        <v>0</v>
      </c>
      <c r="T108" s="194">
        <f t="shared" si="50"/>
        <v>0</v>
      </c>
      <c r="U108" s="193">
        <f t="shared" si="44"/>
        <v>46507</v>
      </c>
      <c r="V108" s="192">
        <f t="shared" si="45"/>
        <v>0</v>
      </c>
      <c r="W108" s="192">
        <f t="shared" si="46"/>
        <v>0</v>
      </c>
      <c r="X108" s="192">
        <f t="shared" si="51"/>
        <v>0</v>
      </c>
      <c r="Y108" s="192">
        <f t="shared" si="47"/>
        <v>0</v>
      </c>
      <c r="Z108" s="192">
        <f t="shared" si="52"/>
        <v>0</v>
      </c>
      <c r="AC108" s="191"/>
      <c r="AD108" s="191"/>
      <c r="AE108" s="191"/>
      <c r="AF108" s="191"/>
      <c r="AG108" s="191"/>
      <c r="AH108" s="191"/>
      <c r="AI108" s="191"/>
      <c r="AJ108" s="191"/>
      <c r="AN108" s="199"/>
    </row>
    <row r="109" spans="3:62">
      <c r="C109" s="202">
        <f t="shared" si="36"/>
        <v>0</v>
      </c>
      <c r="D109" s="202">
        <f t="shared" si="37"/>
        <v>0</v>
      </c>
      <c r="F109" s="198"/>
      <c r="G109" s="198"/>
      <c r="H109" s="198"/>
      <c r="I109" s="198"/>
      <c r="J109" s="198"/>
      <c r="K109" s="198"/>
      <c r="L109" s="198"/>
      <c r="M109" s="198"/>
      <c r="N109" s="198"/>
      <c r="O109" s="198"/>
      <c r="P109" s="198"/>
      <c r="Q109" s="195">
        <f t="shared" si="42"/>
        <v>0</v>
      </c>
      <c r="R109" s="195">
        <f t="shared" si="43"/>
        <v>0</v>
      </c>
      <c r="T109" s="194">
        <f t="shared" si="50"/>
        <v>0</v>
      </c>
      <c r="U109" s="193">
        <f t="shared" si="44"/>
        <v>46538</v>
      </c>
      <c r="V109" s="192">
        <f t="shared" si="45"/>
        <v>0</v>
      </c>
      <c r="W109" s="192">
        <f t="shared" si="46"/>
        <v>0</v>
      </c>
      <c r="X109" s="192">
        <f t="shared" si="51"/>
        <v>0</v>
      </c>
      <c r="Y109" s="192">
        <f t="shared" si="47"/>
        <v>0</v>
      </c>
      <c r="Z109" s="192">
        <f t="shared" si="52"/>
        <v>0</v>
      </c>
      <c r="AC109" s="191"/>
      <c r="AD109" s="191"/>
      <c r="AE109" s="191"/>
      <c r="AF109" s="191"/>
      <c r="AG109" s="191"/>
      <c r="AH109" s="191"/>
      <c r="AI109" s="191"/>
      <c r="AJ109" s="191"/>
      <c r="AN109" s="189"/>
      <c r="AO109" s="189"/>
    </row>
    <row r="110" spans="3:62" s="199" customFormat="1">
      <c r="E110" s="158"/>
      <c r="F110" s="201"/>
      <c r="G110" s="201"/>
      <c r="H110" s="201"/>
      <c r="I110" s="201"/>
      <c r="J110" s="201"/>
      <c r="K110" s="201"/>
      <c r="L110" s="201"/>
      <c r="M110" s="201"/>
      <c r="N110" s="201"/>
      <c r="O110" s="201"/>
      <c r="P110" s="201"/>
      <c r="Q110" s="195">
        <f t="shared" si="42"/>
        <v>0</v>
      </c>
      <c r="R110" s="195">
        <f t="shared" si="43"/>
        <v>0</v>
      </c>
      <c r="S110" s="156"/>
      <c r="T110" s="194">
        <f t="shared" si="50"/>
        <v>0</v>
      </c>
      <c r="U110" s="193">
        <f t="shared" si="44"/>
        <v>46568</v>
      </c>
      <c r="V110" s="192">
        <f t="shared" si="45"/>
        <v>0</v>
      </c>
      <c r="W110" s="192">
        <f t="shared" si="46"/>
        <v>0</v>
      </c>
      <c r="X110" s="192">
        <f t="shared" si="51"/>
        <v>0</v>
      </c>
      <c r="Y110" s="192">
        <f t="shared" si="47"/>
        <v>0</v>
      </c>
      <c r="Z110" s="192">
        <f t="shared" si="52"/>
        <v>0</v>
      </c>
      <c r="AC110" s="200"/>
      <c r="AD110" s="200"/>
      <c r="AE110" s="200"/>
      <c r="AF110" s="200"/>
      <c r="AG110" s="200"/>
      <c r="AH110" s="200"/>
      <c r="AI110" s="200"/>
      <c r="AJ110" s="200"/>
      <c r="AN110" s="199">
        <v>12</v>
      </c>
      <c r="BE110" s="157"/>
      <c r="BJ110" s="157"/>
    </row>
    <row r="111" spans="3:62">
      <c r="F111" s="198"/>
      <c r="G111" s="198"/>
      <c r="H111" s="198"/>
      <c r="I111" s="198"/>
      <c r="J111" s="198"/>
      <c r="K111" s="198"/>
      <c r="L111" s="198"/>
      <c r="Q111" s="195">
        <f t="shared" si="42"/>
        <v>0</v>
      </c>
      <c r="R111" s="195">
        <f t="shared" si="43"/>
        <v>0</v>
      </c>
      <c r="T111" s="194">
        <f t="shared" si="50"/>
        <v>0</v>
      </c>
      <c r="U111" s="193">
        <f t="shared" si="44"/>
        <v>46599</v>
      </c>
      <c r="V111" s="192">
        <f t="shared" si="45"/>
        <v>0</v>
      </c>
      <c r="W111" s="192">
        <f t="shared" si="46"/>
        <v>0</v>
      </c>
      <c r="X111" s="192">
        <f t="shared" si="51"/>
        <v>0</v>
      </c>
      <c r="Y111" s="192">
        <f t="shared" si="47"/>
        <v>0</v>
      </c>
      <c r="Z111" s="192">
        <f t="shared" si="52"/>
        <v>0</v>
      </c>
      <c r="AC111" s="191"/>
      <c r="AD111" s="191"/>
      <c r="AE111" s="191"/>
      <c r="AF111" s="191"/>
      <c r="AG111" s="191"/>
      <c r="AH111" s="191"/>
      <c r="AI111" s="191"/>
      <c r="AJ111" s="191"/>
      <c r="AN111" s="189"/>
      <c r="AO111" s="189"/>
    </row>
    <row r="112" spans="3:62">
      <c r="Q112" s="195">
        <f t="shared" si="42"/>
        <v>0</v>
      </c>
      <c r="R112" s="195">
        <f t="shared" si="43"/>
        <v>0</v>
      </c>
      <c r="T112" s="194">
        <f t="shared" si="50"/>
        <v>0</v>
      </c>
      <c r="U112" s="193">
        <f t="shared" si="44"/>
        <v>46630</v>
      </c>
      <c r="V112" s="192">
        <f t="shared" si="45"/>
        <v>0</v>
      </c>
      <c r="W112" s="192">
        <f t="shared" si="46"/>
        <v>0</v>
      </c>
      <c r="X112" s="192">
        <f t="shared" si="51"/>
        <v>0</v>
      </c>
      <c r="Y112" s="192">
        <f t="shared" si="47"/>
        <v>0</v>
      </c>
      <c r="Z112" s="192">
        <f t="shared" si="52"/>
        <v>0</v>
      </c>
      <c r="AC112" s="191"/>
      <c r="AD112" s="191"/>
      <c r="AE112" s="191"/>
      <c r="AF112" s="191"/>
      <c r="AG112" s="191"/>
      <c r="AH112" s="191"/>
      <c r="AI112" s="191"/>
      <c r="AJ112" s="191"/>
      <c r="AN112" s="189"/>
      <c r="AO112" s="189"/>
    </row>
    <row r="113" spans="17:41">
      <c r="Q113" s="195">
        <f t="shared" si="42"/>
        <v>0</v>
      </c>
      <c r="R113" s="195">
        <f t="shared" si="43"/>
        <v>0</v>
      </c>
      <c r="T113" s="194">
        <f t="shared" si="50"/>
        <v>0</v>
      </c>
      <c r="U113" s="193">
        <f t="shared" si="44"/>
        <v>46660</v>
      </c>
      <c r="V113" s="192">
        <f t="shared" si="45"/>
        <v>0</v>
      </c>
      <c r="W113" s="192">
        <f t="shared" si="46"/>
        <v>0</v>
      </c>
      <c r="X113" s="192">
        <f t="shared" si="51"/>
        <v>0</v>
      </c>
      <c r="Y113" s="192">
        <f t="shared" si="47"/>
        <v>0</v>
      </c>
      <c r="Z113" s="192">
        <f t="shared" si="52"/>
        <v>0</v>
      </c>
      <c r="AC113" s="191"/>
      <c r="AD113" s="191"/>
      <c r="AE113" s="191"/>
      <c r="AF113" s="191"/>
      <c r="AG113" s="191"/>
      <c r="AH113" s="191"/>
      <c r="AI113" s="191"/>
      <c r="AJ113" s="191"/>
      <c r="AN113" s="189"/>
      <c r="AO113" s="189"/>
    </row>
    <row r="114" spans="17:41">
      <c r="Q114" s="195">
        <f t="shared" si="42"/>
        <v>0</v>
      </c>
      <c r="R114" s="195">
        <f t="shared" si="43"/>
        <v>0</v>
      </c>
      <c r="T114" s="194">
        <f t="shared" si="50"/>
        <v>0</v>
      </c>
      <c r="U114" s="193">
        <f t="shared" si="44"/>
        <v>46691</v>
      </c>
      <c r="V114" s="192">
        <f t="shared" si="45"/>
        <v>0</v>
      </c>
      <c r="W114" s="192">
        <f t="shared" si="46"/>
        <v>0</v>
      </c>
      <c r="X114" s="192">
        <f t="shared" si="51"/>
        <v>0</v>
      </c>
      <c r="Y114" s="192">
        <f t="shared" si="47"/>
        <v>0</v>
      </c>
      <c r="Z114" s="192">
        <f t="shared" si="52"/>
        <v>0</v>
      </c>
      <c r="AC114" s="191"/>
      <c r="AD114" s="191"/>
      <c r="AE114" s="191"/>
      <c r="AF114" s="191"/>
      <c r="AG114" s="191"/>
      <c r="AH114" s="191"/>
      <c r="AI114" s="191"/>
      <c r="AJ114" s="191"/>
      <c r="AN114" s="196"/>
      <c r="AO114" s="189"/>
    </row>
    <row r="115" spans="17:41">
      <c r="Q115" s="195">
        <f t="shared" si="42"/>
        <v>0</v>
      </c>
      <c r="R115" s="195">
        <f t="shared" si="43"/>
        <v>0</v>
      </c>
      <c r="T115" s="194">
        <f t="shared" si="50"/>
        <v>0</v>
      </c>
      <c r="U115" s="193">
        <f t="shared" si="44"/>
        <v>46721</v>
      </c>
      <c r="V115" s="192">
        <f t="shared" si="45"/>
        <v>0</v>
      </c>
      <c r="W115" s="192">
        <f t="shared" si="46"/>
        <v>0</v>
      </c>
      <c r="X115" s="192">
        <f t="shared" si="51"/>
        <v>0</v>
      </c>
      <c r="Y115" s="192">
        <f t="shared" si="47"/>
        <v>0</v>
      </c>
      <c r="Z115" s="192">
        <f t="shared" si="52"/>
        <v>0</v>
      </c>
      <c r="AC115" s="191"/>
      <c r="AD115" s="191"/>
      <c r="AE115" s="191"/>
      <c r="AF115" s="191"/>
      <c r="AG115" s="191"/>
      <c r="AH115" s="191"/>
      <c r="AI115" s="191"/>
      <c r="AJ115" s="191"/>
      <c r="AN115" s="197"/>
      <c r="AO115" s="189"/>
    </row>
    <row r="116" spans="17:41">
      <c r="Q116" s="195">
        <f t="shared" si="42"/>
        <v>0</v>
      </c>
      <c r="R116" s="195">
        <f t="shared" si="43"/>
        <v>0</v>
      </c>
      <c r="T116" s="194">
        <f t="shared" si="50"/>
        <v>0</v>
      </c>
      <c r="U116" s="193">
        <f t="shared" si="44"/>
        <v>46752</v>
      </c>
      <c r="V116" s="192">
        <f t="shared" si="45"/>
        <v>0</v>
      </c>
      <c r="W116" s="192">
        <f t="shared" si="46"/>
        <v>0</v>
      </c>
      <c r="X116" s="192">
        <f t="shared" si="51"/>
        <v>0</v>
      </c>
      <c r="Y116" s="192">
        <f t="shared" si="47"/>
        <v>0</v>
      </c>
      <c r="Z116" s="192">
        <f t="shared" si="52"/>
        <v>0</v>
      </c>
      <c r="AC116" s="191"/>
      <c r="AD116" s="191"/>
      <c r="AE116" s="191"/>
      <c r="AF116" s="191"/>
      <c r="AG116" s="191"/>
      <c r="AH116" s="191"/>
      <c r="AI116" s="191"/>
      <c r="AJ116" s="191"/>
      <c r="AN116" s="196"/>
      <c r="AO116" s="189"/>
    </row>
    <row r="117" spans="17:41">
      <c r="Q117" s="195">
        <f t="shared" si="42"/>
        <v>0</v>
      </c>
      <c r="R117" s="195">
        <f t="shared" si="43"/>
        <v>0</v>
      </c>
      <c r="T117" s="194">
        <f t="shared" si="50"/>
        <v>0</v>
      </c>
      <c r="U117" s="193">
        <f t="shared" si="44"/>
        <v>46783</v>
      </c>
      <c r="V117" s="192">
        <f t="shared" si="45"/>
        <v>0</v>
      </c>
      <c r="W117" s="192">
        <f t="shared" si="46"/>
        <v>0</v>
      </c>
      <c r="X117" s="192">
        <f t="shared" si="51"/>
        <v>0</v>
      </c>
      <c r="Y117" s="192">
        <f t="shared" si="47"/>
        <v>0</v>
      </c>
      <c r="Z117" s="192">
        <f t="shared" si="52"/>
        <v>0</v>
      </c>
      <c r="AC117" s="191"/>
      <c r="AD117" s="191"/>
      <c r="AE117" s="191"/>
      <c r="AF117" s="191"/>
      <c r="AG117" s="191"/>
      <c r="AH117" s="191"/>
      <c r="AI117" s="191"/>
      <c r="AJ117" s="191"/>
      <c r="AN117" s="197"/>
      <c r="AO117" s="189"/>
    </row>
    <row r="118" spans="17:41">
      <c r="Q118" s="195">
        <f t="shared" si="42"/>
        <v>0</v>
      </c>
      <c r="R118" s="195">
        <f t="shared" si="43"/>
        <v>0</v>
      </c>
      <c r="T118" s="194">
        <f t="shared" si="50"/>
        <v>0</v>
      </c>
      <c r="U118" s="193">
        <f t="shared" si="44"/>
        <v>46812</v>
      </c>
      <c r="V118" s="192">
        <f t="shared" si="45"/>
        <v>0</v>
      </c>
      <c r="W118" s="192">
        <f t="shared" si="46"/>
        <v>0</v>
      </c>
      <c r="X118" s="192">
        <f t="shared" si="51"/>
        <v>0</v>
      </c>
      <c r="Y118" s="192">
        <f t="shared" si="47"/>
        <v>0</v>
      </c>
      <c r="Z118" s="192">
        <f t="shared" si="52"/>
        <v>0</v>
      </c>
      <c r="AC118" s="191"/>
      <c r="AD118" s="191"/>
      <c r="AE118" s="191"/>
      <c r="AF118" s="191"/>
      <c r="AG118" s="191"/>
      <c r="AH118" s="191"/>
      <c r="AI118" s="191"/>
      <c r="AJ118" s="191"/>
      <c r="AN118" s="196"/>
      <c r="AO118" s="189"/>
    </row>
    <row r="119" spans="17:41">
      <c r="Q119" s="195">
        <f t="shared" si="42"/>
        <v>0</v>
      </c>
      <c r="R119" s="195">
        <f t="shared" si="43"/>
        <v>0</v>
      </c>
      <c r="T119" s="194">
        <f t="shared" si="50"/>
        <v>0</v>
      </c>
      <c r="U119" s="193">
        <f t="shared" si="44"/>
        <v>46843</v>
      </c>
      <c r="V119" s="192">
        <f t="shared" si="45"/>
        <v>0</v>
      </c>
      <c r="W119" s="192">
        <f t="shared" si="46"/>
        <v>0</v>
      </c>
      <c r="X119" s="192">
        <f t="shared" si="51"/>
        <v>0</v>
      </c>
      <c r="Y119" s="192">
        <f t="shared" si="47"/>
        <v>0</v>
      </c>
      <c r="Z119" s="192">
        <f t="shared" si="52"/>
        <v>0</v>
      </c>
      <c r="AC119" s="191"/>
      <c r="AD119" s="191"/>
      <c r="AE119" s="191"/>
      <c r="AF119" s="191"/>
      <c r="AG119" s="191"/>
      <c r="AH119" s="191"/>
      <c r="AI119" s="191"/>
      <c r="AJ119" s="191"/>
      <c r="AN119" s="197"/>
      <c r="AO119" s="189"/>
    </row>
    <row r="120" spans="17:41">
      <c r="Q120" s="195">
        <f t="shared" si="42"/>
        <v>0</v>
      </c>
      <c r="R120" s="195">
        <f t="shared" si="43"/>
        <v>0</v>
      </c>
      <c r="T120" s="194">
        <f t="shared" si="50"/>
        <v>0</v>
      </c>
      <c r="U120" s="193">
        <f t="shared" si="44"/>
        <v>46873</v>
      </c>
      <c r="V120" s="192">
        <f t="shared" si="45"/>
        <v>0</v>
      </c>
      <c r="W120" s="192">
        <f t="shared" si="46"/>
        <v>0</v>
      </c>
      <c r="X120" s="192">
        <f t="shared" si="51"/>
        <v>0</v>
      </c>
      <c r="Y120" s="192">
        <f t="shared" si="47"/>
        <v>0</v>
      </c>
      <c r="Z120" s="192">
        <f t="shared" si="52"/>
        <v>0</v>
      </c>
      <c r="AC120" s="191"/>
      <c r="AD120" s="191"/>
      <c r="AE120" s="191"/>
      <c r="AF120" s="191"/>
      <c r="AG120" s="191"/>
      <c r="AH120" s="191"/>
      <c r="AI120" s="191"/>
      <c r="AJ120" s="191"/>
      <c r="AN120" s="196"/>
      <c r="AO120" s="189"/>
    </row>
    <row r="121" spans="17:41">
      <c r="Q121" s="195">
        <f t="shared" si="42"/>
        <v>0</v>
      </c>
      <c r="R121" s="195">
        <f t="shared" si="43"/>
        <v>0</v>
      </c>
      <c r="T121" s="194">
        <f t="shared" si="50"/>
        <v>0</v>
      </c>
      <c r="U121" s="193">
        <f t="shared" si="44"/>
        <v>46904</v>
      </c>
      <c r="V121" s="192">
        <f t="shared" si="45"/>
        <v>0</v>
      </c>
      <c r="W121" s="192">
        <f t="shared" si="46"/>
        <v>0</v>
      </c>
      <c r="X121" s="192">
        <f t="shared" si="51"/>
        <v>0</v>
      </c>
      <c r="Y121" s="192">
        <f t="shared" si="47"/>
        <v>0</v>
      </c>
      <c r="Z121" s="192">
        <f t="shared" si="52"/>
        <v>0</v>
      </c>
      <c r="AC121" s="191"/>
      <c r="AD121" s="191"/>
      <c r="AE121" s="191"/>
      <c r="AF121" s="191"/>
      <c r="AG121" s="191"/>
      <c r="AH121" s="191"/>
      <c r="AI121" s="191"/>
      <c r="AJ121" s="191"/>
      <c r="AN121" s="197"/>
      <c r="AO121" s="189"/>
    </row>
    <row r="122" spans="17:41">
      <c r="Q122" s="195">
        <f t="shared" si="42"/>
        <v>0</v>
      </c>
      <c r="R122" s="195">
        <f t="shared" si="43"/>
        <v>0</v>
      </c>
      <c r="T122" s="194">
        <f t="shared" si="50"/>
        <v>0</v>
      </c>
      <c r="U122" s="193">
        <f t="shared" si="44"/>
        <v>46934</v>
      </c>
      <c r="V122" s="192">
        <f t="shared" si="45"/>
        <v>0</v>
      </c>
      <c r="W122" s="192">
        <f t="shared" si="46"/>
        <v>0</v>
      </c>
      <c r="X122" s="192">
        <f t="shared" si="51"/>
        <v>0</v>
      </c>
      <c r="Y122" s="192">
        <f t="shared" si="47"/>
        <v>0</v>
      </c>
      <c r="Z122" s="192">
        <f t="shared" si="52"/>
        <v>0</v>
      </c>
      <c r="AC122" s="191"/>
      <c r="AD122" s="191"/>
      <c r="AE122" s="191"/>
      <c r="AF122" s="191"/>
      <c r="AG122" s="191"/>
      <c r="AH122" s="191"/>
      <c r="AI122" s="191"/>
      <c r="AJ122" s="191"/>
      <c r="AN122" s="196"/>
      <c r="AO122" s="189"/>
    </row>
    <row r="123" spans="17:41">
      <c r="Q123" s="195">
        <f t="shared" si="42"/>
        <v>0</v>
      </c>
      <c r="R123" s="195">
        <f t="shared" si="43"/>
        <v>0</v>
      </c>
      <c r="T123" s="194">
        <f t="shared" si="50"/>
        <v>0</v>
      </c>
      <c r="U123" s="193">
        <f t="shared" si="44"/>
        <v>46965</v>
      </c>
      <c r="V123" s="192">
        <f t="shared" si="45"/>
        <v>0</v>
      </c>
      <c r="W123" s="192">
        <f t="shared" si="46"/>
        <v>0</v>
      </c>
      <c r="X123" s="192">
        <f t="shared" si="51"/>
        <v>0</v>
      </c>
      <c r="Y123" s="192">
        <f t="shared" si="47"/>
        <v>0</v>
      </c>
      <c r="Z123" s="192">
        <f t="shared" si="52"/>
        <v>0</v>
      </c>
      <c r="AC123" s="191"/>
      <c r="AD123" s="191"/>
      <c r="AE123" s="191"/>
      <c r="AF123" s="191"/>
      <c r="AG123" s="191"/>
      <c r="AH123" s="191"/>
      <c r="AI123" s="191"/>
      <c r="AJ123" s="191"/>
      <c r="AN123" s="197"/>
      <c r="AO123" s="189"/>
    </row>
    <row r="124" spans="17:41">
      <c r="Q124" s="195">
        <f t="shared" si="42"/>
        <v>0</v>
      </c>
      <c r="R124" s="195">
        <f t="shared" si="43"/>
        <v>0</v>
      </c>
      <c r="T124" s="194">
        <f t="shared" si="50"/>
        <v>0</v>
      </c>
      <c r="U124" s="193">
        <f t="shared" si="44"/>
        <v>46996</v>
      </c>
      <c r="V124" s="192">
        <f t="shared" si="45"/>
        <v>0</v>
      </c>
      <c r="W124" s="192">
        <f t="shared" si="46"/>
        <v>0</v>
      </c>
      <c r="X124" s="192">
        <f t="shared" si="51"/>
        <v>0</v>
      </c>
      <c r="Y124" s="192">
        <f t="shared" si="47"/>
        <v>0</v>
      </c>
      <c r="Z124" s="192">
        <f t="shared" si="52"/>
        <v>0</v>
      </c>
      <c r="AC124" s="191"/>
      <c r="AD124" s="191"/>
      <c r="AE124" s="191"/>
      <c r="AF124" s="191"/>
      <c r="AG124" s="191"/>
      <c r="AH124" s="191"/>
      <c r="AI124" s="191"/>
      <c r="AJ124" s="191"/>
      <c r="AN124" s="196"/>
      <c r="AO124" s="189"/>
    </row>
    <row r="125" spans="17:41">
      <c r="Q125" s="195">
        <f t="shared" si="42"/>
        <v>0</v>
      </c>
      <c r="R125" s="195">
        <f t="shared" si="43"/>
        <v>0</v>
      </c>
      <c r="T125" s="194">
        <f t="shared" si="50"/>
        <v>0</v>
      </c>
      <c r="U125" s="193">
        <f t="shared" si="44"/>
        <v>47026</v>
      </c>
      <c r="V125" s="192">
        <f t="shared" si="45"/>
        <v>0</v>
      </c>
      <c r="W125" s="192">
        <f t="shared" si="46"/>
        <v>0</v>
      </c>
      <c r="X125" s="192">
        <f t="shared" si="51"/>
        <v>0</v>
      </c>
      <c r="Y125" s="192">
        <f t="shared" si="47"/>
        <v>0</v>
      </c>
      <c r="Z125" s="192">
        <f t="shared" si="52"/>
        <v>0</v>
      </c>
      <c r="AC125" s="191"/>
      <c r="AD125" s="191"/>
      <c r="AE125" s="191"/>
      <c r="AF125" s="191"/>
      <c r="AG125" s="191"/>
      <c r="AH125" s="191"/>
      <c r="AI125" s="191"/>
      <c r="AJ125" s="191"/>
      <c r="AN125" s="197"/>
      <c r="AO125" s="189"/>
    </row>
    <row r="126" spans="17:41">
      <c r="Q126" s="195">
        <f t="shared" si="42"/>
        <v>0</v>
      </c>
      <c r="R126" s="195">
        <f t="shared" si="43"/>
        <v>0</v>
      </c>
      <c r="T126" s="194">
        <f t="shared" si="50"/>
        <v>0</v>
      </c>
      <c r="U126" s="193">
        <f t="shared" si="44"/>
        <v>47057</v>
      </c>
      <c r="V126" s="192">
        <f t="shared" si="45"/>
        <v>0</v>
      </c>
      <c r="W126" s="192">
        <f t="shared" si="46"/>
        <v>0</v>
      </c>
      <c r="X126" s="192">
        <f t="shared" si="51"/>
        <v>0</v>
      </c>
      <c r="Y126" s="192">
        <f t="shared" si="47"/>
        <v>0</v>
      </c>
      <c r="Z126" s="192">
        <f t="shared" si="52"/>
        <v>0</v>
      </c>
      <c r="AC126" s="191"/>
      <c r="AD126" s="191"/>
      <c r="AE126" s="191"/>
      <c r="AF126" s="191"/>
      <c r="AG126" s="191"/>
      <c r="AH126" s="191"/>
      <c r="AI126" s="191"/>
      <c r="AJ126" s="191"/>
      <c r="AN126" s="196"/>
      <c r="AO126" s="189"/>
    </row>
    <row r="127" spans="17:41">
      <c r="Q127" s="195">
        <f t="shared" si="42"/>
        <v>0</v>
      </c>
      <c r="R127" s="195">
        <f t="shared" si="43"/>
        <v>0</v>
      </c>
      <c r="T127" s="194">
        <f t="shared" si="50"/>
        <v>0</v>
      </c>
      <c r="U127" s="193">
        <f t="shared" si="44"/>
        <v>47087</v>
      </c>
      <c r="V127" s="192">
        <f t="shared" si="45"/>
        <v>0</v>
      </c>
      <c r="W127" s="192">
        <f t="shared" si="46"/>
        <v>0</v>
      </c>
      <c r="X127" s="192">
        <f t="shared" si="51"/>
        <v>0</v>
      </c>
      <c r="Y127" s="192">
        <f t="shared" si="47"/>
        <v>0</v>
      </c>
      <c r="Z127" s="192">
        <f t="shared" si="52"/>
        <v>0</v>
      </c>
      <c r="AC127" s="191"/>
      <c r="AD127" s="191"/>
      <c r="AE127" s="191"/>
      <c r="AF127" s="191"/>
      <c r="AG127" s="191"/>
      <c r="AH127" s="191"/>
      <c r="AI127" s="191"/>
      <c r="AJ127" s="191"/>
      <c r="AN127" s="197"/>
      <c r="AO127" s="189"/>
    </row>
    <row r="128" spans="17:41">
      <c r="Q128" s="195">
        <f t="shared" si="42"/>
        <v>0</v>
      </c>
      <c r="R128" s="195">
        <f t="shared" si="43"/>
        <v>0</v>
      </c>
      <c r="T128" s="194">
        <f t="shared" si="50"/>
        <v>0</v>
      </c>
      <c r="U128" s="193">
        <f t="shared" si="44"/>
        <v>47118</v>
      </c>
      <c r="V128" s="192">
        <f t="shared" si="45"/>
        <v>0</v>
      </c>
      <c r="W128" s="192">
        <f t="shared" si="46"/>
        <v>0</v>
      </c>
      <c r="X128" s="192">
        <f t="shared" si="51"/>
        <v>0</v>
      </c>
      <c r="Y128" s="192">
        <f t="shared" si="47"/>
        <v>0</v>
      </c>
      <c r="Z128" s="192">
        <f t="shared" si="52"/>
        <v>0</v>
      </c>
      <c r="AC128" s="191"/>
      <c r="AD128" s="191"/>
      <c r="AE128" s="191"/>
      <c r="AF128" s="191"/>
      <c r="AG128" s="191"/>
      <c r="AH128" s="191"/>
      <c r="AI128" s="191"/>
      <c r="AJ128" s="191"/>
      <c r="AN128" s="196"/>
      <c r="AO128" s="189"/>
    </row>
    <row r="129" spans="17:41">
      <c r="Q129" s="195">
        <f t="shared" si="42"/>
        <v>0</v>
      </c>
      <c r="R129" s="195">
        <f t="shared" si="43"/>
        <v>0</v>
      </c>
      <c r="T129" s="194">
        <f t="shared" si="50"/>
        <v>0</v>
      </c>
      <c r="U129" s="193">
        <f t="shared" si="44"/>
        <v>47149</v>
      </c>
      <c r="V129" s="192">
        <f t="shared" si="45"/>
        <v>0</v>
      </c>
      <c r="W129" s="192">
        <f t="shared" si="46"/>
        <v>0</v>
      </c>
      <c r="X129" s="192">
        <f t="shared" si="51"/>
        <v>0</v>
      </c>
      <c r="Y129" s="192">
        <f t="shared" si="47"/>
        <v>0</v>
      </c>
      <c r="Z129" s="192">
        <f t="shared" si="52"/>
        <v>0</v>
      </c>
      <c r="AC129" s="191"/>
      <c r="AD129" s="191"/>
      <c r="AE129" s="191"/>
      <c r="AF129" s="191"/>
      <c r="AG129" s="191"/>
      <c r="AH129" s="191"/>
      <c r="AI129" s="191"/>
      <c r="AJ129" s="191"/>
      <c r="AN129" s="197"/>
      <c r="AO129" s="189"/>
    </row>
    <row r="130" spans="17:41">
      <c r="Q130" s="195">
        <f t="shared" si="42"/>
        <v>0</v>
      </c>
      <c r="R130" s="195">
        <f t="shared" si="43"/>
        <v>0</v>
      </c>
      <c r="T130" s="194">
        <f t="shared" si="50"/>
        <v>0</v>
      </c>
      <c r="U130" s="193">
        <f t="shared" si="44"/>
        <v>47177</v>
      </c>
      <c r="V130" s="192">
        <f t="shared" si="45"/>
        <v>0</v>
      </c>
      <c r="W130" s="192">
        <f t="shared" si="46"/>
        <v>0</v>
      </c>
      <c r="X130" s="192">
        <f t="shared" si="51"/>
        <v>0</v>
      </c>
      <c r="Y130" s="192">
        <f t="shared" si="47"/>
        <v>0</v>
      </c>
      <c r="Z130" s="192">
        <f t="shared" si="52"/>
        <v>0</v>
      </c>
      <c r="AC130" s="191"/>
      <c r="AD130" s="191"/>
      <c r="AE130" s="191"/>
      <c r="AF130" s="191"/>
      <c r="AG130" s="191"/>
      <c r="AH130" s="191"/>
      <c r="AI130" s="191"/>
      <c r="AJ130" s="191"/>
      <c r="AN130" s="196"/>
      <c r="AO130" s="189"/>
    </row>
    <row r="131" spans="17:41">
      <c r="Q131" s="195">
        <f t="shared" si="42"/>
        <v>0</v>
      </c>
      <c r="R131" s="195">
        <f t="shared" si="43"/>
        <v>0</v>
      </c>
      <c r="T131" s="194">
        <f t="shared" si="50"/>
        <v>0</v>
      </c>
      <c r="U131" s="193">
        <f t="shared" si="44"/>
        <v>47208</v>
      </c>
      <c r="V131" s="192">
        <f t="shared" si="45"/>
        <v>0</v>
      </c>
      <c r="W131" s="192">
        <f t="shared" si="46"/>
        <v>0</v>
      </c>
      <c r="X131" s="192">
        <f t="shared" si="51"/>
        <v>0</v>
      </c>
      <c r="Y131" s="192">
        <f t="shared" si="47"/>
        <v>0</v>
      </c>
      <c r="Z131" s="192">
        <f t="shared" si="52"/>
        <v>0</v>
      </c>
      <c r="AC131" s="191"/>
      <c r="AD131" s="191"/>
      <c r="AE131" s="191"/>
      <c r="AF131" s="191"/>
      <c r="AG131" s="191"/>
      <c r="AH131" s="191"/>
      <c r="AI131" s="191"/>
      <c r="AJ131" s="191"/>
      <c r="AN131" s="197"/>
      <c r="AO131" s="189"/>
    </row>
    <row r="132" spans="17:41">
      <c r="Q132" s="195">
        <f t="shared" si="42"/>
        <v>0</v>
      </c>
      <c r="R132" s="195">
        <f t="shared" si="43"/>
        <v>0</v>
      </c>
      <c r="T132" s="194">
        <f t="shared" si="50"/>
        <v>0</v>
      </c>
      <c r="U132" s="193">
        <f t="shared" si="44"/>
        <v>47238</v>
      </c>
      <c r="V132" s="192">
        <f t="shared" si="45"/>
        <v>0</v>
      </c>
      <c r="W132" s="192">
        <f t="shared" si="46"/>
        <v>0</v>
      </c>
      <c r="X132" s="192">
        <f t="shared" si="51"/>
        <v>0</v>
      </c>
      <c r="Y132" s="192">
        <f t="shared" si="47"/>
        <v>0</v>
      </c>
      <c r="Z132" s="192">
        <f t="shared" si="52"/>
        <v>0</v>
      </c>
      <c r="AC132" s="191"/>
      <c r="AD132" s="191"/>
      <c r="AE132" s="191"/>
      <c r="AF132" s="191"/>
      <c r="AG132" s="191"/>
      <c r="AH132" s="191"/>
      <c r="AI132" s="191"/>
      <c r="AJ132" s="191"/>
      <c r="AN132" s="196"/>
      <c r="AO132" s="189"/>
    </row>
    <row r="133" spans="17:41">
      <c r="Q133" s="195">
        <f t="shared" si="42"/>
        <v>0</v>
      </c>
      <c r="R133" s="195">
        <f t="shared" si="43"/>
        <v>0</v>
      </c>
      <c r="T133" s="194">
        <f t="shared" si="50"/>
        <v>0</v>
      </c>
      <c r="U133" s="193">
        <f t="shared" si="44"/>
        <v>47269</v>
      </c>
      <c r="V133" s="192">
        <f t="shared" si="45"/>
        <v>0</v>
      </c>
      <c r="W133" s="192">
        <f t="shared" si="46"/>
        <v>0</v>
      </c>
      <c r="X133" s="192">
        <f t="shared" si="51"/>
        <v>0</v>
      </c>
      <c r="Y133" s="192">
        <f t="shared" si="47"/>
        <v>0</v>
      </c>
      <c r="Z133" s="192">
        <f t="shared" si="52"/>
        <v>0</v>
      </c>
      <c r="AC133" s="191"/>
      <c r="AD133" s="191"/>
      <c r="AE133" s="191"/>
      <c r="AF133" s="191"/>
      <c r="AG133" s="191"/>
      <c r="AH133" s="191"/>
      <c r="AI133" s="191"/>
      <c r="AJ133" s="191"/>
      <c r="AN133" s="197"/>
      <c r="AO133" s="189"/>
    </row>
    <row r="134" spans="17:41">
      <c r="Q134" s="195">
        <f t="shared" ref="Q134:Q140" si="53">IF(Q133-1&gt;=0,Q133-1,0)</f>
        <v>0</v>
      </c>
      <c r="R134" s="195">
        <f t="shared" ref="R134:R140" si="54">IF(Q134&gt;0,R133+1,0)</f>
        <v>0</v>
      </c>
      <c r="T134" s="194">
        <f t="shared" si="50"/>
        <v>0</v>
      </c>
      <c r="U134" s="193">
        <f t="shared" ref="U134:U140" si="55">EOMONTH(U133,$P$206)</f>
        <v>47299</v>
      </c>
      <c r="V134" s="192">
        <f t="shared" ref="V134:V140" si="56">IF(T134&gt;0,V133-W134,0)</f>
        <v>0</v>
      </c>
      <c r="W134" s="192">
        <f t="shared" ref="W134:W140" si="57">IF(T134&gt;$O$10,$V$5/($O$9-$O$10),0)</f>
        <v>0</v>
      </c>
      <c r="X134" s="192">
        <f t="shared" si="51"/>
        <v>0</v>
      </c>
      <c r="Y134" s="192">
        <f t="shared" ref="Y134:Y140" si="58">V133*$O$8</f>
        <v>0</v>
      </c>
      <c r="Z134" s="192">
        <f t="shared" si="52"/>
        <v>0</v>
      </c>
      <c r="AC134" s="191"/>
      <c r="AD134" s="191"/>
      <c r="AE134" s="191"/>
      <c r="AF134" s="191"/>
      <c r="AG134" s="191"/>
      <c r="AH134" s="191"/>
      <c r="AI134" s="191"/>
      <c r="AJ134" s="191"/>
      <c r="AN134" s="196"/>
      <c r="AO134" s="189"/>
    </row>
    <row r="135" spans="17:41">
      <c r="Q135" s="195">
        <f t="shared" si="53"/>
        <v>0</v>
      </c>
      <c r="R135" s="195">
        <f t="shared" si="54"/>
        <v>0</v>
      </c>
      <c r="T135" s="194">
        <f t="shared" ref="T135:T140" si="59">IF(R134&gt;0,T134+1,0)</f>
        <v>0</v>
      </c>
      <c r="U135" s="193">
        <f t="shared" si="55"/>
        <v>47330</v>
      </c>
      <c r="V135" s="192">
        <f t="shared" si="56"/>
        <v>0</v>
      </c>
      <c r="W135" s="192">
        <f t="shared" si="57"/>
        <v>0</v>
      </c>
      <c r="X135" s="192">
        <f t="shared" ref="X135:X140" si="60">W135+X134</f>
        <v>0</v>
      </c>
      <c r="Y135" s="192">
        <f t="shared" si="58"/>
        <v>0</v>
      </c>
      <c r="Z135" s="192">
        <f t="shared" ref="Z135:Z140" si="61">Z134+Y135</f>
        <v>0</v>
      </c>
      <c r="AC135" s="191"/>
      <c r="AD135" s="191"/>
      <c r="AE135" s="191"/>
      <c r="AF135" s="191"/>
      <c r="AG135" s="191"/>
      <c r="AH135" s="191"/>
      <c r="AI135" s="191"/>
      <c r="AJ135" s="191"/>
      <c r="AN135" s="197"/>
      <c r="AO135" s="189"/>
    </row>
    <row r="136" spans="17:41">
      <c r="Q136" s="195">
        <f t="shared" si="53"/>
        <v>0</v>
      </c>
      <c r="R136" s="195">
        <f t="shared" si="54"/>
        <v>0</v>
      </c>
      <c r="T136" s="194">
        <f t="shared" si="59"/>
        <v>0</v>
      </c>
      <c r="U136" s="193">
        <f t="shared" si="55"/>
        <v>47361</v>
      </c>
      <c r="V136" s="192">
        <f t="shared" si="56"/>
        <v>0</v>
      </c>
      <c r="W136" s="192">
        <f t="shared" si="57"/>
        <v>0</v>
      </c>
      <c r="X136" s="192">
        <f t="shared" si="60"/>
        <v>0</v>
      </c>
      <c r="Y136" s="192">
        <f t="shared" si="58"/>
        <v>0</v>
      </c>
      <c r="Z136" s="192">
        <f t="shared" si="61"/>
        <v>0</v>
      </c>
      <c r="AC136" s="191"/>
      <c r="AD136" s="191"/>
      <c r="AE136" s="191"/>
      <c r="AF136" s="191"/>
      <c r="AG136" s="191"/>
      <c r="AH136" s="191"/>
      <c r="AI136" s="191"/>
      <c r="AJ136" s="191"/>
      <c r="AN136" s="196"/>
      <c r="AO136" s="189"/>
    </row>
    <row r="137" spans="17:41">
      <c r="Q137" s="195">
        <f t="shared" si="53"/>
        <v>0</v>
      </c>
      <c r="R137" s="195">
        <f t="shared" si="54"/>
        <v>0</v>
      </c>
      <c r="T137" s="194">
        <f t="shared" si="59"/>
        <v>0</v>
      </c>
      <c r="U137" s="193">
        <f t="shared" si="55"/>
        <v>47391</v>
      </c>
      <c r="V137" s="192">
        <f t="shared" si="56"/>
        <v>0</v>
      </c>
      <c r="W137" s="192">
        <f t="shared" si="57"/>
        <v>0</v>
      </c>
      <c r="X137" s="192">
        <f t="shared" si="60"/>
        <v>0</v>
      </c>
      <c r="Y137" s="192">
        <f t="shared" si="58"/>
        <v>0</v>
      </c>
      <c r="Z137" s="192">
        <f t="shared" si="61"/>
        <v>0</v>
      </c>
      <c r="AC137" s="191"/>
      <c r="AD137" s="191"/>
      <c r="AE137" s="191"/>
      <c r="AF137" s="191"/>
      <c r="AG137" s="191"/>
      <c r="AH137" s="191"/>
      <c r="AI137" s="191"/>
      <c r="AJ137" s="191"/>
      <c r="AN137" s="189"/>
      <c r="AO137" s="189"/>
    </row>
    <row r="138" spans="17:41">
      <c r="Q138" s="195">
        <f t="shared" si="53"/>
        <v>0</v>
      </c>
      <c r="R138" s="195">
        <f t="shared" si="54"/>
        <v>0</v>
      </c>
      <c r="T138" s="194">
        <f t="shared" si="59"/>
        <v>0</v>
      </c>
      <c r="U138" s="193">
        <f t="shared" si="55"/>
        <v>47422</v>
      </c>
      <c r="V138" s="192">
        <f t="shared" si="56"/>
        <v>0</v>
      </c>
      <c r="W138" s="192">
        <f t="shared" si="57"/>
        <v>0</v>
      </c>
      <c r="X138" s="192">
        <f t="shared" si="60"/>
        <v>0</v>
      </c>
      <c r="Y138" s="192">
        <f t="shared" si="58"/>
        <v>0</v>
      </c>
      <c r="Z138" s="192">
        <f t="shared" si="61"/>
        <v>0</v>
      </c>
      <c r="AC138" s="191"/>
      <c r="AD138" s="191"/>
      <c r="AE138" s="191"/>
      <c r="AF138" s="191"/>
      <c r="AG138" s="191"/>
      <c r="AH138" s="191"/>
      <c r="AI138" s="191"/>
      <c r="AJ138" s="191"/>
      <c r="AN138" s="189"/>
      <c r="AO138" s="189"/>
    </row>
    <row r="139" spans="17:41">
      <c r="Q139" s="195">
        <f t="shared" si="53"/>
        <v>0</v>
      </c>
      <c r="R139" s="195">
        <f t="shared" si="54"/>
        <v>0</v>
      </c>
      <c r="T139" s="194">
        <f t="shared" si="59"/>
        <v>0</v>
      </c>
      <c r="U139" s="193">
        <f t="shared" si="55"/>
        <v>47452</v>
      </c>
      <c r="V139" s="192">
        <f t="shared" si="56"/>
        <v>0</v>
      </c>
      <c r="W139" s="192">
        <f t="shared" si="57"/>
        <v>0</v>
      </c>
      <c r="X139" s="192">
        <f t="shared" si="60"/>
        <v>0</v>
      </c>
      <c r="Y139" s="192">
        <f t="shared" si="58"/>
        <v>0</v>
      </c>
      <c r="Z139" s="192">
        <f t="shared" si="61"/>
        <v>0</v>
      </c>
      <c r="AC139" s="191"/>
      <c r="AD139" s="191"/>
      <c r="AE139" s="191"/>
      <c r="AF139" s="191"/>
      <c r="AG139" s="191"/>
      <c r="AH139" s="191"/>
      <c r="AI139" s="191"/>
      <c r="AJ139" s="191"/>
      <c r="AN139" s="189"/>
      <c r="AO139" s="189"/>
    </row>
    <row r="140" spans="17:41">
      <c r="Q140" s="195">
        <f t="shared" si="53"/>
        <v>0</v>
      </c>
      <c r="R140" s="195">
        <f t="shared" si="54"/>
        <v>0</v>
      </c>
      <c r="T140" s="194">
        <f t="shared" si="59"/>
        <v>0</v>
      </c>
      <c r="U140" s="193">
        <f t="shared" si="55"/>
        <v>47483</v>
      </c>
      <c r="V140" s="192">
        <f t="shared" si="56"/>
        <v>0</v>
      </c>
      <c r="W140" s="192">
        <f t="shared" si="57"/>
        <v>0</v>
      </c>
      <c r="X140" s="192">
        <f t="shared" si="60"/>
        <v>0</v>
      </c>
      <c r="Y140" s="192">
        <f t="shared" si="58"/>
        <v>0</v>
      </c>
      <c r="Z140" s="192">
        <f t="shared" si="61"/>
        <v>0</v>
      </c>
      <c r="AC140" s="191"/>
      <c r="AD140" s="191"/>
      <c r="AE140" s="191"/>
      <c r="AF140" s="191"/>
      <c r="AG140" s="191"/>
      <c r="AH140" s="191"/>
      <c r="AI140" s="191"/>
      <c r="AJ140" s="191"/>
      <c r="AN140" s="189"/>
      <c r="AO140" s="189"/>
    </row>
    <row r="141" spans="17:41">
      <c r="AC141" s="191"/>
      <c r="AD141" s="191"/>
      <c r="AE141" s="191"/>
      <c r="AF141" s="191"/>
      <c r="AG141" s="191"/>
      <c r="AH141" s="191"/>
      <c r="AI141" s="191"/>
      <c r="AJ141" s="191"/>
      <c r="AN141" s="189"/>
      <c r="AO141" s="189"/>
    </row>
    <row r="142" spans="17:41">
      <c r="AN142" s="189"/>
      <c r="AO142" s="189"/>
    </row>
    <row r="143" spans="17:41">
      <c r="AN143" s="189"/>
      <c r="AO143" s="189"/>
    </row>
    <row r="144" spans="17:41">
      <c r="AN144" s="189"/>
      <c r="AO144" s="189"/>
    </row>
    <row r="145" spans="40:42">
      <c r="AN145" s="189"/>
      <c r="AO145" s="189"/>
    </row>
    <row r="146" spans="40:42">
      <c r="AN146" s="189"/>
      <c r="AO146" s="189"/>
    </row>
    <row r="147" spans="40:42">
      <c r="AN147" s="189"/>
      <c r="AO147" s="189"/>
    </row>
    <row r="148" spans="40:42">
      <c r="AN148" s="189"/>
      <c r="AO148" s="189"/>
    </row>
    <row r="149" spans="40:42">
      <c r="AN149" s="189"/>
      <c r="AO149" s="189"/>
    </row>
    <row r="150" spans="40:42">
      <c r="AN150" s="189"/>
      <c r="AO150" s="189"/>
    </row>
    <row r="151" spans="40:42">
      <c r="AN151" s="189"/>
      <c r="AO151" s="189"/>
    </row>
    <row r="152" spans="40:42">
      <c r="AN152" s="189"/>
      <c r="AO152" s="189"/>
    </row>
    <row r="153" spans="40:42">
      <c r="AN153" s="189"/>
      <c r="AO153" s="189"/>
    </row>
    <row r="154" spans="40:42">
      <c r="AN154" s="189"/>
      <c r="AO154" s="189"/>
    </row>
    <row r="155" spans="40:42">
      <c r="AN155" s="189"/>
      <c r="AO155" s="189"/>
    </row>
    <row r="156" spans="40:42">
      <c r="AN156" s="189"/>
      <c r="AO156" s="189"/>
    </row>
    <row r="157" spans="40:42">
      <c r="AN157" s="189"/>
      <c r="AO157" s="189"/>
    </row>
    <row r="158" spans="40:42">
      <c r="AN158" s="189"/>
      <c r="AO158" s="189"/>
    </row>
    <row r="159" spans="40:42">
      <c r="AN159" s="189"/>
      <c r="AO159" s="189"/>
      <c r="AP159" s="190"/>
    </row>
    <row r="160" spans="40:42">
      <c r="AN160" s="189"/>
      <c r="AO160" s="189"/>
    </row>
    <row r="161" spans="40:41">
      <c r="AN161" s="189"/>
      <c r="AO161" s="189"/>
    </row>
    <row r="201" spans="14:16" ht="17.399999999999999">
      <c r="N201" s="620" t="s">
        <v>317</v>
      </c>
      <c r="O201" s="620"/>
      <c r="P201" s="620"/>
    </row>
    <row r="202" spans="14:16" ht="27.6">
      <c r="N202" s="188" t="s">
        <v>316</v>
      </c>
      <c r="O202" s="188" t="s">
        <v>315</v>
      </c>
      <c r="P202" s="187" t="s">
        <v>314</v>
      </c>
    </row>
    <row r="203" spans="14:16" ht="15">
      <c r="N203" s="186">
        <f>IF(O208=1,O4/12,0)</f>
        <v>5.0000000000000001E-3</v>
      </c>
      <c r="O203" s="185">
        <f>IF($O208=1,$O$5,0)</f>
        <v>60</v>
      </c>
      <c r="P203" s="184"/>
    </row>
    <row r="204" spans="14:16" ht="15">
      <c r="N204" s="182">
        <f>IF(O209=1,O4/4,0)</f>
        <v>0</v>
      </c>
      <c r="O204" s="181">
        <f>IF($O209=1,$O$5/4,0)</f>
        <v>0</v>
      </c>
      <c r="P204" s="183"/>
    </row>
    <row r="205" spans="14:16" ht="15">
      <c r="N205" s="182">
        <f>IF(O210=1,O4,0)</f>
        <v>0</v>
      </c>
      <c r="O205" s="181">
        <f>IF($O210=1,$O$5/12,0)</f>
        <v>0</v>
      </c>
      <c r="P205" s="180"/>
    </row>
    <row r="206" spans="14:16" ht="15.6">
      <c r="N206" s="179"/>
      <c r="O206" s="178"/>
      <c r="P206" s="177">
        <f>IF(O208=1,1,IF(O209=1,3,IF(O210=1,12,0)))</f>
        <v>1</v>
      </c>
    </row>
    <row r="207" spans="14:16" ht="60">
      <c r="N207" s="176" t="s">
        <v>313</v>
      </c>
      <c r="O207" s="175" t="s">
        <v>312</v>
      </c>
    </row>
    <row r="208" spans="14:16" ht="15">
      <c r="N208" s="173" t="s">
        <v>311</v>
      </c>
      <c r="O208" s="174">
        <v>1</v>
      </c>
    </row>
    <row r="209" spans="14:22" ht="15">
      <c r="N209" s="173" t="s">
        <v>310</v>
      </c>
      <c r="O209" s="174"/>
    </row>
    <row r="210" spans="14:22" ht="15">
      <c r="N210" s="173" t="s">
        <v>309</v>
      </c>
      <c r="O210" s="172"/>
    </row>
    <row r="214" spans="14:22">
      <c r="O214" s="159"/>
      <c r="P214" s="159"/>
      <c r="Q214" s="171"/>
      <c r="R214" s="170"/>
      <c r="S214" s="168" t="s">
        <v>308</v>
      </c>
      <c r="T214" s="159"/>
      <c r="U214" s="159"/>
      <c r="V214" s="159"/>
    </row>
    <row r="215" spans="14:22">
      <c r="O215" s="168" t="s">
        <v>307</v>
      </c>
      <c r="P215" s="165">
        <v>41639</v>
      </c>
      <c r="Q215" s="166">
        <v>0</v>
      </c>
      <c r="R215" s="163">
        <v>0</v>
      </c>
      <c r="S215" s="161">
        <f t="shared" ref="S215:S228" si="62">$V$5</f>
        <v>0</v>
      </c>
      <c r="T215" s="168" t="s">
        <v>306</v>
      </c>
      <c r="U215" s="159">
        <f t="shared" ref="U215:U228" si="63">VLOOKUP($AC$5,Q215:S228,2)</f>
        <v>0</v>
      </c>
      <c r="V215" s="159"/>
    </row>
    <row r="216" spans="14:22">
      <c r="O216" s="168" t="s">
        <v>305</v>
      </c>
      <c r="P216" s="165">
        <v>41670</v>
      </c>
      <c r="Q216" s="164">
        <v>1</v>
      </c>
      <c r="R216" s="163">
        <v>1</v>
      </c>
      <c r="S216" s="161">
        <f t="shared" si="62"/>
        <v>0</v>
      </c>
      <c r="T216" s="159"/>
      <c r="U216" s="159" t="e">
        <f t="shared" si="63"/>
        <v>#N/A</v>
      </c>
      <c r="V216" s="159"/>
    </row>
    <row r="217" spans="14:22">
      <c r="O217" s="168" t="s">
        <v>304</v>
      </c>
      <c r="P217" s="169">
        <v>41698</v>
      </c>
      <c r="Q217" s="164">
        <v>2</v>
      </c>
      <c r="R217" s="163">
        <v>2</v>
      </c>
      <c r="S217" s="161">
        <f t="shared" si="62"/>
        <v>0</v>
      </c>
      <c r="T217" s="159"/>
      <c r="U217" s="159" t="e">
        <f t="shared" si="63"/>
        <v>#N/A</v>
      </c>
      <c r="V217" s="159"/>
    </row>
    <row r="218" spans="14:22">
      <c r="O218" s="168" t="s">
        <v>303</v>
      </c>
      <c r="P218" s="165">
        <v>41729</v>
      </c>
      <c r="Q218" s="164">
        <v>3</v>
      </c>
      <c r="R218" s="163">
        <v>3</v>
      </c>
      <c r="S218" s="161">
        <f t="shared" si="62"/>
        <v>0</v>
      </c>
      <c r="T218" s="159"/>
      <c r="U218" s="159" t="e">
        <f t="shared" si="63"/>
        <v>#N/A</v>
      </c>
      <c r="V218" s="159"/>
    </row>
    <row r="219" spans="14:22">
      <c r="O219" s="168" t="s">
        <v>302</v>
      </c>
      <c r="P219" s="165">
        <v>41759</v>
      </c>
      <c r="Q219" s="164">
        <v>4</v>
      </c>
      <c r="R219" s="163">
        <v>4</v>
      </c>
      <c r="S219" s="161">
        <f t="shared" si="62"/>
        <v>0</v>
      </c>
      <c r="T219" s="159"/>
      <c r="U219" s="159" t="e">
        <f t="shared" si="63"/>
        <v>#N/A</v>
      </c>
      <c r="V219" s="159"/>
    </row>
    <row r="220" spans="14:22">
      <c r="O220" s="159"/>
      <c r="P220" s="165">
        <v>41790</v>
      </c>
      <c r="Q220" s="164">
        <v>5</v>
      </c>
      <c r="R220" s="163">
        <v>5</v>
      </c>
      <c r="S220" s="161">
        <f t="shared" si="62"/>
        <v>0</v>
      </c>
      <c r="T220" s="159"/>
      <c r="U220" s="159" t="e">
        <f t="shared" si="63"/>
        <v>#N/A</v>
      </c>
      <c r="V220" s="159"/>
    </row>
    <row r="221" spans="14:22">
      <c r="O221" s="159"/>
      <c r="P221" s="165">
        <v>41820</v>
      </c>
      <c r="Q221" s="164">
        <v>6</v>
      </c>
      <c r="R221" s="163">
        <v>6</v>
      </c>
      <c r="S221" s="161">
        <f t="shared" si="62"/>
        <v>0</v>
      </c>
      <c r="T221" s="159"/>
      <c r="U221" s="159" t="e">
        <f t="shared" si="63"/>
        <v>#N/A</v>
      </c>
      <c r="V221" s="159"/>
    </row>
    <row r="222" spans="14:22">
      <c r="O222" s="159"/>
      <c r="P222" s="165">
        <v>41851</v>
      </c>
      <c r="Q222" s="164">
        <v>7</v>
      </c>
      <c r="R222" s="163">
        <v>7</v>
      </c>
      <c r="S222" s="161">
        <f t="shared" si="62"/>
        <v>0</v>
      </c>
      <c r="T222" s="168"/>
      <c r="U222" s="159" t="e">
        <f t="shared" si="63"/>
        <v>#N/A</v>
      </c>
      <c r="V222" s="159"/>
    </row>
    <row r="223" spans="14:22">
      <c r="O223" s="159"/>
      <c r="P223" s="165">
        <v>41882</v>
      </c>
      <c r="Q223" s="164">
        <v>8</v>
      </c>
      <c r="R223" s="163">
        <v>8</v>
      </c>
      <c r="S223" s="161">
        <f t="shared" si="62"/>
        <v>0</v>
      </c>
      <c r="T223" s="159"/>
      <c r="U223" s="159" t="e">
        <f t="shared" si="63"/>
        <v>#N/A</v>
      </c>
      <c r="V223" s="159"/>
    </row>
    <row r="224" spans="14:22">
      <c r="O224" s="159"/>
      <c r="P224" s="165">
        <v>41912</v>
      </c>
      <c r="Q224" s="164">
        <v>9</v>
      </c>
      <c r="R224" s="167">
        <v>9</v>
      </c>
      <c r="S224" s="161">
        <f t="shared" si="62"/>
        <v>0</v>
      </c>
      <c r="T224" s="159"/>
      <c r="U224" s="159" t="e">
        <f t="shared" si="63"/>
        <v>#N/A</v>
      </c>
      <c r="V224" s="159"/>
    </row>
    <row r="225" spans="15:22">
      <c r="O225" s="159"/>
      <c r="P225" s="165">
        <v>41943</v>
      </c>
      <c r="Q225" s="166">
        <v>10</v>
      </c>
      <c r="R225" s="163">
        <v>10</v>
      </c>
      <c r="S225" s="161">
        <f t="shared" si="62"/>
        <v>0</v>
      </c>
      <c r="T225" s="159"/>
      <c r="U225" s="159" t="e">
        <f t="shared" si="63"/>
        <v>#N/A</v>
      </c>
      <c r="V225" s="159"/>
    </row>
    <row r="226" spans="15:22">
      <c r="O226" s="159"/>
      <c r="P226" s="165">
        <v>41973</v>
      </c>
      <c r="Q226" s="164">
        <v>11</v>
      </c>
      <c r="R226" s="163">
        <v>11</v>
      </c>
      <c r="S226" s="161">
        <f t="shared" si="62"/>
        <v>0</v>
      </c>
      <c r="T226" s="159"/>
      <c r="U226" s="159" t="e">
        <f t="shared" si="63"/>
        <v>#N/A</v>
      </c>
      <c r="V226" s="159"/>
    </row>
    <row r="227" spans="15:22">
      <c r="O227" s="159"/>
      <c r="P227" s="165">
        <v>42004</v>
      </c>
      <c r="Q227" s="164">
        <v>12</v>
      </c>
      <c r="R227" s="163">
        <v>12</v>
      </c>
      <c r="S227" s="161">
        <f t="shared" si="62"/>
        <v>0</v>
      </c>
      <c r="T227" s="159"/>
      <c r="U227" s="159" t="e">
        <f t="shared" si="63"/>
        <v>#N/A</v>
      </c>
      <c r="V227" s="159"/>
    </row>
    <row r="228" spans="15:22">
      <c r="O228" s="159"/>
      <c r="P228" s="160">
        <f t="shared" ref="P228:P240" si="64">EOMONTH(P227,1)</f>
        <v>42035</v>
      </c>
      <c r="Q228" s="162">
        <v>13</v>
      </c>
      <c r="R228" s="159"/>
      <c r="S228" s="161">
        <f t="shared" si="62"/>
        <v>0</v>
      </c>
      <c r="T228" s="159">
        <v>2017</v>
      </c>
      <c r="U228" s="159" t="e">
        <f t="shared" si="63"/>
        <v>#N/A</v>
      </c>
      <c r="V228" s="159"/>
    </row>
    <row r="229" spans="15:22">
      <c r="O229" s="159"/>
      <c r="P229" s="160">
        <f t="shared" si="64"/>
        <v>42063</v>
      </c>
      <c r="Q229" s="159">
        <f t="shared" ref="Q229:Q275" si="65">Q228+1</f>
        <v>14</v>
      </c>
      <c r="R229" s="159"/>
      <c r="S229" s="159"/>
      <c r="T229" s="159"/>
      <c r="U229" s="159"/>
      <c r="V229" s="159"/>
    </row>
    <row r="230" spans="15:22">
      <c r="O230" s="159"/>
      <c r="P230" s="160">
        <f t="shared" si="64"/>
        <v>42094</v>
      </c>
      <c r="Q230" s="159">
        <f t="shared" si="65"/>
        <v>15</v>
      </c>
      <c r="R230" s="159"/>
      <c r="S230" s="159"/>
      <c r="T230" s="159"/>
      <c r="U230" s="159"/>
      <c r="V230" s="159"/>
    </row>
    <row r="231" spans="15:22">
      <c r="O231" s="159"/>
      <c r="P231" s="160">
        <f t="shared" si="64"/>
        <v>42124</v>
      </c>
      <c r="Q231" s="159">
        <f t="shared" si="65"/>
        <v>16</v>
      </c>
      <c r="R231" s="159"/>
      <c r="S231" s="159"/>
      <c r="T231" s="159"/>
      <c r="U231" s="159"/>
      <c r="V231" s="159"/>
    </row>
    <row r="232" spans="15:22">
      <c r="O232" s="159"/>
      <c r="P232" s="160">
        <f t="shared" si="64"/>
        <v>42155</v>
      </c>
      <c r="Q232" s="159">
        <f t="shared" si="65"/>
        <v>17</v>
      </c>
      <c r="R232" s="159"/>
      <c r="S232" s="159"/>
      <c r="T232" s="159"/>
      <c r="U232" s="159"/>
      <c r="V232" s="159"/>
    </row>
    <row r="233" spans="15:22">
      <c r="O233" s="159"/>
      <c r="P233" s="160">
        <f t="shared" si="64"/>
        <v>42185</v>
      </c>
      <c r="Q233" s="159">
        <f t="shared" si="65"/>
        <v>18</v>
      </c>
      <c r="R233" s="159"/>
      <c r="S233" s="159"/>
      <c r="T233" s="159"/>
      <c r="U233" s="159"/>
      <c r="V233" s="159"/>
    </row>
    <row r="234" spans="15:22">
      <c r="O234" s="159"/>
      <c r="P234" s="160">
        <f t="shared" si="64"/>
        <v>42216</v>
      </c>
      <c r="Q234" s="159">
        <f t="shared" si="65"/>
        <v>19</v>
      </c>
      <c r="R234" s="159"/>
      <c r="S234" s="159"/>
      <c r="T234" s="159"/>
      <c r="U234" s="159"/>
      <c r="V234" s="159"/>
    </row>
    <row r="235" spans="15:22">
      <c r="O235" s="159"/>
      <c r="P235" s="160">
        <f t="shared" si="64"/>
        <v>42247</v>
      </c>
      <c r="Q235" s="159">
        <f t="shared" si="65"/>
        <v>20</v>
      </c>
      <c r="R235" s="159"/>
      <c r="S235" s="159"/>
      <c r="T235" s="159"/>
      <c r="U235" s="159"/>
      <c r="V235" s="159"/>
    </row>
    <row r="236" spans="15:22">
      <c r="O236" s="159"/>
      <c r="P236" s="160">
        <f t="shared" si="64"/>
        <v>42277</v>
      </c>
      <c r="Q236" s="159">
        <f t="shared" si="65"/>
        <v>21</v>
      </c>
      <c r="R236" s="159"/>
      <c r="S236" s="159"/>
      <c r="T236" s="159"/>
      <c r="U236" s="159"/>
      <c r="V236" s="159"/>
    </row>
    <row r="237" spans="15:22">
      <c r="O237" s="159"/>
      <c r="P237" s="160">
        <f t="shared" si="64"/>
        <v>42308</v>
      </c>
      <c r="Q237" s="159">
        <f t="shared" si="65"/>
        <v>22</v>
      </c>
      <c r="R237" s="159"/>
      <c r="S237" s="159"/>
      <c r="T237" s="159"/>
      <c r="U237" s="159"/>
      <c r="V237" s="159"/>
    </row>
    <row r="238" spans="15:22">
      <c r="O238" s="159"/>
      <c r="P238" s="160">
        <f t="shared" si="64"/>
        <v>42338</v>
      </c>
      <c r="Q238" s="159">
        <f t="shared" si="65"/>
        <v>23</v>
      </c>
      <c r="R238" s="159"/>
      <c r="S238" s="159"/>
      <c r="T238" s="159"/>
      <c r="U238" s="159"/>
      <c r="V238" s="159"/>
    </row>
    <row r="239" spans="15:22">
      <c r="O239" s="159"/>
      <c r="P239" s="160">
        <f t="shared" si="64"/>
        <v>42369</v>
      </c>
      <c r="Q239" s="159">
        <f t="shared" si="65"/>
        <v>24</v>
      </c>
      <c r="R239" s="159"/>
      <c r="S239" s="159"/>
      <c r="T239" s="159"/>
      <c r="U239" s="159"/>
      <c r="V239" s="159"/>
    </row>
    <row r="240" spans="15:22">
      <c r="O240" s="159"/>
      <c r="P240" s="160">
        <f t="shared" si="64"/>
        <v>42400</v>
      </c>
      <c r="Q240" s="159">
        <f t="shared" si="65"/>
        <v>25</v>
      </c>
      <c r="R240" s="159"/>
      <c r="S240" s="159"/>
      <c r="T240" s="159"/>
      <c r="U240" s="159"/>
      <c r="V240" s="159"/>
    </row>
    <row r="241" spans="15:22">
      <c r="O241" s="159"/>
      <c r="P241" s="160">
        <v>42428</v>
      </c>
      <c r="Q241" s="159">
        <f t="shared" si="65"/>
        <v>26</v>
      </c>
      <c r="R241" s="159"/>
      <c r="S241" s="159"/>
      <c r="T241" s="159"/>
      <c r="U241" s="159"/>
      <c r="V241" s="159"/>
    </row>
    <row r="242" spans="15:22">
      <c r="O242" s="159"/>
      <c r="P242" s="160">
        <f t="shared" ref="P242:P275" si="66">EOMONTH(P241,1)</f>
        <v>42460</v>
      </c>
      <c r="Q242" s="159">
        <f t="shared" si="65"/>
        <v>27</v>
      </c>
      <c r="R242" s="159"/>
      <c r="S242" s="159"/>
      <c r="T242" s="159"/>
      <c r="U242" s="159"/>
      <c r="V242" s="159"/>
    </row>
    <row r="243" spans="15:22">
      <c r="O243" s="159"/>
      <c r="P243" s="160">
        <f t="shared" si="66"/>
        <v>42490</v>
      </c>
      <c r="Q243" s="159">
        <f t="shared" si="65"/>
        <v>28</v>
      </c>
      <c r="R243" s="159"/>
      <c r="S243" s="159"/>
      <c r="T243" s="159"/>
      <c r="U243" s="159"/>
      <c r="V243" s="159"/>
    </row>
    <row r="244" spans="15:22">
      <c r="O244" s="159"/>
      <c r="P244" s="160">
        <f t="shared" si="66"/>
        <v>42521</v>
      </c>
      <c r="Q244" s="159">
        <f t="shared" si="65"/>
        <v>29</v>
      </c>
      <c r="R244" s="159"/>
      <c r="S244" s="159"/>
      <c r="T244" s="159"/>
      <c r="U244" s="159"/>
      <c r="V244" s="159"/>
    </row>
    <row r="245" spans="15:22">
      <c r="O245" s="159"/>
      <c r="P245" s="160">
        <f t="shared" si="66"/>
        <v>42551</v>
      </c>
      <c r="Q245" s="159">
        <f t="shared" si="65"/>
        <v>30</v>
      </c>
      <c r="R245" s="159"/>
      <c r="S245" s="159"/>
      <c r="T245" s="159"/>
      <c r="U245" s="159"/>
      <c r="V245" s="159"/>
    </row>
    <row r="246" spans="15:22">
      <c r="O246" s="159"/>
      <c r="P246" s="160">
        <f t="shared" si="66"/>
        <v>42582</v>
      </c>
      <c r="Q246" s="159">
        <f t="shared" si="65"/>
        <v>31</v>
      </c>
      <c r="R246" s="159"/>
      <c r="S246" s="159"/>
      <c r="T246" s="159"/>
      <c r="U246" s="159"/>
      <c r="V246" s="159"/>
    </row>
    <row r="247" spans="15:22">
      <c r="O247" s="159"/>
      <c r="P247" s="160">
        <f t="shared" si="66"/>
        <v>42613</v>
      </c>
      <c r="Q247" s="159">
        <f t="shared" si="65"/>
        <v>32</v>
      </c>
      <c r="R247" s="159"/>
      <c r="S247" s="159"/>
      <c r="T247" s="159"/>
      <c r="U247" s="159"/>
      <c r="V247" s="159"/>
    </row>
    <row r="248" spans="15:22">
      <c r="O248" s="159"/>
      <c r="P248" s="160">
        <f t="shared" si="66"/>
        <v>42643</v>
      </c>
      <c r="Q248" s="159">
        <f t="shared" si="65"/>
        <v>33</v>
      </c>
      <c r="R248" s="159"/>
      <c r="S248" s="159"/>
      <c r="T248" s="159"/>
      <c r="U248" s="159"/>
      <c r="V248" s="159"/>
    </row>
    <row r="249" spans="15:22">
      <c r="O249" s="159"/>
      <c r="P249" s="160">
        <f t="shared" si="66"/>
        <v>42674</v>
      </c>
      <c r="Q249" s="159">
        <f t="shared" si="65"/>
        <v>34</v>
      </c>
      <c r="R249" s="159"/>
      <c r="S249" s="159"/>
      <c r="T249" s="159"/>
      <c r="U249" s="159"/>
      <c r="V249" s="159"/>
    </row>
    <row r="250" spans="15:22">
      <c r="O250" s="159"/>
      <c r="P250" s="160">
        <f t="shared" si="66"/>
        <v>42704</v>
      </c>
      <c r="Q250" s="159">
        <f t="shared" si="65"/>
        <v>35</v>
      </c>
      <c r="R250" s="159"/>
      <c r="S250" s="159"/>
      <c r="T250" s="159"/>
      <c r="U250" s="159"/>
      <c r="V250" s="159"/>
    </row>
    <row r="251" spans="15:22">
      <c r="O251" s="159"/>
      <c r="P251" s="160">
        <f t="shared" si="66"/>
        <v>42735</v>
      </c>
      <c r="Q251" s="159">
        <f t="shared" si="65"/>
        <v>36</v>
      </c>
      <c r="R251" s="159"/>
      <c r="S251" s="159"/>
      <c r="T251" s="159"/>
      <c r="U251" s="159"/>
      <c r="V251" s="159"/>
    </row>
    <row r="252" spans="15:22">
      <c r="O252" s="159"/>
      <c r="P252" s="160">
        <f t="shared" si="66"/>
        <v>42766</v>
      </c>
      <c r="Q252" s="159">
        <f t="shared" si="65"/>
        <v>37</v>
      </c>
      <c r="R252" s="159"/>
      <c r="S252" s="159"/>
      <c r="T252" s="159"/>
      <c r="U252" s="159"/>
      <c r="V252" s="159"/>
    </row>
    <row r="253" spans="15:22">
      <c r="O253" s="159"/>
      <c r="P253" s="160">
        <f t="shared" si="66"/>
        <v>42794</v>
      </c>
      <c r="Q253" s="159">
        <f t="shared" si="65"/>
        <v>38</v>
      </c>
      <c r="R253" s="159"/>
      <c r="S253" s="159"/>
      <c r="T253" s="159"/>
      <c r="U253" s="159"/>
      <c r="V253" s="159"/>
    </row>
    <row r="254" spans="15:22">
      <c r="O254" s="159"/>
      <c r="P254" s="160">
        <f t="shared" si="66"/>
        <v>42825</v>
      </c>
      <c r="Q254" s="159">
        <f t="shared" si="65"/>
        <v>39</v>
      </c>
      <c r="R254" s="159"/>
      <c r="S254" s="159"/>
      <c r="T254" s="159"/>
      <c r="U254" s="159"/>
      <c r="V254" s="159"/>
    </row>
    <row r="255" spans="15:22">
      <c r="O255" s="159"/>
      <c r="P255" s="160">
        <f t="shared" si="66"/>
        <v>42855</v>
      </c>
      <c r="Q255" s="159">
        <f t="shared" si="65"/>
        <v>40</v>
      </c>
      <c r="R255" s="159"/>
      <c r="S255" s="159"/>
      <c r="T255" s="159"/>
      <c r="U255" s="159"/>
      <c r="V255" s="159"/>
    </row>
    <row r="256" spans="15:22">
      <c r="O256" s="159"/>
      <c r="P256" s="160">
        <f t="shared" si="66"/>
        <v>42886</v>
      </c>
      <c r="Q256" s="159">
        <f t="shared" si="65"/>
        <v>41</v>
      </c>
      <c r="R256" s="159"/>
      <c r="S256" s="159"/>
      <c r="T256" s="159"/>
      <c r="U256" s="159"/>
      <c r="V256" s="159"/>
    </row>
    <row r="257" spans="15:22">
      <c r="O257" s="159"/>
      <c r="P257" s="160">
        <f t="shared" si="66"/>
        <v>42916</v>
      </c>
      <c r="Q257" s="159">
        <f t="shared" si="65"/>
        <v>42</v>
      </c>
      <c r="R257" s="159"/>
      <c r="S257" s="159"/>
      <c r="T257" s="159"/>
      <c r="U257" s="159"/>
      <c r="V257" s="159"/>
    </row>
    <row r="258" spans="15:22">
      <c r="O258" s="159"/>
      <c r="P258" s="160">
        <f t="shared" si="66"/>
        <v>42947</v>
      </c>
      <c r="Q258" s="159">
        <f t="shared" si="65"/>
        <v>43</v>
      </c>
      <c r="R258" s="159"/>
      <c r="S258" s="159"/>
      <c r="T258" s="159"/>
      <c r="U258" s="159"/>
      <c r="V258" s="159"/>
    </row>
    <row r="259" spans="15:22">
      <c r="O259" s="159"/>
      <c r="P259" s="160">
        <f t="shared" si="66"/>
        <v>42978</v>
      </c>
      <c r="Q259" s="159">
        <f t="shared" si="65"/>
        <v>44</v>
      </c>
      <c r="R259" s="159"/>
      <c r="S259" s="159"/>
      <c r="T259" s="159"/>
      <c r="U259" s="159"/>
      <c r="V259" s="159"/>
    </row>
    <row r="260" spans="15:22">
      <c r="O260" s="159"/>
      <c r="P260" s="160">
        <f t="shared" si="66"/>
        <v>43008</v>
      </c>
      <c r="Q260" s="159">
        <f t="shared" si="65"/>
        <v>45</v>
      </c>
      <c r="R260" s="159"/>
      <c r="S260" s="159"/>
      <c r="T260" s="159"/>
      <c r="U260" s="159"/>
      <c r="V260" s="159"/>
    </row>
    <row r="261" spans="15:22">
      <c r="O261" s="159"/>
      <c r="P261" s="160">
        <f t="shared" si="66"/>
        <v>43039</v>
      </c>
      <c r="Q261" s="159">
        <f t="shared" si="65"/>
        <v>46</v>
      </c>
      <c r="R261" s="159"/>
      <c r="S261" s="159"/>
      <c r="T261" s="159"/>
      <c r="U261" s="159"/>
      <c r="V261" s="159"/>
    </row>
    <row r="262" spans="15:22">
      <c r="O262" s="159"/>
      <c r="P262" s="160">
        <f t="shared" si="66"/>
        <v>43069</v>
      </c>
      <c r="Q262" s="159">
        <f t="shared" si="65"/>
        <v>47</v>
      </c>
      <c r="R262" s="159"/>
      <c r="S262" s="159"/>
      <c r="T262" s="159"/>
      <c r="U262" s="159"/>
      <c r="V262" s="159"/>
    </row>
    <row r="263" spans="15:22">
      <c r="O263" s="159"/>
      <c r="P263" s="160">
        <f t="shared" si="66"/>
        <v>43100</v>
      </c>
      <c r="Q263" s="159">
        <f t="shared" si="65"/>
        <v>48</v>
      </c>
      <c r="R263" s="159"/>
      <c r="S263" s="159"/>
      <c r="T263" s="159"/>
      <c r="U263" s="159"/>
      <c r="V263" s="159"/>
    </row>
    <row r="264" spans="15:22">
      <c r="O264" s="159"/>
      <c r="P264" s="160">
        <f t="shared" si="66"/>
        <v>43131</v>
      </c>
      <c r="Q264" s="159">
        <f t="shared" si="65"/>
        <v>49</v>
      </c>
      <c r="R264" s="159"/>
      <c r="S264" s="159"/>
      <c r="T264" s="159"/>
      <c r="U264" s="159"/>
      <c r="V264" s="159"/>
    </row>
    <row r="265" spans="15:22">
      <c r="O265" s="159"/>
      <c r="P265" s="160">
        <f t="shared" si="66"/>
        <v>43159</v>
      </c>
      <c r="Q265" s="159">
        <f t="shared" si="65"/>
        <v>50</v>
      </c>
      <c r="R265" s="159"/>
      <c r="S265" s="159"/>
      <c r="T265" s="159"/>
      <c r="U265" s="159"/>
      <c r="V265" s="159"/>
    </row>
    <row r="266" spans="15:22">
      <c r="O266" s="159"/>
      <c r="P266" s="160">
        <f t="shared" si="66"/>
        <v>43190</v>
      </c>
      <c r="Q266" s="159">
        <f t="shared" si="65"/>
        <v>51</v>
      </c>
      <c r="R266" s="159"/>
      <c r="S266" s="159"/>
      <c r="T266" s="159"/>
      <c r="U266" s="159"/>
      <c r="V266" s="159"/>
    </row>
    <row r="267" spans="15:22">
      <c r="O267" s="159"/>
      <c r="P267" s="160">
        <f t="shared" si="66"/>
        <v>43220</v>
      </c>
      <c r="Q267" s="159">
        <f t="shared" si="65"/>
        <v>52</v>
      </c>
      <c r="R267" s="159"/>
      <c r="S267" s="159"/>
      <c r="T267" s="159"/>
      <c r="U267" s="159"/>
      <c r="V267" s="159"/>
    </row>
    <row r="268" spans="15:22">
      <c r="O268" s="159"/>
      <c r="P268" s="160">
        <f t="shared" si="66"/>
        <v>43251</v>
      </c>
      <c r="Q268" s="159">
        <f t="shared" si="65"/>
        <v>53</v>
      </c>
      <c r="R268" s="159"/>
      <c r="S268" s="159"/>
      <c r="T268" s="159"/>
      <c r="U268" s="159"/>
      <c r="V268" s="159"/>
    </row>
    <row r="269" spans="15:22">
      <c r="O269" s="159"/>
      <c r="P269" s="160">
        <f t="shared" si="66"/>
        <v>43281</v>
      </c>
      <c r="Q269" s="159">
        <f t="shared" si="65"/>
        <v>54</v>
      </c>
      <c r="R269" s="159"/>
      <c r="S269" s="159"/>
      <c r="T269" s="159"/>
      <c r="U269" s="159"/>
      <c r="V269" s="159"/>
    </row>
    <row r="270" spans="15:22">
      <c r="O270" s="159"/>
      <c r="P270" s="160">
        <f t="shared" si="66"/>
        <v>43312</v>
      </c>
      <c r="Q270" s="159">
        <f t="shared" si="65"/>
        <v>55</v>
      </c>
      <c r="R270" s="159"/>
      <c r="S270" s="159"/>
      <c r="T270" s="159"/>
      <c r="U270" s="159"/>
      <c r="V270" s="159"/>
    </row>
    <row r="271" spans="15:22">
      <c r="O271" s="159"/>
      <c r="P271" s="160">
        <f t="shared" si="66"/>
        <v>43343</v>
      </c>
      <c r="Q271" s="159">
        <f t="shared" si="65"/>
        <v>56</v>
      </c>
      <c r="R271" s="159"/>
      <c r="S271" s="159"/>
      <c r="T271" s="159"/>
      <c r="U271" s="159"/>
      <c r="V271" s="159"/>
    </row>
    <row r="272" spans="15:22">
      <c r="O272" s="159"/>
      <c r="P272" s="160">
        <f t="shared" si="66"/>
        <v>43373</v>
      </c>
      <c r="Q272" s="159">
        <f t="shared" si="65"/>
        <v>57</v>
      </c>
      <c r="R272" s="159"/>
      <c r="S272" s="159"/>
      <c r="T272" s="159"/>
      <c r="U272" s="159"/>
      <c r="V272" s="159"/>
    </row>
    <row r="273" spans="15:22">
      <c r="O273" s="159"/>
      <c r="P273" s="160">
        <f t="shared" si="66"/>
        <v>43404</v>
      </c>
      <c r="Q273" s="159">
        <f t="shared" si="65"/>
        <v>58</v>
      </c>
      <c r="R273" s="159"/>
      <c r="S273" s="159"/>
      <c r="T273" s="159"/>
      <c r="U273" s="159"/>
      <c r="V273" s="159"/>
    </row>
    <row r="274" spans="15:22">
      <c r="O274" s="159"/>
      <c r="P274" s="160">
        <f t="shared" si="66"/>
        <v>43434</v>
      </c>
      <c r="Q274" s="159">
        <f t="shared" si="65"/>
        <v>59</v>
      </c>
      <c r="R274" s="159"/>
      <c r="S274" s="159"/>
      <c r="T274" s="159"/>
      <c r="U274" s="159"/>
      <c r="V274" s="159"/>
    </row>
    <row r="275" spans="15:22">
      <c r="O275" s="159"/>
      <c r="P275" s="160">
        <f t="shared" si="66"/>
        <v>43465</v>
      </c>
      <c r="Q275" s="159">
        <f t="shared" si="65"/>
        <v>60</v>
      </c>
      <c r="R275" s="159"/>
      <c r="S275" s="159"/>
      <c r="T275" s="159"/>
      <c r="U275" s="159"/>
      <c r="V275" s="159"/>
    </row>
  </sheetData>
  <sheetProtection formatCells="0" formatColumns="0" formatRows="0" insertColumns="0" insertRows="0" deleteColumns="0" deleteRows="0"/>
  <mergeCells count="4">
    <mergeCell ref="N3:O3"/>
    <mergeCell ref="C4:D4"/>
    <mergeCell ref="Q4:R4"/>
    <mergeCell ref="N201:P201"/>
  </mergeCells>
  <dataValidations count="1">
    <dataValidation type="list" allowBlank="1" showInputMessage="1" showErrorMessage="1" sqref="G4:L65536 A119:B65536 C4:E65536 F1:F1048576">
      <formula1>$P$216:$P$227</formula1>
    </dataValidation>
  </dataValidations>
  <pageMargins left="0.7" right="0.7" top="0.75" bottom="0.75" header="0.3" footer="0.3"/>
  <pageSetup paperSize="9" fitToWidth="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75"/>
  <sheetViews>
    <sheetView topLeftCell="M1" zoomScale="77" zoomScaleNormal="77" workbookViewId="0">
      <selection activeCell="AY21" sqref="AY21"/>
    </sheetView>
  </sheetViews>
  <sheetFormatPr defaultColWidth="9.109375" defaultRowHeight="13.8"/>
  <cols>
    <col min="1" max="1" width="6.33203125" style="156" hidden="1" customWidth="1"/>
    <col min="2" max="2" width="7" style="156" hidden="1" customWidth="1"/>
    <col min="3" max="3" width="5.44140625" style="156" hidden="1" customWidth="1"/>
    <col min="4" max="4" width="3.5546875" style="156" hidden="1" customWidth="1"/>
    <col min="5" max="5" width="4.109375" style="158" customWidth="1"/>
    <col min="6" max="6" width="9.33203125" style="156" hidden="1" customWidth="1"/>
    <col min="7" max="7" width="11.6640625" style="156" hidden="1" customWidth="1"/>
    <col min="8" max="8" width="14.88671875" style="156" hidden="1" customWidth="1"/>
    <col min="9" max="9" width="8.88671875" style="156" hidden="1" customWidth="1"/>
    <col min="10" max="10" width="13.33203125" style="156" hidden="1" customWidth="1"/>
    <col min="11" max="11" width="13.88671875" style="156" hidden="1" customWidth="1"/>
    <col min="12" max="12" width="16.44140625" style="156" hidden="1" customWidth="1"/>
    <col min="13" max="13" width="2.88671875" style="156" customWidth="1"/>
    <col min="14" max="14" width="22.33203125" style="156" customWidth="1"/>
    <col min="15" max="15" width="13.44140625" style="156" customWidth="1"/>
    <col min="16" max="16" width="3.33203125" style="156" customWidth="1"/>
    <col min="17" max="17" width="6" style="156" customWidth="1"/>
    <col min="18" max="18" width="7.33203125" style="156" customWidth="1"/>
    <col min="19" max="19" width="2.6640625" style="156" customWidth="1"/>
    <col min="20" max="20" width="7.109375" style="156" customWidth="1"/>
    <col min="21" max="21" width="12.44140625" style="156" customWidth="1"/>
    <col min="22" max="22" width="14.6640625" style="156" customWidth="1"/>
    <col min="23" max="24" width="13.44140625" style="156" customWidth="1"/>
    <col min="25" max="25" width="13.5546875" style="156" customWidth="1"/>
    <col min="26" max="26" width="14" style="156" customWidth="1"/>
    <col min="27" max="27" width="15.109375" style="156" hidden="1" customWidth="1"/>
    <col min="28" max="28" width="8.5546875" style="156" hidden="1" customWidth="1"/>
    <col min="29" max="29" width="13.109375" style="156" hidden="1" customWidth="1"/>
    <col min="30" max="30" width="8.6640625" style="156" hidden="1" customWidth="1"/>
    <col min="31" max="31" width="14.109375" style="156" hidden="1" customWidth="1"/>
    <col min="32" max="32" width="12.5546875" style="156" hidden="1" customWidth="1"/>
    <col min="33" max="33" width="14" style="156" hidden="1" customWidth="1"/>
    <col min="34" max="34" width="12" style="156" hidden="1" customWidth="1"/>
    <col min="35" max="35" width="11.5546875" style="156" hidden="1" customWidth="1"/>
    <col min="36" max="36" width="12.88671875" style="156" hidden="1" customWidth="1"/>
    <col min="37" max="37" width="12.5546875" style="156" hidden="1" customWidth="1"/>
    <col min="38" max="38" width="13.88671875" style="156" hidden="1" customWidth="1"/>
    <col min="39" max="39" width="13.33203125" style="156" hidden="1" customWidth="1"/>
    <col min="40" max="40" width="4.44140625" style="156" hidden="1" customWidth="1"/>
    <col min="41" max="41" width="9.33203125" style="156" hidden="1" customWidth="1"/>
    <col min="42" max="42" width="13.44140625" style="156" hidden="1" customWidth="1"/>
    <col min="43" max="43" width="11.44140625" style="156" hidden="1" customWidth="1"/>
    <col min="44" max="44" width="12.33203125" style="156" hidden="1" customWidth="1"/>
    <col min="45" max="45" width="13.6640625" style="156" hidden="1" customWidth="1"/>
    <col min="46" max="46" width="14.5546875" style="156" hidden="1" customWidth="1"/>
    <col min="47" max="47" width="11.5546875" style="156" hidden="1" customWidth="1"/>
    <col min="48" max="50" width="11.6640625" style="156" hidden="1" customWidth="1"/>
    <col min="51" max="52" width="11.6640625" style="156" customWidth="1"/>
    <col min="53" max="53" width="15.109375" style="156" customWidth="1"/>
    <col min="54" max="54" width="11.6640625" style="156" bestFit="1" customWidth="1"/>
    <col min="55" max="55" width="13.5546875" style="156" customWidth="1"/>
    <col min="56" max="56" width="11.88671875" style="156" bestFit="1" customWidth="1"/>
    <col min="57" max="57" width="11.6640625" style="157" hidden="1" customWidth="1"/>
    <col min="58" max="58" width="13" style="156" hidden="1" customWidth="1"/>
    <col min="59" max="59" width="12.44140625" style="156" hidden="1" customWidth="1"/>
    <col min="60" max="60" width="11.88671875" style="156" hidden="1" customWidth="1"/>
    <col min="61" max="61" width="12.88671875" style="156" hidden="1" customWidth="1"/>
    <col min="62" max="62" width="9.109375" style="157"/>
    <col min="63" max="16384" width="9.109375" style="156"/>
  </cols>
  <sheetData>
    <row r="1" spans="3:61" ht="20.25" customHeight="1">
      <c r="F1" s="274" t="s">
        <v>348</v>
      </c>
      <c r="G1" s="274"/>
      <c r="I1" s="274"/>
      <c r="J1" s="274"/>
      <c r="L1" s="273"/>
      <c r="T1" s="156" t="s">
        <v>347</v>
      </c>
      <c r="AC1" s="221"/>
      <c r="AD1" s="221"/>
      <c r="AE1" s="276">
        <v>0</v>
      </c>
      <c r="AF1" s="228">
        <f t="shared" ref="AF1:AM1" si="0">AF14</f>
        <v>0</v>
      </c>
      <c r="AG1" s="228">
        <f t="shared" si="0"/>
        <v>0</v>
      </c>
      <c r="AH1" s="228">
        <f t="shared" si="0"/>
        <v>0</v>
      </c>
      <c r="AI1" s="228">
        <f t="shared" si="0"/>
        <v>0</v>
      </c>
      <c r="AJ1" s="228">
        <f t="shared" si="0"/>
        <v>0</v>
      </c>
      <c r="AK1" s="228">
        <f t="shared" si="0"/>
        <v>0</v>
      </c>
      <c r="AL1" s="228">
        <f t="shared" si="0"/>
        <v>0</v>
      </c>
      <c r="AM1" s="228">
        <f t="shared" si="0"/>
        <v>0</v>
      </c>
      <c r="BF1" s="275"/>
    </row>
    <row r="2" spans="3:61" ht="27.75" hidden="1" customHeight="1">
      <c r="F2" s="274"/>
      <c r="G2" s="274"/>
      <c r="I2" s="274"/>
      <c r="J2" s="274"/>
      <c r="L2" s="273"/>
      <c r="AC2" s="226" t="s">
        <v>346</v>
      </c>
      <c r="AD2" s="256"/>
      <c r="AE2" s="272">
        <v>2015</v>
      </c>
      <c r="AF2" s="271" t="s">
        <v>345</v>
      </c>
      <c r="AG2" s="271" t="s">
        <v>344</v>
      </c>
      <c r="AH2" s="271" t="s">
        <v>343</v>
      </c>
      <c r="AI2" s="271" t="s">
        <v>342</v>
      </c>
      <c r="AJ2" s="271">
        <v>2017</v>
      </c>
      <c r="AK2" s="271">
        <v>2018</v>
      </c>
      <c r="AL2" s="271">
        <v>2019</v>
      </c>
      <c r="AM2" s="271">
        <v>2020</v>
      </c>
      <c r="AO2" s="156">
        <v>1</v>
      </c>
      <c r="AP2" s="156">
        <v>2</v>
      </c>
      <c r="AQ2" s="156">
        <v>3</v>
      </c>
      <c r="AR2" s="156">
        <v>4</v>
      </c>
      <c r="AS2" s="156">
        <v>5</v>
      </c>
      <c r="AT2" s="156">
        <v>6</v>
      </c>
      <c r="AU2" s="156">
        <v>7</v>
      </c>
      <c r="AV2" s="156">
        <v>8</v>
      </c>
      <c r="AW2" s="156">
        <v>9</v>
      </c>
      <c r="AX2" s="156">
        <v>10</v>
      </c>
      <c r="BE2" s="157">
        <v>1</v>
      </c>
      <c r="BF2" s="256">
        <v>1</v>
      </c>
      <c r="BG2" s="256">
        <v>2</v>
      </c>
      <c r="BH2" s="256">
        <v>3</v>
      </c>
      <c r="BI2" s="256">
        <v>4</v>
      </c>
    </row>
    <row r="3" spans="3:61" ht="27" customHeight="1">
      <c r="N3" s="617" t="s">
        <v>341</v>
      </c>
      <c r="O3" s="617"/>
      <c r="T3" s="270">
        <v>1</v>
      </c>
      <c r="U3" s="270">
        <v>2</v>
      </c>
      <c r="V3" s="270">
        <v>3</v>
      </c>
      <c r="W3" s="270">
        <v>4</v>
      </c>
      <c r="X3" s="270">
        <v>5</v>
      </c>
      <c r="Y3" s="270">
        <v>6</v>
      </c>
      <c r="Z3" s="270">
        <v>7</v>
      </c>
      <c r="AC3" s="235">
        <f>O7</f>
        <v>43281</v>
      </c>
      <c r="AD3" s="215"/>
      <c r="AE3" s="252">
        <v>0</v>
      </c>
      <c r="AF3" s="269">
        <v>2016</v>
      </c>
      <c r="AG3" s="269">
        <v>2016</v>
      </c>
      <c r="AH3" s="269">
        <v>2016</v>
      </c>
      <c r="AI3" s="269">
        <v>2016</v>
      </c>
      <c r="AJ3" s="269">
        <v>0</v>
      </c>
      <c r="AK3" s="269">
        <v>0</v>
      </c>
      <c r="AL3" s="269">
        <v>0</v>
      </c>
      <c r="AM3" s="269">
        <v>0</v>
      </c>
      <c r="AO3" s="226">
        <v>1</v>
      </c>
      <c r="AP3" s="166">
        <v>9</v>
      </c>
      <c r="AQ3" s="166">
        <v>12</v>
      </c>
      <c r="AR3" s="166">
        <v>12</v>
      </c>
      <c r="AS3" s="166">
        <v>12</v>
      </c>
      <c r="AT3" s="264">
        <v>12</v>
      </c>
      <c r="AU3" s="166">
        <v>12</v>
      </c>
      <c r="AV3" s="166">
        <v>12</v>
      </c>
      <c r="AW3" s="166">
        <v>12</v>
      </c>
      <c r="AX3" s="166">
        <v>12</v>
      </c>
      <c r="AY3" s="167"/>
      <c r="AZ3" s="167"/>
      <c r="BE3" s="157">
        <v>2</v>
      </c>
      <c r="BF3" s="215">
        <v>41759</v>
      </c>
      <c r="BG3" s="215">
        <v>41851</v>
      </c>
      <c r="BH3" s="215">
        <v>41943</v>
      </c>
      <c r="BI3" s="215">
        <v>42035</v>
      </c>
    </row>
    <row r="4" spans="3:61" ht="81" customHeight="1">
      <c r="C4" s="618" t="s">
        <v>317</v>
      </c>
      <c r="D4" s="619"/>
      <c r="F4" s="267" t="s">
        <v>334</v>
      </c>
      <c r="G4" s="267" t="s">
        <v>333</v>
      </c>
      <c r="H4" s="267" t="s">
        <v>340</v>
      </c>
      <c r="I4" s="266" t="s">
        <v>339</v>
      </c>
      <c r="J4" s="266" t="s">
        <v>338</v>
      </c>
      <c r="K4" s="266" t="s">
        <v>337</v>
      </c>
      <c r="L4" s="266" t="s">
        <v>336</v>
      </c>
      <c r="N4" s="254" t="s">
        <v>335</v>
      </c>
      <c r="O4" s="268">
        <f>'1_Wniosek_klient'!C98</f>
        <v>0.06</v>
      </c>
      <c r="Q4" s="618" t="s">
        <v>317</v>
      </c>
      <c r="R4" s="619"/>
      <c r="T4" s="267" t="s">
        <v>334</v>
      </c>
      <c r="U4" s="267" t="s">
        <v>333</v>
      </c>
      <c r="V4" s="267" t="s">
        <v>332</v>
      </c>
      <c r="W4" s="266" t="s">
        <v>331</v>
      </c>
      <c r="X4" s="266" t="s">
        <v>330</v>
      </c>
      <c r="Y4" s="266" t="s">
        <v>329</v>
      </c>
      <c r="Z4" s="266" t="s">
        <v>328</v>
      </c>
      <c r="AA4" s="265"/>
      <c r="AC4" s="252" t="s">
        <v>327</v>
      </c>
      <c r="AD4" s="251">
        <f>AF4+AG4+AH4+AI4+AJ4+AK4+AL4+AM4</f>
        <v>0</v>
      </c>
      <c r="AE4" s="250">
        <f>AE5</f>
        <v>0</v>
      </c>
      <c r="AF4" s="228">
        <f t="shared" ref="AF4:AM4" si="1">IF(AF5-AE5&lt;0,0,AF5-AE5)</f>
        <v>0</v>
      </c>
      <c r="AG4" s="228">
        <f t="shared" si="1"/>
        <v>0</v>
      </c>
      <c r="AH4" s="228">
        <f t="shared" si="1"/>
        <v>0</v>
      </c>
      <c r="AI4" s="228">
        <f t="shared" si="1"/>
        <v>0</v>
      </c>
      <c r="AJ4" s="228">
        <f t="shared" si="1"/>
        <v>0</v>
      </c>
      <c r="AK4" s="228">
        <f t="shared" si="1"/>
        <v>0</v>
      </c>
      <c r="AL4" s="228">
        <f t="shared" si="1"/>
        <v>0</v>
      </c>
      <c r="AM4" s="228">
        <f t="shared" si="1"/>
        <v>0</v>
      </c>
      <c r="AO4" s="226">
        <v>2</v>
      </c>
      <c r="AP4" s="166">
        <v>6</v>
      </c>
      <c r="AQ4" s="166">
        <v>12</v>
      </c>
      <c r="AR4" s="166">
        <v>12</v>
      </c>
      <c r="AS4" s="166">
        <v>12</v>
      </c>
      <c r="AT4" s="264">
        <v>12</v>
      </c>
      <c r="AU4" s="166">
        <v>12</v>
      </c>
      <c r="AV4" s="166">
        <v>12</v>
      </c>
      <c r="AW4" s="166">
        <v>12</v>
      </c>
      <c r="AX4" s="166">
        <v>12</v>
      </c>
      <c r="AY4" s="166"/>
      <c r="AZ4" s="166"/>
      <c r="BA4" s="262" t="s">
        <v>350</v>
      </c>
      <c r="BB4" s="263" t="s">
        <v>326</v>
      </c>
      <c r="BC4" s="263" t="s">
        <v>325</v>
      </c>
      <c r="BD4" s="262" t="s">
        <v>324</v>
      </c>
      <c r="BE4" s="157">
        <v>3</v>
      </c>
      <c r="BF4" s="215">
        <v>41790</v>
      </c>
      <c r="BG4" s="215">
        <v>41882</v>
      </c>
      <c r="BH4" s="215">
        <v>41973</v>
      </c>
      <c r="BI4" s="215">
        <v>42063</v>
      </c>
    </row>
    <row r="5" spans="3:61" ht="15" customHeight="1">
      <c r="C5" s="195">
        <f>O9</f>
        <v>60</v>
      </c>
      <c r="D5" s="195">
        <v>0</v>
      </c>
      <c r="F5" s="258">
        <v>0</v>
      </c>
      <c r="G5" s="193">
        <f>O7</f>
        <v>43281</v>
      </c>
      <c r="H5" s="205">
        <f t="shared" ref="H5:H68" si="2">PV($O$8,C5,$I$6,0,0)*-1</f>
        <v>0</v>
      </c>
      <c r="I5" s="205"/>
      <c r="J5" s="205"/>
      <c r="K5" s="205"/>
      <c r="L5" s="261"/>
      <c r="M5" s="198"/>
      <c r="N5" s="260" t="s">
        <v>323</v>
      </c>
      <c r="O5" s="259">
        <f>'4_Dane_finans_kl'!Q46</f>
        <v>60</v>
      </c>
      <c r="P5" s="198"/>
      <c r="Q5" s="195">
        <f>O9</f>
        <v>60</v>
      </c>
      <c r="R5" s="195">
        <v>0</v>
      </c>
      <c r="T5" s="258">
        <v>0</v>
      </c>
      <c r="U5" s="193">
        <f>O7</f>
        <v>43281</v>
      </c>
      <c r="V5" s="277">
        <f>O6</f>
        <v>0</v>
      </c>
      <c r="W5" s="257"/>
      <c r="X5" s="257"/>
      <c r="Y5" s="257"/>
      <c r="Z5" s="257"/>
      <c r="AA5" s="191">
        <f>T5</f>
        <v>0</v>
      </c>
      <c r="AB5" s="227">
        <f>U5</f>
        <v>43281</v>
      </c>
      <c r="AC5" s="256"/>
      <c r="AD5" s="256"/>
      <c r="AE5" s="250">
        <v>0</v>
      </c>
      <c r="AF5" s="228">
        <f t="shared" ref="AF5:AM5" si="3">IFERROR(VLOOKUP(AF12,$U$5:$Z$77,4,FALSE),0)</f>
        <v>0</v>
      </c>
      <c r="AG5" s="228">
        <f t="shared" si="3"/>
        <v>0</v>
      </c>
      <c r="AH5" s="228">
        <f t="shared" si="3"/>
        <v>0</v>
      </c>
      <c r="AI5" s="228">
        <f t="shared" si="3"/>
        <v>0</v>
      </c>
      <c r="AJ5" s="228">
        <f t="shared" si="3"/>
        <v>0</v>
      </c>
      <c r="AK5" s="228">
        <f t="shared" si="3"/>
        <v>0</v>
      </c>
      <c r="AL5" s="228">
        <f t="shared" si="3"/>
        <v>0</v>
      </c>
      <c r="AM5" s="228">
        <f t="shared" si="3"/>
        <v>0</v>
      </c>
      <c r="AO5" s="226">
        <v>3</v>
      </c>
      <c r="AP5" s="166">
        <v>3</v>
      </c>
      <c r="AQ5" s="166">
        <v>12</v>
      </c>
      <c r="AR5" s="166">
        <v>12</v>
      </c>
      <c r="AS5" s="166">
        <v>12</v>
      </c>
      <c r="AT5" s="166">
        <v>12</v>
      </c>
      <c r="AU5" s="166">
        <v>12</v>
      </c>
      <c r="AV5" s="166">
        <v>12</v>
      </c>
      <c r="AW5" s="166">
        <v>12</v>
      </c>
      <c r="AX5" s="166">
        <v>12</v>
      </c>
      <c r="AY5" s="167"/>
      <c r="AZ5" s="167" t="s">
        <v>351</v>
      </c>
      <c r="BE5" s="157">
        <v>4</v>
      </c>
      <c r="BF5" s="215">
        <v>41820</v>
      </c>
      <c r="BG5" s="215">
        <v>41912</v>
      </c>
      <c r="BH5" s="215">
        <v>42004</v>
      </c>
      <c r="BI5" s="215">
        <v>42094</v>
      </c>
    </row>
    <row r="6" spans="3:61" ht="18" customHeight="1">
      <c r="C6" s="195">
        <f t="shared" ref="C6:C69" si="4">IF(C5-1&gt;=0,C5-1,0)</f>
        <v>59</v>
      </c>
      <c r="D6" s="195">
        <f t="shared" ref="D6:D69" si="5">IF(C6&gt;0,D5+1,0)</f>
        <v>1</v>
      </c>
      <c r="F6" s="194">
        <v>1</v>
      </c>
      <c r="G6" s="193">
        <f t="shared" ref="G6:G69" si="6">IF(F6&gt;0,EOMONTH(G5,$P$206),0)</f>
        <v>43312</v>
      </c>
      <c r="H6" s="205">
        <f t="shared" si="2"/>
        <v>0</v>
      </c>
      <c r="I6" s="255">
        <f>PMT(O8,O9,-$O$6,,0)</f>
        <v>0</v>
      </c>
      <c r="J6" s="205">
        <f t="shared" ref="J6:J69" si="7">PPMT($O$8,F6,$O$9,-$O$6)</f>
        <v>0</v>
      </c>
      <c r="K6" s="205">
        <f t="shared" ref="K6:K69" si="8">IPMT($O$8,F6,$O$9,-$O$6)</f>
        <v>0</v>
      </c>
      <c r="L6" s="204" t="e">
        <f t="shared" ref="L6:L69" si="9">CUMIPMT($O$8,$O$9,$O$6,1,F6,0)*-1</f>
        <v>#NUM!</v>
      </c>
      <c r="M6" s="198"/>
      <c r="N6" s="254" t="s">
        <v>322</v>
      </c>
      <c r="O6" s="253">
        <f>'4_Dane_finans_kl'!F46</f>
        <v>0</v>
      </c>
      <c r="P6" s="198"/>
      <c r="Q6" s="195">
        <f t="shared" ref="Q6:Q69" si="10">IF(Q5-1&gt;=0,Q5-1,0)</f>
        <v>59</v>
      </c>
      <c r="R6" s="195">
        <f t="shared" ref="R6:R69" si="11">IF(Q6&gt;0,R5+1,0)</f>
        <v>1</v>
      </c>
      <c r="T6" s="194">
        <f>R6</f>
        <v>1</v>
      </c>
      <c r="U6" s="193">
        <f t="shared" ref="U6:U69" si="12">EOMONTH(U5,$P$206)</f>
        <v>43312</v>
      </c>
      <c r="V6" s="192">
        <f t="shared" ref="V6:V69" si="13">IF(T6&gt;0,V5-W6,0)</f>
        <v>0</v>
      </c>
      <c r="W6" s="192">
        <f t="shared" ref="W6:W69" si="14">IF(T6&gt;$O$10,$V$5/($O$9-$O$10),0)</f>
        <v>0</v>
      </c>
      <c r="X6" s="192">
        <f>W6</f>
        <v>0</v>
      </c>
      <c r="Y6" s="192">
        <f t="shared" ref="Y6:Y69" si="15">V5*$O$8</f>
        <v>0</v>
      </c>
      <c r="Z6" s="192">
        <f>Y6</f>
        <v>0</v>
      </c>
      <c r="AZ6" s="156">
        <v>1</v>
      </c>
      <c r="BB6" s="399">
        <f>BB7</f>
        <v>0</v>
      </c>
      <c r="BE6" s="157">
        <v>5</v>
      </c>
      <c r="BF6" s="215">
        <v>41851</v>
      </c>
      <c r="BG6" s="215">
        <v>41943</v>
      </c>
      <c r="BH6" s="215">
        <v>42035</v>
      </c>
      <c r="BI6" s="215">
        <v>42124</v>
      </c>
    </row>
    <row r="7" spans="3:61" ht="23.25" customHeight="1">
      <c r="C7" s="195">
        <f t="shared" si="4"/>
        <v>58</v>
      </c>
      <c r="D7" s="195">
        <f t="shared" si="5"/>
        <v>2</v>
      </c>
      <c r="F7" s="194">
        <f t="shared" ref="F7:F70" si="16">IF(D6&gt;0,F6+1,0)</f>
        <v>2</v>
      </c>
      <c r="G7" s="193">
        <f t="shared" si="6"/>
        <v>43343</v>
      </c>
      <c r="H7" s="205">
        <f t="shared" si="2"/>
        <v>0</v>
      </c>
      <c r="I7" s="205">
        <f t="shared" ref="I7:I70" si="17">IF(H6&gt;0,I6,0)</f>
        <v>0</v>
      </c>
      <c r="J7" s="205">
        <f t="shared" si="7"/>
        <v>0</v>
      </c>
      <c r="K7" s="205">
        <f t="shared" si="8"/>
        <v>0</v>
      </c>
      <c r="L7" s="204" t="e">
        <f t="shared" si="9"/>
        <v>#NUM!</v>
      </c>
      <c r="M7" s="198"/>
      <c r="N7" s="247" t="s">
        <v>320</v>
      </c>
      <c r="O7" s="246">
        <f>AY7</f>
        <v>43281</v>
      </c>
      <c r="P7" s="198"/>
      <c r="Q7" s="195">
        <f t="shared" si="10"/>
        <v>58</v>
      </c>
      <c r="R7" s="195">
        <f t="shared" si="11"/>
        <v>2</v>
      </c>
      <c r="T7" s="194">
        <f t="shared" ref="T7:T70" si="18">IF(R6&gt;0,T6+1,0)</f>
        <v>2</v>
      </c>
      <c r="U7" s="193">
        <f t="shared" si="12"/>
        <v>43343</v>
      </c>
      <c r="V7" s="192">
        <f t="shared" si="13"/>
        <v>0</v>
      </c>
      <c r="W7" s="192">
        <f t="shared" si="14"/>
        <v>0</v>
      </c>
      <c r="X7" s="192">
        <f t="shared" ref="X7:X70" si="19">W7+X6</f>
        <v>0</v>
      </c>
      <c r="Y7" s="192">
        <f t="shared" si="15"/>
        <v>0</v>
      </c>
      <c r="Z7" s="192">
        <f t="shared" ref="Z7:Z70" si="20">Z6+Y7</f>
        <v>0</v>
      </c>
      <c r="AY7" s="212">
        <v>43281</v>
      </c>
      <c r="AZ7" s="281">
        <v>2</v>
      </c>
      <c r="BA7" s="213">
        <f>VLOOKUP(AY7,$U$5:$Z$77,6,FALSE)</f>
        <v>0</v>
      </c>
      <c r="BB7" s="399">
        <f>V5</f>
        <v>0</v>
      </c>
      <c r="BE7" s="157">
        <v>6</v>
      </c>
      <c r="BF7" s="215">
        <v>41882</v>
      </c>
      <c r="BG7" s="215">
        <v>41973</v>
      </c>
      <c r="BH7" s="215">
        <v>42063</v>
      </c>
      <c r="BI7" s="215">
        <v>42155</v>
      </c>
    </row>
    <row r="8" spans="3:61" ht="18.75" customHeight="1">
      <c r="C8" s="195">
        <f t="shared" si="4"/>
        <v>57</v>
      </c>
      <c r="D8" s="195">
        <f t="shared" si="5"/>
        <v>3</v>
      </c>
      <c r="F8" s="194">
        <f t="shared" si="16"/>
        <v>3</v>
      </c>
      <c r="G8" s="193">
        <f t="shared" si="6"/>
        <v>43373</v>
      </c>
      <c r="H8" s="205">
        <f t="shared" si="2"/>
        <v>0</v>
      </c>
      <c r="I8" s="205">
        <f t="shared" si="17"/>
        <v>0</v>
      </c>
      <c r="J8" s="205">
        <f t="shared" si="7"/>
        <v>0</v>
      </c>
      <c r="K8" s="205">
        <f t="shared" si="8"/>
        <v>0</v>
      </c>
      <c r="L8" s="204" t="e">
        <f t="shared" si="9"/>
        <v>#NUM!</v>
      </c>
      <c r="M8" s="198"/>
      <c r="N8" s="242" t="s">
        <v>319</v>
      </c>
      <c r="O8" s="241">
        <f>MAX(N203:N205)</f>
        <v>5.0000000000000001E-3</v>
      </c>
      <c r="P8" s="198"/>
      <c r="Q8" s="195">
        <f t="shared" si="10"/>
        <v>57</v>
      </c>
      <c r="R8" s="195">
        <f t="shared" si="11"/>
        <v>3</v>
      </c>
      <c r="T8" s="194">
        <f t="shared" si="18"/>
        <v>3</v>
      </c>
      <c r="U8" s="193">
        <f t="shared" si="12"/>
        <v>43373</v>
      </c>
      <c r="V8" s="192">
        <f t="shared" si="13"/>
        <v>0</v>
      </c>
      <c r="W8" s="192">
        <f t="shared" si="14"/>
        <v>0</v>
      </c>
      <c r="X8" s="192">
        <f t="shared" si="19"/>
        <v>0</v>
      </c>
      <c r="Y8" s="192">
        <f t="shared" si="15"/>
        <v>0</v>
      </c>
      <c r="Z8" s="192">
        <f t="shared" si="20"/>
        <v>0</v>
      </c>
      <c r="AY8" s="212">
        <v>43373</v>
      </c>
      <c r="AZ8" s="281">
        <v>3</v>
      </c>
      <c r="BA8" s="213">
        <f>VLOOKUP(AY8,$U$5:$Z$77,6,FALSE)</f>
        <v>0</v>
      </c>
      <c r="BB8" s="213">
        <f>VLOOKUP(AY8,U4:Z76,2,FALSE)</f>
        <v>0</v>
      </c>
      <c r="BE8" s="157">
        <v>7</v>
      </c>
      <c r="BF8" s="215">
        <v>41912</v>
      </c>
      <c r="BG8" s="215">
        <v>42004</v>
      </c>
      <c r="BH8" s="215">
        <v>42094</v>
      </c>
      <c r="BI8" s="215">
        <v>42185</v>
      </c>
    </row>
    <row r="9" spans="3:61" ht="18.75" customHeight="1">
      <c r="C9" s="195">
        <f t="shared" si="4"/>
        <v>56</v>
      </c>
      <c r="D9" s="195">
        <f t="shared" si="5"/>
        <v>4</v>
      </c>
      <c r="F9" s="194">
        <f t="shared" si="16"/>
        <v>4</v>
      </c>
      <c r="G9" s="193">
        <f t="shared" si="6"/>
        <v>43404</v>
      </c>
      <c r="H9" s="205">
        <f t="shared" si="2"/>
        <v>0</v>
      </c>
      <c r="I9" s="205">
        <f t="shared" si="17"/>
        <v>0</v>
      </c>
      <c r="J9" s="205">
        <f t="shared" si="7"/>
        <v>0</v>
      </c>
      <c r="K9" s="205">
        <f t="shared" si="8"/>
        <v>0</v>
      </c>
      <c r="L9" s="204" t="e">
        <f t="shared" si="9"/>
        <v>#NUM!</v>
      </c>
      <c r="M9" s="198"/>
      <c r="N9" s="238" t="s">
        <v>315</v>
      </c>
      <c r="O9" s="237">
        <f>MAX(O203:O205)</f>
        <v>60</v>
      </c>
      <c r="P9" s="198"/>
      <c r="Q9" s="195">
        <f t="shared" si="10"/>
        <v>56</v>
      </c>
      <c r="R9" s="195">
        <f t="shared" si="11"/>
        <v>4</v>
      </c>
      <c r="T9" s="194">
        <f t="shared" si="18"/>
        <v>4</v>
      </c>
      <c r="U9" s="193">
        <f t="shared" si="12"/>
        <v>43404</v>
      </c>
      <c r="V9" s="192">
        <f t="shared" si="13"/>
        <v>0</v>
      </c>
      <c r="W9" s="192">
        <f t="shared" si="14"/>
        <v>0</v>
      </c>
      <c r="X9" s="192">
        <f t="shared" si="19"/>
        <v>0</v>
      </c>
      <c r="Y9" s="192">
        <f t="shared" si="15"/>
        <v>0</v>
      </c>
      <c r="Z9" s="192">
        <f t="shared" si="20"/>
        <v>0</v>
      </c>
      <c r="AB9" s="203"/>
      <c r="AC9" s="252" t="s">
        <v>321</v>
      </c>
      <c r="AD9" s="251">
        <f>AF9+AG9+AH9+AI9+AJ9+AK9+AL9+AM9</f>
        <v>0</v>
      </c>
      <c r="AE9" s="250">
        <f>AE10</f>
        <v>0</v>
      </c>
      <c r="AF9" s="228">
        <f t="shared" ref="AF9:AM9" si="21">IF(AF10-AE10&lt;0,0,AF10-AE10)</f>
        <v>0</v>
      </c>
      <c r="AG9" s="228">
        <f t="shared" si="21"/>
        <v>0</v>
      </c>
      <c r="AH9" s="228">
        <f t="shared" si="21"/>
        <v>0</v>
      </c>
      <c r="AI9" s="228">
        <f t="shared" si="21"/>
        <v>0</v>
      </c>
      <c r="AJ9" s="228">
        <f t="shared" si="21"/>
        <v>0</v>
      </c>
      <c r="AK9" s="228">
        <f t="shared" si="21"/>
        <v>0</v>
      </c>
      <c r="AL9" s="228">
        <f t="shared" si="21"/>
        <v>0</v>
      </c>
      <c r="AM9" s="228">
        <f t="shared" si="21"/>
        <v>0</v>
      </c>
      <c r="AO9" s="226">
        <v>4</v>
      </c>
      <c r="AP9" s="166">
        <v>11</v>
      </c>
      <c r="AQ9" s="166">
        <f t="shared" ref="AQ9:AX9" si="22">AP9+12</f>
        <v>23</v>
      </c>
      <c r="AR9" s="166">
        <f t="shared" si="22"/>
        <v>35</v>
      </c>
      <c r="AS9" s="166">
        <f t="shared" si="22"/>
        <v>47</v>
      </c>
      <c r="AT9" s="166">
        <f t="shared" si="22"/>
        <v>59</v>
      </c>
      <c r="AU9" s="166">
        <f t="shared" si="22"/>
        <v>71</v>
      </c>
      <c r="AV9" s="166">
        <f t="shared" si="22"/>
        <v>83</v>
      </c>
      <c r="AW9" s="166">
        <f t="shared" si="22"/>
        <v>95</v>
      </c>
      <c r="AX9" s="249">
        <f t="shared" si="22"/>
        <v>107</v>
      </c>
      <c r="AY9" s="278">
        <v>43465</v>
      </c>
      <c r="AZ9" s="282">
        <v>4</v>
      </c>
      <c r="BA9" s="213">
        <f>VLOOKUP(AY9,$U$5:$Z$77,6,FALSE)</f>
        <v>0</v>
      </c>
      <c r="BB9" s="213">
        <f>VLOOKUP(AY9,U5:Z77,2,FALSE)</f>
        <v>0</v>
      </c>
      <c r="BC9" s="248">
        <f>VLOOKUP(AY10,U5:Z77,2,FALSE)</f>
        <v>0</v>
      </c>
      <c r="BD9" s="213">
        <f t="shared" ref="BD9:BD18" si="23">BB9-BC9</f>
        <v>0</v>
      </c>
      <c r="BE9" s="157">
        <v>8</v>
      </c>
      <c r="BF9" s="215">
        <v>41943</v>
      </c>
      <c r="BG9" s="215">
        <v>42035</v>
      </c>
      <c r="BH9" s="215">
        <v>42124</v>
      </c>
      <c r="BI9" s="215">
        <v>42216</v>
      </c>
    </row>
    <row r="10" spans="3:61" ht="22.5" customHeight="1">
      <c r="C10" s="195">
        <f t="shared" si="4"/>
        <v>55</v>
      </c>
      <c r="D10" s="195">
        <f t="shared" si="5"/>
        <v>5</v>
      </c>
      <c r="F10" s="194">
        <f t="shared" si="16"/>
        <v>5</v>
      </c>
      <c r="G10" s="193">
        <f t="shared" si="6"/>
        <v>43434</v>
      </c>
      <c r="H10" s="205">
        <f t="shared" si="2"/>
        <v>0</v>
      </c>
      <c r="I10" s="205">
        <f t="shared" si="17"/>
        <v>0</v>
      </c>
      <c r="J10" s="205">
        <f t="shared" si="7"/>
        <v>0</v>
      </c>
      <c r="K10" s="205">
        <f t="shared" si="8"/>
        <v>0</v>
      </c>
      <c r="L10" s="204" t="e">
        <f t="shared" si="9"/>
        <v>#NUM!</v>
      </c>
      <c r="M10" s="198"/>
      <c r="N10" s="233" t="s">
        <v>318</v>
      </c>
      <c r="O10" s="232">
        <f>'4_Dane_finans_kl'!R46</f>
        <v>0</v>
      </c>
      <c r="P10" s="198"/>
      <c r="Q10" s="195">
        <f t="shared" si="10"/>
        <v>55</v>
      </c>
      <c r="R10" s="195">
        <f t="shared" si="11"/>
        <v>5</v>
      </c>
      <c r="T10" s="194">
        <f t="shared" si="18"/>
        <v>5</v>
      </c>
      <c r="U10" s="193">
        <f t="shared" si="12"/>
        <v>43434</v>
      </c>
      <c r="V10" s="192">
        <f t="shared" si="13"/>
        <v>0</v>
      </c>
      <c r="W10" s="192">
        <f t="shared" si="14"/>
        <v>0</v>
      </c>
      <c r="X10" s="192">
        <f t="shared" si="19"/>
        <v>0</v>
      </c>
      <c r="Y10" s="192">
        <f t="shared" si="15"/>
        <v>0</v>
      </c>
      <c r="Z10" s="192">
        <f t="shared" si="20"/>
        <v>0</v>
      </c>
      <c r="AB10" s="203"/>
      <c r="AC10" s="245"/>
      <c r="AD10" s="245"/>
      <c r="AE10" s="244">
        <v>0</v>
      </c>
      <c r="AF10" s="243">
        <f t="shared" ref="AF10:AM10" si="24">AF11</f>
        <v>0</v>
      </c>
      <c r="AG10" s="243">
        <f t="shared" si="24"/>
        <v>0</v>
      </c>
      <c r="AH10" s="243">
        <f t="shared" si="24"/>
        <v>0</v>
      </c>
      <c r="AI10" s="243">
        <f t="shared" si="24"/>
        <v>0</v>
      </c>
      <c r="AJ10" s="243">
        <f t="shared" si="24"/>
        <v>0</v>
      </c>
      <c r="AK10" s="243">
        <f t="shared" si="24"/>
        <v>0</v>
      </c>
      <c r="AL10" s="243">
        <f t="shared" si="24"/>
        <v>0</v>
      </c>
      <c r="AM10" s="243">
        <f t="shared" si="24"/>
        <v>0</v>
      </c>
      <c r="AY10" s="193">
        <v>43830</v>
      </c>
      <c r="AZ10" s="283"/>
      <c r="BA10" s="213">
        <f>VLOOKUP(AY10,U5:Z140,6,FALSE)</f>
        <v>0</v>
      </c>
      <c r="BB10" s="213">
        <f t="shared" ref="BB10:BB19" si="25">VLOOKUP(AY10,U5:Z140,2,FALSE)</f>
        <v>0</v>
      </c>
      <c r="BC10" s="213">
        <f>VLOOKUP(AY11,U5:Z77,2,FALSE)</f>
        <v>0</v>
      </c>
      <c r="BD10" s="213">
        <f t="shared" si="23"/>
        <v>0</v>
      </c>
      <c r="BE10" s="157">
        <v>9</v>
      </c>
      <c r="BF10" s="215">
        <v>41973</v>
      </c>
      <c r="BG10" s="215">
        <v>42063</v>
      </c>
      <c r="BH10" s="215">
        <v>42155</v>
      </c>
      <c r="BI10" s="215">
        <v>42247</v>
      </c>
    </row>
    <row r="11" spans="3:61" ht="19.5" customHeight="1">
      <c r="C11" s="195">
        <f t="shared" si="4"/>
        <v>54</v>
      </c>
      <c r="D11" s="195">
        <f t="shared" si="5"/>
        <v>6</v>
      </c>
      <c r="F11" s="194">
        <f t="shared" si="16"/>
        <v>6</v>
      </c>
      <c r="G11" s="193">
        <f t="shared" si="6"/>
        <v>43465</v>
      </c>
      <c r="H11" s="205">
        <f t="shared" si="2"/>
        <v>0</v>
      </c>
      <c r="I11" s="205">
        <f t="shared" si="17"/>
        <v>0</v>
      </c>
      <c r="J11" s="205">
        <f t="shared" si="7"/>
        <v>0</v>
      </c>
      <c r="K11" s="205">
        <f t="shared" si="8"/>
        <v>0</v>
      </c>
      <c r="L11" s="204" t="e">
        <f t="shared" si="9"/>
        <v>#NUM!</v>
      </c>
      <c r="M11" s="198"/>
      <c r="P11" s="198"/>
      <c r="Q11" s="195">
        <f t="shared" si="10"/>
        <v>54</v>
      </c>
      <c r="R11" s="195">
        <f t="shared" si="11"/>
        <v>6</v>
      </c>
      <c r="T11" s="194">
        <f t="shared" si="18"/>
        <v>6</v>
      </c>
      <c r="U11" s="193">
        <f t="shared" si="12"/>
        <v>43465</v>
      </c>
      <c r="V11" s="192">
        <f t="shared" si="13"/>
        <v>0</v>
      </c>
      <c r="W11" s="192">
        <f t="shared" si="14"/>
        <v>0</v>
      </c>
      <c r="X11" s="192">
        <f t="shared" si="19"/>
        <v>0</v>
      </c>
      <c r="Y11" s="192">
        <f t="shared" si="15"/>
        <v>0</v>
      </c>
      <c r="Z11" s="192">
        <f t="shared" si="20"/>
        <v>0</v>
      </c>
      <c r="AB11" s="203"/>
      <c r="AC11" s="240">
        <v>0</v>
      </c>
      <c r="AD11" s="239"/>
      <c r="AE11" s="230">
        <v>0</v>
      </c>
      <c r="AF11" s="228">
        <f t="shared" ref="AF11:AM11" si="26">IFERROR(VLOOKUP(AF12,$U$5:$AA$77,6,FALSE),0)</f>
        <v>0</v>
      </c>
      <c r="AG11" s="228">
        <f t="shared" si="26"/>
        <v>0</v>
      </c>
      <c r="AH11" s="228">
        <f t="shared" si="26"/>
        <v>0</v>
      </c>
      <c r="AI11" s="228">
        <f t="shared" si="26"/>
        <v>0</v>
      </c>
      <c r="AJ11" s="228">
        <f t="shared" si="26"/>
        <v>0</v>
      </c>
      <c r="AK11" s="228">
        <f t="shared" si="26"/>
        <v>0</v>
      </c>
      <c r="AL11" s="228">
        <f t="shared" si="26"/>
        <v>0</v>
      </c>
      <c r="AM11" s="228">
        <f t="shared" si="26"/>
        <v>0</v>
      </c>
      <c r="AY11" s="193">
        <v>44196</v>
      </c>
      <c r="AZ11" s="283"/>
      <c r="BA11" s="213">
        <f>VLOOKUP(AY11,$U$5:$Z$77,6,FALSE)</f>
        <v>0</v>
      </c>
      <c r="BB11" s="213">
        <f t="shared" si="25"/>
        <v>0</v>
      </c>
      <c r="BC11" s="213">
        <f t="shared" ref="BC11:BC16" si="27">VLOOKUP(AY12,$U$5:$Z$136,2,FALSE)</f>
        <v>0</v>
      </c>
      <c r="BD11" s="213">
        <f t="shared" si="23"/>
        <v>0</v>
      </c>
      <c r="BE11" s="157">
        <v>10</v>
      </c>
      <c r="BF11" s="215">
        <v>42004</v>
      </c>
      <c r="BG11" s="215">
        <v>42094</v>
      </c>
      <c r="BH11" s="215">
        <v>42185</v>
      </c>
      <c r="BI11" s="215">
        <v>42277</v>
      </c>
    </row>
    <row r="12" spans="3:61" ht="18" customHeight="1">
      <c r="C12" s="195">
        <f t="shared" si="4"/>
        <v>53</v>
      </c>
      <c r="D12" s="195">
        <f t="shared" si="5"/>
        <v>7</v>
      </c>
      <c r="F12" s="194">
        <f t="shared" si="16"/>
        <v>7</v>
      </c>
      <c r="G12" s="193">
        <f t="shared" si="6"/>
        <v>43496</v>
      </c>
      <c r="H12" s="205">
        <f t="shared" si="2"/>
        <v>0</v>
      </c>
      <c r="I12" s="205">
        <f t="shared" si="17"/>
        <v>0</v>
      </c>
      <c r="J12" s="205">
        <f t="shared" si="7"/>
        <v>0</v>
      </c>
      <c r="K12" s="205">
        <f t="shared" si="8"/>
        <v>0</v>
      </c>
      <c r="L12" s="204" t="e">
        <f t="shared" si="9"/>
        <v>#NUM!</v>
      </c>
      <c r="M12" s="198"/>
      <c r="P12" s="198"/>
      <c r="Q12" s="195">
        <f t="shared" si="10"/>
        <v>53</v>
      </c>
      <c r="R12" s="195">
        <f t="shared" si="11"/>
        <v>7</v>
      </c>
      <c r="T12" s="194">
        <f t="shared" si="18"/>
        <v>7</v>
      </c>
      <c r="U12" s="193">
        <f t="shared" si="12"/>
        <v>43496</v>
      </c>
      <c r="V12" s="192">
        <f t="shared" si="13"/>
        <v>0</v>
      </c>
      <c r="W12" s="192">
        <f t="shared" si="14"/>
        <v>0</v>
      </c>
      <c r="X12" s="192">
        <f t="shared" si="19"/>
        <v>0</v>
      </c>
      <c r="Y12" s="192">
        <f t="shared" si="15"/>
        <v>0</v>
      </c>
      <c r="Z12" s="192">
        <f t="shared" si="20"/>
        <v>0</v>
      </c>
      <c r="AB12" s="203"/>
      <c r="AC12" s="236">
        <v>5</v>
      </c>
      <c r="AD12" s="235"/>
      <c r="AE12" s="234">
        <f>VLOOKUP(AE11,$T$5:$Z$77,7,FALSE)</f>
        <v>0</v>
      </c>
      <c r="AF12" s="220">
        <f t="shared" ref="AF12:AM12" si="28">VLOOKUP($AC$12,$AO$12:$AX$16,AP2,FALSE)</f>
        <v>42460</v>
      </c>
      <c r="AG12" s="220">
        <f t="shared" si="28"/>
        <v>42551</v>
      </c>
      <c r="AH12" s="220">
        <f t="shared" si="28"/>
        <v>42643</v>
      </c>
      <c r="AI12" s="220">
        <f t="shared" si="28"/>
        <v>42735</v>
      </c>
      <c r="AJ12" s="220">
        <f t="shared" si="28"/>
        <v>43100</v>
      </c>
      <c r="AK12" s="220">
        <f t="shared" si="28"/>
        <v>43465</v>
      </c>
      <c r="AL12" s="220">
        <f t="shared" si="28"/>
        <v>43830</v>
      </c>
      <c r="AM12" s="220">
        <f t="shared" si="28"/>
        <v>44196</v>
      </c>
      <c r="AO12" s="226">
        <v>1</v>
      </c>
      <c r="AP12" s="165">
        <f>EOMONTH(AP17,5)</f>
        <v>42185</v>
      </c>
      <c r="AQ12" s="165">
        <f>EOMONTH(AP12,3)</f>
        <v>42277</v>
      </c>
      <c r="AR12" s="165">
        <f>EOMONTH(AQ12,3)</f>
        <v>42369</v>
      </c>
      <c r="AS12" s="165">
        <f t="shared" ref="AS12:AX12" si="29">EOMONTH(AR12,12)</f>
        <v>42735</v>
      </c>
      <c r="AT12" s="165">
        <f t="shared" si="29"/>
        <v>43100</v>
      </c>
      <c r="AU12" s="165">
        <f t="shared" si="29"/>
        <v>43465</v>
      </c>
      <c r="AV12" s="165">
        <f t="shared" si="29"/>
        <v>43830</v>
      </c>
      <c r="AW12" s="165">
        <f t="shared" si="29"/>
        <v>44196</v>
      </c>
      <c r="AX12" s="224">
        <f t="shared" si="29"/>
        <v>44561</v>
      </c>
      <c r="AY12" s="212">
        <v>44561</v>
      </c>
      <c r="AZ12" s="283"/>
      <c r="BA12" s="213">
        <f>VLOOKUP(AY12,$U$5:$Z$77,6,FALSE)</f>
        <v>0</v>
      </c>
      <c r="BB12" s="213">
        <f t="shared" si="25"/>
        <v>0</v>
      </c>
      <c r="BC12" s="213">
        <f t="shared" si="27"/>
        <v>0</v>
      </c>
      <c r="BD12" s="213">
        <f t="shared" si="23"/>
        <v>0</v>
      </c>
      <c r="BE12" s="157">
        <v>11</v>
      </c>
      <c r="BF12" s="215">
        <v>42035</v>
      </c>
      <c r="BG12" s="215">
        <v>42124</v>
      </c>
      <c r="BH12" s="215"/>
      <c r="BI12" s="215">
        <v>42308</v>
      </c>
    </row>
    <row r="13" spans="3:61" ht="15" customHeight="1">
      <c r="C13" s="195">
        <f t="shared" si="4"/>
        <v>52</v>
      </c>
      <c r="D13" s="195">
        <f t="shared" si="5"/>
        <v>8</v>
      </c>
      <c r="F13" s="194">
        <f t="shared" si="16"/>
        <v>8</v>
      </c>
      <c r="G13" s="193">
        <f t="shared" si="6"/>
        <v>43524</v>
      </c>
      <c r="H13" s="205">
        <f t="shared" si="2"/>
        <v>0</v>
      </c>
      <c r="I13" s="205">
        <f t="shared" si="17"/>
        <v>0</v>
      </c>
      <c r="J13" s="205">
        <f t="shared" si="7"/>
        <v>0</v>
      </c>
      <c r="K13" s="205">
        <f t="shared" si="8"/>
        <v>0</v>
      </c>
      <c r="L13" s="204" t="e">
        <f t="shared" si="9"/>
        <v>#NUM!</v>
      </c>
      <c r="M13" s="198"/>
      <c r="P13" s="198"/>
      <c r="Q13" s="195">
        <f t="shared" si="10"/>
        <v>52</v>
      </c>
      <c r="R13" s="195">
        <f t="shared" si="11"/>
        <v>8</v>
      </c>
      <c r="T13" s="194">
        <f t="shared" si="18"/>
        <v>8</v>
      </c>
      <c r="U13" s="193">
        <f t="shared" si="12"/>
        <v>43524</v>
      </c>
      <c r="V13" s="192">
        <f t="shared" si="13"/>
        <v>0</v>
      </c>
      <c r="W13" s="192">
        <f t="shared" si="14"/>
        <v>0</v>
      </c>
      <c r="X13" s="192">
        <f t="shared" si="19"/>
        <v>0</v>
      </c>
      <c r="Y13" s="192">
        <f t="shared" si="15"/>
        <v>0</v>
      </c>
      <c r="Z13" s="192">
        <f t="shared" si="20"/>
        <v>0</v>
      </c>
      <c r="AB13" s="203"/>
      <c r="AD13" s="231"/>
      <c r="AE13" s="230"/>
      <c r="AF13" s="228">
        <f t="shared" ref="AF13:AM13" si="30">AF12</f>
        <v>42460</v>
      </c>
      <c r="AG13" s="228">
        <f t="shared" si="30"/>
        <v>42551</v>
      </c>
      <c r="AH13" s="228">
        <f t="shared" si="30"/>
        <v>42643</v>
      </c>
      <c r="AI13" s="228">
        <f t="shared" si="30"/>
        <v>42735</v>
      </c>
      <c r="AJ13" s="228">
        <f t="shared" si="30"/>
        <v>43100</v>
      </c>
      <c r="AK13" s="229">
        <f t="shared" si="30"/>
        <v>43465</v>
      </c>
      <c r="AL13" s="229">
        <f t="shared" si="30"/>
        <v>43830</v>
      </c>
      <c r="AM13" s="229">
        <f t="shared" si="30"/>
        <v>44196</v>
      </c>
      <c r="AO13" s="226">
        <v>2</v>
      </c>
      <c r="AP13" s="165">
        <f>EOMONTH(AP12,3)</f>
        <v>42277</v>
      </c>
      <c r="AQ13" s="165">
        <f>EOMONTH(AQ12,3)</f>
        <v>42369</v>
      </c>
      <c r="AR13" s="165">
        <f t="shared" ref="AR13:AX13" si="31">EOMONTH(AR12,12)</f>
        <v>42735</v>
      </c>
      <c r="AS13" s="165">
        <f t="shared" si="31"/>
        <v>43100</v>
      </c>
      <c r="AT13" s="165">
        <f t="shared" si="31"/>
        <v>43465</v>
      </c>
      <c r="AU13" s="165">
        <f t="shared" si="31"/>
        <v>43830</v>
      </c>
      <c r="AV13" s="165">
        <f t="shared" si="31"/>
        <v>44196</v>
      </c>
      <c r="AW13" s="165">
        <f t="shared" si="31"/>
        <v>44561</v>
      </c>
      <c r="AX13" s="224">
        <f t="shared" si="31"/>
        <v>44926</v>
      </c>
      <c r="AY13" s="212">
        <v>44926</v>
      </c>
      <c r="AZ13" s="212"/>
      <c r="BA13" s="213">
        <f t="shared" ref="BA13:BA18" si="32">VLOOKUP(AY13,$U$5:$Z$125,6,FALSE)</f>
        <v>0</v>
      </c>
      <c r="BB13" s="213">
        <f t="shared" si="25"/>
        <v>0</v>
      </c>
      <c r="BC13" s="213">
        <f t="shared" si="27"/>
        <v>0</v>
      </c>
      <c r="BD13" s="213">
        <f t="shared" si="23"/>
        <v>0</v>
      </c>
      <c r="BE13" s="157">
        <v>12</v>
      </c>
      <c r="BF13" s="215">
        <v>42063</v>
      </c>
      <c r="BG13" s="215">
        <v>42155</v>
      </c>
      <c r="BH13" s="215"/>
      <c r="BI13" s="215">
        <v>42338</v>
      </c>
    </row>
    <row r="14" spans="3:61" ht="15" customHeight="1">
      <c r="C14" s="195">
        <f t="shared" si="4"/>
        <v>51</v>
      </c>
      <c r="D14" s="195">
        <f t="shared" si="5"/>
        <v>9</v>
      </c>
      <c r="F14" s="194">
        <f t="shared" si="16"/>
        <v>9</v>
      </c>
      <c r="G14" s="193">
        <f t="shared" si="6"/>
        <v>43555</v>
      </c>
      <c r="H14" s="205">
        <f t="shared" si="2"/>
        <v>0</v>
      </c>
      <c r="I14" s="205">
        <f t="shared" si="17"/>
        <v>0</v>
      </c>
      <c r="J14" s="205">
        <f t="shared" si="7"/>
        <v>0</v>
      </c>
      <c r="K14" s="205">
        <f t="shared" si="8"/>
        <v>0</v>
      </c>
      <c r="L14" s="204" t="e">
        <f t="shared" si="9"/>
        <v>#NUM!</v>
      </c>
      <c r="M14" s="198"/>
      <c r="N14" s="198"/>
      <c r="O14" s="198"/>
      <c r="P14" s="198"/>
      <c r="Q14" s="195">
        <f t="shared" si="10"/>
        <v>51</v>
      </c>
      <c r="R14" s="195">
        <f t="shared" si="11"/>
        <v>9</v>
      </c>
      <c r="T14" s="194">
        <f t="shared" si="18"/>
        <v>9</v>
      </c>
      <c r="U14" s="193">
        <f t="shared" si="12"/>
        <v>43555</v>
      </c>
      <c r="V14" s="192">
        <f t="shared" si="13"/>
        <v>0</v>
      </c>
      <c r="W14" s="192">
        <f t="shared" si="14"/>
        <v>0</v>
      </c>
      <c r="X14" s="192">
        <f t="shared" si="19"/>
        <v>0</v>
      </c>
      <c r="Y14" s="192">
        <f t="shared" si="15"/>
        <v>0</v>
      </c>
      <c r="Z14" s="192">
        <f t="shared" si="20"/>
        <v>0</v>
      </c>
      <c r="AB14" s="203"/>
      <c r="AC14" s="189"/>
      <c r="AD14" s="189"/>
      <c r="AE14" s="189"/>
      <c r="AF14" s="228">
        <f t="shared" ref="AF14:AM14" si="33">IF(AND($AB$5&lt;=AF13,$AB$5&gt;AE13),$V$5,0)</f>
        <v>0</v>
      </c>
      <c r="AG14" s="228">
        <f t="shared" si="33"/>
        <v>0</v>
      </c>
      <c r="AH14" s="228">
        <f t="shared" si="33"/>
        <v>0</v>
      </c>
      <c r="AI14" s="228">
        <f t="shared" si="33"/>
        <v>0</v>
      </c>
      <c r="AJ14" s="228">
        <f t="shared" si="33"/>
        <v>0</v>
      </c>
      <c r="AK14" s="227">
        <f t="shared" si="33"/>
        <v>0</v>
      </c>
      <c r="AL14" s="227">
        <f t="shared" si="33"/>
        <v>0</v>
      </c>
      <c r="AM14" s="227">
        <f t="shared" si="33"/>
        <v>0</v>
      </c>
      <c r="AO14" s="226">
        <v>3</v>
      </c>
      <c r="AP14" s="165">
        <f>EOMONTH(AP13,3)</f>
        <v>42369</v>
      </c>
      <c r="AQ14" s="165">
        <f t="shared" ref="AQ14:AX15" si="34">EOMONTH(AP14,12)</f>
        <v>42735</v>
      </c>
      <c r="AR14" s="165">
        <f t="shared" si="34"/>
        <v>43100</v>
      </c>
      <c r="AS14" s="165">
        <f t="shared" si="34"/>
        <v>43465</v>
      </c>
      <c r="AT14" s="165">
        <f t="shared" si="34"/>
        <v>43830</v>
      </c>
      <c r="AU14" s="165">
        <f t="shared" si="34"/>
        <v>44196</v>
      </c>
      <c r="AV14" s="165">
        <f t="shared" si="34"/>
        <v>44561</v>
      </c>
      <c r="AW14" s="165">
        <f t="shared" si="34"/>
        <v>44926</v>
      </c>
      <c r="AX14" s="224">
        <f t="shared" si="34"/>
        <v>45291</v>
      </c>
      <c r="AY14" s="212">
        <v>45291</v>
      </c>
      <c r="AZ14" s="212"/>
      <c r="BA14" s="213">
        <f t="shared" si="32"/>
        <v>0</v>
      </c>
      <c r="BB14" s="213">
        <f t="shared" si="25"/>
        <v>0</v>
      </c>
      <c r="BC14" s="213">
        <f t="shared" si="27"/>
        <v>0</v>
      </c>
      <c r="BD14" s="213">
        <f t="shared" si="23"/>
        <v>0</v>
      </c>
      <c r="BE14" s="157">
        <v>13</v>
      </c>
      <c r="BF14" s="215">
        <v>42094</v>
      </c>
      <c r="BG14" s="215">
        <v>42185</v>
      </c>
      <c r="BH14" s="215"/>
      <c r="BI14" s="215">
        <v>42369</v>
      </c>
    </row>
    <row r="15" spans="3:61" ht="15" customHeight="1">
      <c r="C15" s="195">
        <f t="shared" si="4"/>
        <v>50</v>
      </c>
      <c r="D15" s="195">
        <f t="shared" si="5"/>
        <v>10</v>
      </c>
      <c r="F15" s="194">
        <f t="shared" si="16"/>
        <v>10</v>
      </c>
      <c r="G15" s="193">
        <f t="shared" si="6"/>
        <v>43585</v>
      </c>
      <c r="H15" s="205">
        <f t="shared" si="2"/>
        <v>0</v>
      </c>
      <c r="I15" s="205">
        <f t="shared" si="17"/>
        <v>0</v>
      </c>
      <c r="J15" s="205">
        <f t="shared" si="7"/>
        <v>0</v>
      </c>
      <c r="K15" s="205">
        <f t="shared" si="8"/>
        <v>0</v>
      </c>
      <c r="L15" s="204" t="e">
        <f t="shared" si="9"/>
        <v>#NUM!</v>
      </c>
      <c r="M15" s="198"/>
      <c r="Q15" s="195">
        <f t="shared" si="10"/>
        <v>50</v>
      </c>
      <c r="R15" s="195">
        <f t="shared" si="11"/>
        <v>10</v>
      </c>
      <c r="S15" s="214"/>
      <c r="T15" s="194">
        <f t="shared" si="18"/>
        <v>10</v>
      </c>
      <c r="U15" s="193">
        <f t="shared" si="12"/>
        <v>43585</v>
      </c>
      <c r="V15" s="192">
        <f t="shared" si="13"/>
        <v>0</v>
      </c>
      <c r="W15" s="192">
        <f t="shared" si="14"/>
        <v>0</v>
      </c>
      <c r="X15" s="192">
        <f t="shared" si="19"/>
        <v>0</v>
      </c>
      <c r="Y15" s="192">
        <f t="shared" si="15"/>
        <v>0</v>
      </c>
      <c r="Z15" s="192">
        <f t="shared" si="20"/>
        <v>0</v>
      </c>
      <c r="AB15" s="203"/>
      <c r="AC15" s="189"/>
      <c r="AD15" s="189"/>
      <c r="AE15" s="189"/>
      <c r="AF15" s="189"/>
      <c r="AG15" s="189"/>
      <c r="AH15" s="189"/>
      <c r="AI15" s="189"/>
      <c r="AJ15" s="189"/>
      <c r="AK15" s="189"/>
      <c r="AL15" s="189"/>
      <c r="AM15" s="189"/>
      <c r="AO15" s="226">
        <v>4</v>
      </c>
      <c r="AP15" s="225">
        <f>EOMONTH(AP14,12)</f>
        <v>42735</v>
      </c>
      <c r="AQ15" s="165">
        <f t="shared" si="34"/>
        <v>43100</v>
      </c>
      <c r="AR15" s="165">
        <f t="shared" si="34"/>
        <v>43465</v>
      </c>
      <c r="AS15" s="165">
        <f t="shared" si="34"/>
        <v>43830</v>
      </c>
      <c r="AT15" s="165">
        <f t="shared" si="34"/>
        <v>44196</v>
      </c>
      <c r="AU15" s="165">
        <f t="shared" si="34"/>
        <v>44561</v>
      </c>
      <c r="AV15" s="165">
        <f t="shared" si="34"/>
        <v>44926</v>
      </c>
      <c r="AW15" s="165">
        <f t="shared" si="34"/>
        <v>45291</v>
      </c>
      <c r="AX15" s="224">
        <f t="shared" si="34"/>
        <v>45657</v>
      </c>
      <c r="AY15" s="212">
        <v>45657</v>
      </c>
      <c r="AZ15" s="212"/>
      <c r="BA15" s="213">
        <f t="shared" si="32"/>
        <v>0</v>
      </c>
      <c r="BB15" s="213">
        <f t="shared" si="25"/>
        <v>0</v>
      </c>
      <c r="BC15" s="213">
        <f t="shared" si="27"/>
        <v>0</v>
      </c>
      <c r="BD15" s="213">
        <f t="shared" si="23"/>
        <v>0</v>
      </c>
      <c r="BE15" s="157">
        <v>14</v>
      </c>
      <c r="BF15" s="215">
        <v>42124</v>
      </c>
      <c r="BG15" s="215"/>
      <c r="BH15" s="215"/>
      <c r="BI15" s="215"/>
    </row>
    <row r="16" spans="3:61" ht="15" customHeight="1">
      <c r="C16" s="195">
        <f t="shared" si="4"/>
        <v>49</v>
      </c>
      <c r="D16" s="195">
        <f t="shared" si="5"/>
        <v>11</v>
      </c>
      <c r="F16" s="194">
        <f t="shared" si="16"/>
        <v>11</v>
      </c>
      <c r="G16" s="193">
        <f t="shared" si="6"/>
        <v>43616</v>
      </c>
      <c r="H16" s="205">
        <f t="shared" si="2"/>
        <v>0</v>
      </c>
      <c r="I16" s="205">
        <f t="shared" si="17"/>
        <v>0</v>
      </c>
      <c r="J16" s="205">
        <f t="shared" si="7"/>
        <v>0</v>
      </c>
      <c r="K16" s="205">
        <f t="shared" si="8"/>
        <v>0</v>
      </c>
      <c r="L16" s="204" t="e">
        <f t="shared" si="9"/>
        <v>#NUM!</v>
      </c>
      <c r="M16" s="198"/>
      <c r="Q16" s="195">
        <f t="shared" si="10"/>
        <v>49</v>
      </c>
      <c r="R16" s="195">
        <f t="shared" si="11"/>
        <v>11</v>
      </c>
      <c r="S16" s="214"/>
      <c r="T16" s="194">
        <f t="shared" si="18"/>
        <v>11</v>
      </c>
      <c r="U16" s="193">
        <f t="shared" si="12"/>
        <v>43616</v>
      </c>
      <c r="V16" s="192">
        <f t="shared" si="13"/>
        <v>0</v>
      </c>
      <c r="W16" s="192">
        <f t="shared" si="14"/>
        <v>0</v>
      </c>
      <c r="X16" s="192">
        <f t="shared" si="19"/>
        <v>0</v>
      </c>
      <c r="Y16" s="192">
        <f t="shared" si="15"/>
        <v>0</v>
      </c>
      <c r="Z16" s="192">
        <f t="shared" si="20"/>
        <v>0</v>
      </c>
      <c r="AB16" s="203"/>
      <c r="AC16" s="191"/>
      <c r="AD16" s="206"/>
      <c r="AE16" s="191"/>
      <c r="AF16" s="191"/>
      <c r="AG16" s="191"/>
      <c r="AH16" s="191"/>
      <c r="AI16" s="191"/>
      <c r="AJ16" s="191"/>
      <c r="AK16" s="223"/>
      <c r="AL16" s="223"/>
      <c r="AM16" s="222"/>
      <c r="AO16" s="221">
        <v>5</v>
      </c>
      <c r="AP16" s="220">
        <f>EOMONTH(AP14,3)</f>
        <v>42460</v>
      </c>
      <c r="AQ16" s="220">
        <f>EOMONTH(AP16,3)</f>
        <v>42551</v>
      </c>
      <c r="AR16" s="220">
        <f>EOMONTH(AQ16,3)</f>
        <v>42643</v>
      </c>
      <c r="AS16" s="220">
        <f>EOMONTH(AR16,3)</f>
        <v>42735</v>
      </c>
      <c r="AT16" s="220">
        <f>EOMONTH(AS16,12)</f>
        <v>43100</v>
      </c>
      <c r="AU16" s="220">
        <f>EOMONTH(AT16,12)</f>
        <v>43465</v>
      </c>
      <c r="AV16" s="220">
        <f>EOMONTH(AU16,12)</f>
        <v>43830</v>
      </c>
      <c r="AW16" s="220">
        <f>EOMONTH(AV16,12)</f>
        <v>44196</v>
      </c>
      <c r="AX16" s="219">
        <f>EOMONTH(AW16,12)</f>
        <v>44561</v>
      </c>
      <c r="AY16" s="212">
        <v>46022</v>
      </c>
      <c r="AZ16" s="212"/>
      <c r="BA16" s="213">
        <f t="shared" si="32"/>
        <v>0</v>
      </c>
      <c r="BB16" s="213">
        <f t="shared" si="25"/>
        <v>0</v>
      </c>
      <c r="BC16" s="213">
        <f t="shared" si="27"/>
        <v>0</v>
      </c>
      <c r="BD16" s="213">
        <f t="shared" si="23"/>
        <v>0</v>
      </c>
      <c r="BE16" s="157">
        <v>15</v>
      </c>
      <c r="BF16" s="215">
        <v>42155</v>
      </c>
      <c r="BG16" s="215"/>
      <c r="BH16" s="215"/>
      <c r="BI16" s="215"/>
    </row>
    <row r="17" spans="3:61" ht="15" customHeight="1">
      <c r="C17" s="195">
        <f t="shared" si="4"/>
        <v>48</v>
      </c>
      <c r="D17" s="195">
        <f t="shared" si="5"/>
        <v>12</v>
      </c>
      <c r="F17" s="194">
        <f t="shared" si="16"/>
        <v>12</v>
      </c>
      <c r="G17" s="193">
        <f t="shared" si="6"/>
        <v>43646</v>
      </c>
      <c r="H17" s="205">
        <f t="shared" si="2"/>
        <v>0</v>
      </c>
      <c r="I17" s="205">
        <f t="shared" si="17"/>
        <v>0</v>
      </c>
      <c r="J17" s="205">
        <f t="shared" si="7"/>
        <v>0</v>
      </c>
      <c r="K17" s="205">
        <f t="shared" si="8"/>
        <v>0</v>
      </c>
      <c r="L17" s="204" t="e">
        <f t="shared" si="9"/>
        <v>#NUM!</v>
      </c>
      <c r="M17" s="198"/>
      <c r="Q17" s="195">
        <f t="shared" si="10"/>
        <v>48</v>
      </c>
      <c r="R17" s="195">
        <f t="shared" si="11"/>
        <v>12</v>
      </c>
      <c r="S17" s="214"/>
      <c r="T17" s="194">
        <f t="shared" si="18"/>
        <v>12</v>
      </c>
      <c r="U17" s="193">
        <f t="shared" si="12"/>
        <v>43646</v>
      </c>
      <c r="V17" s="192">
        <f t="shared" si="13"/>
        <v>0</v>
      </c>
      <c r="W17" s="192">
        <f t="shared" si="14"/>
        <v>0</v>
      </c>
      <c r="X17" s="192">
        <f t="shared" si="19"/>
        <v>0</v>
      </c>
      <c r="Y17" s="192">
        <f t="shared" si="15"/>
        <v>0</v>
      </c>
      <c r="Z17" s="192">
        <f t="shared" si="20"/>
        <v>0</v>
      </c>
      <c r="AB17" s="203"/>
      <c r="AC17" s="191"/>
      <c r="AD17" s="206"/>
      <c r="AE17" s="207"/>
      <c r="AF17" s="191"/>
      <c r="AG17" s="207"/>
      <c r="AH17" s="207"/>
      <c r="AI17" s="207"/>
      <c r="AJ17" s="207"/>
      <c r="AK17" s="196"/>
      <c r="AL17" s="196"/>
      <c r="AM17" s="196"/>
      <c r="AO17" s="218">
        <f>AE2</f>
        <v>2015</v>
      </c>
      <c r="AP17" s="217">
        <f>DATE(AO17,1,31)</f>
        <v>42035</v>
      </c>
      <c r="AS17" s="212"/>
      <c r="AU17" s="212"/>
      <c r="AV17" s="212"/>
      <c r="AX17" s="212"/>
      <c r="AY17" s="212">
        <v>46387</v>
      </c>
      <c r="AZ17" s="212"/>
      <c r="BA17" s="213">
        <f t="shared" si="32"/>
        <v>0</v>
      </c>
      <c r="BB17" s="213">
        <f t="shared" si="25"/>
        <v>0</v>
      </c>
      <c r="BC17" s="213">
        <f>VLOOKUP(AY18,$U$5:$Z$140,2,FALSE)</f>
        <v>0</v>
      </c>
      <c r="BD17" s="213">
        <f t="shared" si="23"/>
        <v>0</v>
      </c>
      <c r="BE17" s="157">
        <v>16</v>
      </c>
      <c r="BF17" s="212">
        <v>42004</v>
      </c>
      <c r="BG17" s="212">
        <v>42004</v>
      </c>
      <c r="BH17" s="212">
        <v>42004</v>
      </c>
      <c r="BI17" s="212">
        <v>42369</v>
      </c>
    </row>
    <row r="18" spans="3:61" ht="15" customHeight="1">
      <c r="C18" s="195">
        <f t="shared" si="4"/>
        <v>47</v>
      </c>
      <c r="D18" s="195">
        <f t="shared" si="5"/>
        <v>13</v>
      </c>
      <c r="F18" s="194">
        <f t="shared" si="16"/>
        <v>13</v>
      </c>
      <c r="G18" s="193">
        <f t="shared" si="6"/>
        <v>43677</v>
      </c>
      <c r="H18" s="205">
        <f t="shared" si="2"/>
        <v>0</v>
      </c>
      <c r="I18" s="205">
        <f t="shared" si="17"/>
        <v>0</v>
      </c>
      <c r="J18" s="205">
        <f t="shared" si="7"/>
        <v>0</v>
      </c>
      <c r="K18" s="205">
        <f t="shared" si="8"/>
        <v>0</v>
      </c>
      <c r="L18" s="204" t="e">
        <f t="shared" si="9"/>
        <v>#NUM!</v>
      </c>
      <c r="M18" s="198"/>
      <c r="Q18" s="195">
        <f t="shared" si="10"/>
        <v>47</v>
      </c>
      <c r="R18" s="195">
        <f t="shared" si="11"/>
        <v>13</v>
      </c>
      <c r="T18" s="194">
        <f t="shared" si="18"/>
        <v>13</v>
      </c>
      <c r="U18" s="193">
        <f t="shared" si="12"/>
        <v>43677</v>
      </c>
      <c r="V18" s="192">
        <f t="shared" si="13"/>
        <v>0</v>
      </c>
      <c r="W18" s="192">
        <f t="shared" si="14"/>
        <v>0</v>
      </c>
      <c r="X18" s="192">
        <f t="shared" si="19"/>
        <v>0</v>
      </c>
      <c r="Y18" s="192">
        <f t="shared" si="15"/>
        <v>0</v>
      </c>
      <c r="Z18" s="192">
        <f t="shared" si="20"/>
        <v>0</v>
      </c>
      <c r="AB18" s="203"/>
      <c r="AC18" s="191"/>
      <c r="AD18" s="191"/>
      <c r="AE18" s="191"/>
      <c r="AF18" s="191"/>
      <c r="AG18" s="191"/>
      <c r="AH18" s="191"/>
      <c r="AI18" s="191"/>
      <c r="AJ18" s="191"/>
      <c r="AK18" s="208"/>
      <c r="AL18" s="208"/>
      <c r="AM18" s="197"/>
      <c r="AS18" s="212"/>
      <c r="AU18" s="212"/>
      <c r="AV18" s="212"/>
      <c r="AX18" s="212"/>
      <c r="AY18" s="212">
        <v>46752</v>
      </c>
      <c r="AZ18" s="212"/>
      <c r="BA18" s="213">
        <f t="shared" si="32"/>
        <v>0</v>
      </c>
      <c r="BB18" s="213">
        <f t="shared" si="25"/>
        <v>0</v>
      </c>
      <c r="BC18" s="213">
        <f>VLOOKUP(AY19,$U$5:$Z$140,2,FALSE)</f>
        <v>0</v>
      </c>
      <c r="BD18" s="213">
        <f t="shared" si="23"/>
        <v>0</v>
      </c>
    </row>
    <row r="19" spans="3:61" ht="15" customHeight="1">
      <c r="C19" s="195">
        <f t="shared" si="4"/>
        <v>46</v>
      </c>
      <c r="D19" s="195">
        <f t="shared" si="5"/>
        <v>14</v>
      </c>
      <c r="F19" s="194">
        <f t="shared" si="16"/>
        <v>14</v>
      </c>
      <c r="G19" s="193">
        <f t="shared" si="6"/>
        <v>43708</v>
      </c>
      <c r="H19" s="205">
        <f t="shared" si="2"/>
        <v>0</v>
      </c>
      <c r="I19" s="205">
        <f t="shared" si="17"/>
        <v>0</v>
      </c>
      <c r="J19" s="205">
        <f t="shared" si="7"/>
        <v>0</v>
      </c>
      <c r="K19" s="205">
        <f t="shared" si="8"/>
        <v>0</v>
      </c>
      <c r="L19" s="204" t="e">
        <f t="shared" si="9"/>
        <v>#NUM!</v>
      </c>
      <c r="M19" s="198"/>
      <c r="Q19" s="195">
        <f t="shared" si="10"/>
        <v>46</v>
      </c>
      <c r="R19" s="195">
        <f t="shared" si="11"/>
        <v>14</v>
      </c>
      <c r="T19" s="194">
        <f t="shared" si="18"/>
        <v>14</v>
      </c>
      <c r="U19" s="193">
        <f t="shared" si="12"/>
        <v>43708</v>
      </c>
      <c r="V19" s="192">
        <f t="shared" si="13"/>
        <v>0</v>
      </c>
      <c r="W19" s="192">
        <f t="shared" si="14"/>
        <v>0</v>
      </c>
      <c r="X19" s="192">
        <f t="shared" si="19"/>
        <v>0</v>
      </c>
      <c r="Y19" s="192">
        <f t="shared" si="15"/>
        <v>0</v>
      </c>
      <c r="Z19" s="192">
        <f t="shared" si="20"/>
        <v>0</v>
      </c>
      <c r="AB19" s="203"/>
      <c r="AC19" s="191"/>
      <c r="AD19" s="216"/>
      <c r="AE19" s="207"/>
      <c r="AF19" s="207"/>
      <c r="AG19" s="191"/>
      <c r="AH19" s="207"/>
      <c r="AI19" s="207"/>
      <c r="AJ19" s="207"/>
      <c r="AK19" s="196"/>
      <c r="AL19" s="196"/>
      <c r="AM19" s="196"/>
      <c r="AS19" s="212"/>
      <c r="AU19" s="212"/>
      <c r="AV19" s="212"/>
      <c r="AX19" s="212"/>
      <c r="AY19" s="206">
        <v>47118</v>
      </c>
      <c r="AZ19" s="212"/>
      <c r="BA19" s="213">
        <f>VLOOKUP(AY19,$U$5:$Z$140,6,FALSE)</f>
        <v>0</v>
      </c>
      <c r="BB19" s="213">
        <f t="shared" si="25"/>
        <v>0</v>
      </c>
      <c r="BC19" s="213"/>
      <c r="BD19" s="213"/>
    </row>
    <row r="20" spans="3:61" ht="15" customHeight="1">
      <c r="C20" s="195">
        <f t="shared" si="4"/>
        <v>45</v>
      </c>
      <c r="D20" s="195">
        <f t="shared" si="5"/>
        <v>15</v>
      </c>
      <c r="F20" s="194">
        <f t="shared" si="16"/>
        <v>15</v>
      </c>
      <c r="G20" s="193">
        <f t="shared" si="6"/>
        <v>43738</v>
      </c>
      <c r="H20" s="205">
        <f t="shared" si="2"/>
        <v>0</v>
      </c>
      <c r="I20" s="205">
        <f t="shared" si="17"/>
        <v>0</v>
      </c>
      <c r="J20" s="205">
        <f t="shared" si="7"/>
        <v>0</v>
      </c>
      <c r="K20" s="205">
        <f t="shared" si="8"/>
        <v>0</v>
      </c>
      <c r="L20" s="204" t="e">
        <f t="shared" si="9"/>
        <v>#NUM!</v>
      </c>
      <c r="M20" s="198"/>
      <c r="Q20" s="195">
        <f t="shared" si="10"/>
        <v>45</v>
      </c>
      <c r="R20" s="195">
        <f t="shared" si="11"/>
        <v>15</v>
      </c>
      <c r="T20" s="194">
        <f t="shared" si="18"/>
        <v>15</v>
      </c>
      <c r="U20" s="193">
        <f t="shared" si="12"/>
        <v>43738</v>
      </c>
      <c r="V20" s="192">
        <f t="shared" si="13"/>
        <v>0</v>
      </c>
      <c r="W20" s="192">
        <f t="shared" si="14"/>
        <v>0</v>
      </c>
      <c r="X20" s="192">
        <f t="shared" si="19"/>
        <v>0</v>
      </c>
      <c r="Y20" s="192">
        <f t="shared" si="15"/>
        <v>0</v>
      </c>
      <c r="Z20" s="192">
        <f t="shared" si="20"/>
        <v>0</v>
      </c>
      <c r="AB20" s="203"/>
      <c r="AC20" s="191"/>
      <c r="AD20" s="191"/>
      <c r="AE20" s="191"/>
      <c r="AF20" s="191"/>
      <c r="AG20" s="191"/>
      <c r="AH20" s="191"/>
      <c r="AI20" s="191"/>
      <c r="AJ20" s="191"/>
      <c r="AK20" s="208"/>
      <c r="AL20" s="208"/>
      <c r="AM20" s="208"/>
      <c r="AS20" s="212"/>
      <c r="AU20" s="212"/>
      <c r="AV20" s="212"/>
      <c r="AX20" s="212"/>
      <c r="AY20" s="206">
        <v>47483</v>
      </c>
      <c r="AZ20" s="206"/>
      <c r="BA20" s="213"/>
      <c r="BB20" s="213"/>
      <c r="BC20" s="213"/>
      <c r="BD20" s="213"/>
    </row>
    <row r="21" spans="3:61" ht="15" customHeight="1">
      <c r="C21" s="195">
        <f t="shared" si="4"/>
        <v>44</v>
      </c>
      <c r="D21" s="195">
        <f t="shared" si="5"/>
        <v>16</v>
      </c>
      <c r="F21" s="194">
        <f t="shared" si="16"/>
        <v>16</v>
      </c>
      <c r="G21" s="193">
        <f t="shared" si="6"/>
        <v>43769</v>
      </c>
      <c r="H21" s="205">
        <f t="shared" si="2"/>
        <v>0</v>
      </c>
      <c r="I21" s="205">
        <f t="shared" si="17"/>
        <v>0</v>
      </c>
      <c r="J21" s="205">
        <f t="shared" si="7"/>
        <v>0</v>
      </c>
      <c r="K21" s="205">
        <f t="shared" si="8"/>
        <v>0</v>
      </c>
      <c r="L21" s="204" t="e">
        <f t="shared" si="9"/>
        <v>#NUM!</v>
      </c>
      <c r="M21" s="198"/>
      <c r="P21" s="198"/>
      <c r="Q21" s="195">
        <f t="shared" si="10"/>
        <v>44</v>
      </c>
      <c r="R21" s="195">
        <f t="shared" si="11"/>
        <v>16</v>
      </c>
      <c r="T21" s="194">
        <f t="shared" si="18"/>
        <v>16</v>
      </c>
      <c r="U21" s="193">
        <f t="shared" si="12"/>
        <v>43769</v>
      </c>
      <c r="V21" s="192">
        <f t="shared" si="13"/>
        <v>0</v>
      </c>
      <c r="W21" s="192">
        <f t="shared" si="14"/>
        <v>0</v>
      </c>
      <c r="X21" s="192">
        <f t="shared" si="19"/>
        <v>0</v>
      </c>
      <c r="Y21" s="192">
        <f t="shared" si="15"/>
        <v>0</v>
      </c>
      <c r="Z21" s="192">
        <f t="shared" si="20"/>
        <v>0</v>
      </c>
      <c r="AA21" s="191"/>
      <c r="AB21" s="203"/>
      <c r="AC21" s="191"/>
      <c r="AD21" s="191"/>
      <c r="AE21" s="191"/>
      <c r="AF21" s="191"/>
      <c r="AG21" s="191"/>
      <c r="AH21" s="191"/>
      <c r="AI21" s="191"/>
      <c r="AJ21" s="191"/>
      <c r="AK21" s="208"/>
      <c r="AL21" s="208"/>
      <c r="AM21" s="208"/>
      <c r="AS21" s="212"/>
      <c r="AU21" s="212"/>
      <c r="AV21" s="212"/>
      <c r="AX21" s="212"/>
      <c r="AY21" s="212"/>
      <c r="AZ21" s="212"/>
      <c r="BA21" s="212"/>
      <c r="BC21" s="212"/>
      <c r="BD21" s="212"/>
    </row>
    <row r="22" spans="3:61" ht="15" customHeight="1">
      <c r="C22" s="195">
        <f t="shared" si="4"/>
        <v>43</v>
      </c>
      <c r="D22" s="195">
        <f t="shared" si="5"/>
        <v>17</v>
      </c>
      <c r="F22" s="194">
        <f t="shared" si="16"/>
        <v>17</v>
      </c>
      <c r="G22" s="193">
        <f t="shared" si="6"/>
        <v>43799</v>
      </c>
      <c r="H22" s="205">
        <f t="shared" si="2"/>
        <v>0</v>
      </c>
      <c r="I22" s="205">
        <f t="shared" si="17"/>
        <v>0</v>
      </c>
      <c r="J22" s="205">
        <f t="shared" si="7"/>
        <v>0</v>
      </c>
      <c r="K22" s="205">
        <f t="shared" si="8"/>
        <v>0</v>
      </c>
      <c r="L22" s="204" t="e">
        <f t="shared" si="9"/>
        <v>#NUM!</v>
      </c>
      <c r="M22" s="198"/>
      <c r="N22" s="211"/>
      <c r="O22" s="211"/>
      <c r="P22" s="198"/>
      <c r="Q22" s="195">
        <f t="shared" si="10"/>
        <v>43</v>
      </c>
      <c r="R22" s="195">
        <f t="shared" si="11"/>
        <v>17</v>
      </c>
      <c r="T22" s="194">
        <f t="shared" si="18"/>
        <v>17</v>
      </c>
      <c r="U22" s="193">
        <f t="shared" si="12"/>
        <v>43799</v>
      </c>
      <c r="V22" s="192">
        <f t="shared" si="13"/>
        <v>0</v>
      </c>
      <c r="W22" s="192">
        <f t="shared" si="14"/>
        <v>0</v>
      </c>
      <c r="X22" s="192">
        <f t="shared" si="19"/>
        <v>0</v>
      </c>
      <c r="Y22" s="192">
        <f t="shared" si="15"/>
        <v>0</v>
      </c>
      <c r="Z22" s="192">
        <f t="shared" si="20"/>
        <v>0</v>
      </c>
      <c r="AA22" s="191"/>
      <c r="AB22" s="203"/>
      <c r="AC22" s="191"/>
      <c r="AD22" s="206"/>
      <c r="AE22" s="191"/>
      <c r="AF22" s="191"/>
      <c r="AG22" s="207"/>
      <c r="AH22" s="207"/>
      <c r="AI22" s="207"/>
      <c r="AJ22" s="207"/>
      <c r="AK22" s="196"/>
      <c r="AL22" s="196"/>
      <c r="AM22" s="196"/>
      <c r="AS22" s="212"/>
      <c r="AU22" s="212"/>
      <c r="AV22" s="212"/>
      <c r="AX22" s="212"/>
      <c r="AY22" s="212"/>
      <c r="AZ22" s="212"/>
      <c r="BA22" s="212"/>
      <c r="BC22" s="212"/>
      <c r="BD22" s="212"/>
    </row>
    <row r="23" spans="3:61" ht="15" customHeight="1">
      <c r="C23" s="195">
        <f t="shared" si="4"/>
        <v>42</v>
      </c>
      <c r="D23" s="195">
        <f t="shared" si="5"/>
        <v>18</v>
      </c>
      <c r="F23" s="194">
        <f t="shared" si="16"/>
        <v>18</v>
      </c>
      <c r="G23" s="193">
        <f t="shared" si="6"/>
        <v>43830</v>
      </c>
      <c r="H23" s="205">
        <f t="shared" si="2"/>
        <v>0</v>
      </c>
      <c r="I23" s="205">
        <f t="shared" si="17"/>
        <v>0</v>
      </c>
      <c r="J23" s="205">
        <f t="shared" si="7"/>
        <v>0</v>
      </c>
      <c r="K23" s="205">
        <f t="shared" si="8"/>
        <v>0</v>
      </c>
      <c r="L23" s="204" t="e">
        <f t="shared" si="9"/>
        <v>#NUM!</v>
      </c>
      <c r="M23" s="198"/>
      <c r="N23" s="211"/>
      <c r="O23" s="211"/>
      <c r="P23" s="198"/>
      <c r="Q23" s="195">
        <f t="shared" si="10"/>
        <v>42</v>
      </c>
      <c r="R23" s="195">
        <f t="shared" si="11"/>
        <v>18</v>
      </c>
      <c r="T23" s="194">
        <f t="shared" si="18"/>
        <v>18</v>
      </c>
      <c r="U23" s="193">
        <f t="shared" si="12"/>
        <v>43830</v>
      </c>
      <c r="V23" s="192">
        <f t="shared" si="13"/>
        <v>0</v>
      </c>
      <c r="W23" s="192">
        <f t="shared" si="14"/>
        <v>0</v>
      </c>
      <c r="X23" s="192">
        <f t="shared" si="19"/>
        <v>0</v>
      </c>
      <c r="Y23" s="192">
        <f t="shared" si="15"/>
        <v>0</v>
      </c>
      <c r="Z23" s="192">
        <f t="shared" si="20"/>
        <v>0</v>
      </c>
      <c r="AA23" s="191"/>
      <c r="AB23" s="203"/>
      <c r="AC23" s="191"/>
      <c r="AD23" s="191"/>
      <c r="AE23" s="191"/>
      <c r="AF23" s="191"/>
      <c r="AG23" s="191"/>
      <c r="AH23" s="191"/>
      <c r="AI23" s="191"/>
      <c r="AJ23" s="191"/>
      <c r="AK23" s="208"/>
      <c r="AL23" s="208"/>
      <c r="AM23" s="208"/>
    </row>
    <row r="24" spans="3:61" ht="15" customHeight="1">
      <c r="C24" s="195">
        <f t="shared" si="4"/>
        <v>41</v>
      </c>
      <c r="D24" s="195">
        <f t="shared" si="5"/>
        <v>19</v>
      </c>
      <c r="F24" s="194">
        <f t="shared" si="16"/>
        <v>19</v>
      </c>
      <c r="G24" s="193">
        <f t="shared" si="6"/>
        <v>43861</v>
      </c>
      <c r="H24" s="205">
        <f t="shared" si="2"/>
        <v>0</v>
      </c>
      <c r="I24" s="205">
        <f t="shared" si="17"/>
        <v>0</v>
      </c>
      <c r="J24" s="205">
        <f t="shared" si="7"/>
        <v>0</v>
      </c>
      <c r="K24" s="205">
        <f t="shared" si="8"/>
        <v>0</v>
      </c>
      <c r="L24" s="204" t="e">
        <f t="shared" si="9"/>
        <v>#NUM!</v>
      </c>
      <c r="M24" s="198"/>
      <c r="N24" s="211"/>
      <c r="O24" s="210"/>
      <c r="P24" s="198"/>
      <c r="Q24" s="195">
        <f t="shared" si="10"/>
        <v>41</v>
      </c>
      <c r="R24" s="195">
        <f t="shared" si="11"/>
        <v>19</v>
      </c>
      <c r="T24" s="194">
        <f t="shared" si="18"/>
        <v>19</v>
      </c>
      <c r="U24" s="193">
        <f t="shared" si="12"/>
        <v>43861</v>
      </c>
      <c r="V24" s="192">
        <f t="shared" si="13"/>
        <v>0</v>
      </c>
      <c r="W24" s="192">
        <f t="shared" si="14"/>
        <v>0</v>
      </c>
      <c r="X24" s="192">
        <f t="shared" si="19"/>
        <v>0</v>
      </c>
      <c r="Y24" s="192">
        <f t="shared" si="15"/>
        <v>0</v>
      </c>
      <c r="Z24" s="192">
        <f t="shared" si="20"/>
        <v>0</v>
      </c>
      <c r="AA24" s="191"/>
      <c r="AB24" s="203"/>
      <c r="AC24" s="191"/>
      <c r="AD24" s="206"/>
      <c r="AE24" s="191"/>
      <c r="AF24" s="191"/>
      <c r="AG24" s="207"/>
      <c r="AH24" s="207"/>
      <c r="AI24" s="207"/>
      <c r="AJ24" s="207"/>
      <c r="AK24" s="196"/>
      <c r="AL24" s="196"/>
      <c r="AM24" s="196"/>
    </row>
    <row r="25" spans="3:61" ht="15" customHeight="1">
      <c r="C25" s="195">
        <f t="shared" si="4"/>
        <v>40</v>
      </c>
      <c r="D25" s="195">
        <f t="shared" si="5"/>
        <v>20</v>
      </c>
      <c r="F25" s="194">
        <f t="shared" si="16"/>
        <v>20</v>
      </c>
      <c r="G25" s="193">
        <f t="shared" si="6"/>
        <v>43890</v>
      </c>
      <c r="H25" s="205">
        <f t="shared" si="2"/>
        <v>0</v>
      </c>
      <c r="I25" s="205">
        <f t="shared" si="17"/>
        <v>0</v>
      </c>
      <c r="J25" s="205">
        <f t="shared" si="7"/>
        <v>0</v>
      </c>
      <c r="K25" s="205">
        <f t="shared" si="8"/>
        <v>0</v>
      </c>
      <c r="L25" s="204" t="e">
        <f t="shared" si="9"/>
        <v>#NUM!</v>
      </c>
      <c r="M25" s="198"/>
      <c r="N25" s="198"/>
      <c r="O25" s="198"/>
      <c r="P25" s="198"/>
      <c r="Q25" s="195">
        <f t="shared" si="10"/>
        <v>40</v>
      </c>
      <c r="R25" s="195">
        <f t="shared" si="11"/>
        <v>20</v>
      </c>
      <c r="T25" s="194">
        <f t="shared" si="18"/>
        <v>20</v>
      </c>
      <c r="U25" s="193">
        <f t="shared" si="12"/>
        <v>43890</v>
      </c>
      <c r="V25" s="192">
        <f t="shared" si="13"/>
        <v>0</v>
      </c>
      <c r="W25" s="192">
        <f t="shared" si="14"/>
        <v>0</v>
      </c>
      <c r="X25" s="192">
        <f t="shared" si="19"/>
        <v>0</v>
      </c>
      <c r="Y25" s="192">
        <f t="shared" si="15"/>
        <v>0</v>
      </c>
      <c r="Z25" s="192">
        <f t="shared" si="20"/>
        <v>0</v>
      </c>
      <c r="AA25" s="191"/>
      <c r="AB25" s="203"/>
      <c r="AC25" s="191"/>
      <c r="AD25" s="191"/>
      <c r="AE25" s="191"/>
      <c r="AF25" s="191"/>
      <c r="AG25" s="191"/>
      <c r="AH25" s="191"/>
      <c r="AI25" s="191"/>
      <c r="AJ25" s="191"/>
      <c r="AK25" s="208"/>
      <c r="AL25" s="208"/>
      <c r="AM25" s="208"/>
    </row>
    <row r="26" spans="3:61" ht="15" customHeight="1">
      <c r="C26" s="195">
        <f t="shared" si="4"/>
        <v>39</v>
      </c>
      <c r="D26" s="195">
        <f t="shared" si="5"/>
        <v>21</v>
      </c>
      <c r="F26" s="194">
        <f t="shared" si="16"/>
        <v>21</v>
      </c>
      <c r="G26" s="193">
        <f t="shared" si="6"/>
        <v>43921</v>
      </c>
      <c r="H26" s="205">
        <f t="shared" si="2"/>
        <v>0</v>
      </c>
      <c r="I26" s="205">
        <f t="shared" si="17"/>
        <v>0</v>
      </c>
      <c r="J26" s="205">
        <f t="shared" si="7"/>
        <v>0</v>
      </c>
      <c r="K26" s="205">
        <f t="shared" si="8"/>
        <v>0</v>
      </c>
      <c r="L26" s="204" t="e">
        <f t="shared" si="9"/>
        <v>#NUM!</v>
      </c>
      <c r="M26" s="198"/>
      <c r="N26" s="198"/>
      <c r="O26" s="198"/>
      <c r="P26" s="198"/>
      <c r="Q26" s="195">
        <f t="shared" si="10"/>
        <v>39</v>
      </c>
      <c r="R26" s="195">
        <f t="shared" si="11"/>
        <v>21</v>
      </c>
      <c r="T26" s="194">
        <f t="shared" si="18"/>
        <v>21</v>
      </c>
      <c r="U26" s="193">
        <f t="shared" si="12"/>
        <v>43921</v>
      </c>
      <c r="V26" s="192">
        <f t="shared" si="13"/>
        <v>0</v>
      </c>
      <c r="W26" s="192">
        <f t="shared" si="14"/>
        <v>0</v>
      </c>
      <c r="X26" s="192">
        <f t="shared" si="19"/>
        <v>0</v>
      </c>
      <c r="Y26" s="192">
        <f t="shared" si="15"/>
        <v>0</v>
      </c>
      <c r="Z26" s="192">
        <f t="shared" si="20"/>
        <v>0</v>
      </c>
      <c r="AA26" s="191"/>
      <c r="AB26" s="203"/>
      <c r="AC26" s="191"/>
      <c r="AD26" s="206"/>
      <c r="AE26" s="191"/>
      <c r="AF26" s="191"/>
      <c r="AG26" s="207"/>
      <c r="AH26" s="207"/>
      <c r="AI26" s="207"/>
      <c r="AJ26" s="207"/>
      <c r="AK26" s="196"/>
      <c r="AL26" s="196"/>
      <c r="AM26" s="196"/>
    </row>
    <row r="27" spans="3:61" ht="15" customHeight="1">
      <c r="C27" s="195">
        <f t="shared" si="4"/>
        <v>38</v>
      </c>
      <c r="D27" s="195">
        <f t="shared" si="5"/>
        <v>22</v>
      </c>
      <c r="F27" s="194">
        <f t="shared" si="16"/>
        <v>22</v>
      </c>
      <c r="G27" s="193">
        <f t="shared" si="6"/>
        <v>43951</v>
      </c>
      <c r="H27" s="205">
        <f t="shared" si="2"/>
        <v>0</v>
      </c>
      <c r="I27" s="205">
        <f t="shared" si="17"/>
        <v>0</v>
      </c>
      <c r="J27" s="205">
        <f t="shared" si="7"/>
        <v>0</v>
      </c>
      <c r="K27" s="205">
        <f t="shared" si="8"/>
        <v>0</v>
      </c>
      <c r="L27" s="204" t="e">
        <f t="shared" si="9"/>
        <v>#NUM!</v>
      </c>
      <c r="M27" s="198"/>
      <c r="N27" s="198"/>
      <c r="O27" s="198"/>
      <c r="P27" s="198"/>
      <c r="Q27" s="195">
        <f t="shared" si="10"/>
        <v>38</v>
      </c>
      <c r="R27" s="195">
        <f t="shared" si="11"/>
        <v>22</v>
      </c>
      <c r="T27" s="194">
        <f t="shared" si="18"/>
        <v>22</v>
      </c>
      <c r="U27" s="193">
        <f t="shared" si="12"/>
        <v>43951</v>
      </c>
      <c r="V27" s="192">
        <f t="shared" si="13"/>
        <v>0</v>
      </c>
      <c r="W27" s="192">
        <f t="shared" si="14"/>
        <v>0</v>
      </c>
      <c r="X27" s="192">
        <f t="shared" si="19"/>
        <v>0</v>
      </c>
      <c r="Y27" s="192">
        <f t="shared" si="15"/>
        <v>0</v>
      </c>
      <c r="Z27" s="192">
        <f t="shared" si="20"/>
        <v>0</v>
      </c>
      <c r="AA27" s="191"/>
      <c r="AB27" s="203"/>
      <c r="AC27" s="191"/>
      <c r="AD27" s="191"/>
      <c r="AE27" s="191"/>
      <c r="AF27" s="191"/>
      <c r="AG27" s="191"/>
      <c r="AH27" s="191"/>
      <c r="AI27" s="191"/>
      <c r="AJ27" s="191"/>
      <c r="AK27" s="208"/>
      <c r="AL27" s="208"/>
      <c r="AM27" s="208"/>
    </row>
    <row r="28" spans="3:61" ht="15" customHeight="1">
      <c r="C28" s="195">
        <f t="shared" si="4"/>
        <v>37</v>
      </c>
      <c r="D28" s="195">
        <f t="shared" si="5"/>
        <v>23</v>
      </c>
      <c r="F28" s="194">
        <f t="shared" si="16"/>
        <v>23</v>
      </c>
      <c r="G28" s="193">
        <f t="shared" si="6"/>
        <v>43982</v>
      </c>
      <c r="H28" s="205">
        <f t="shared" si="2"/>
        <v>0</v>
      </c>
      <c r="I28" s="205">
        <f t="shared" si="17"/>
        <v>0</v>
      </c>
      <c r="J28" s="205">
        <f t="shared" si="7"/>
        <v>0</v>
      </c>
      <c r="K28" s="205">
        <f t="shared" si="8"/>
        <v>0</v>
      </c>
      <c r="L28" s="204" t="e">
        <f t="shared" si="9"/>
        <v>#NUM!</v>
      </c>
      <c r="M28" s="198"/>
      <c r="N28" s="198"/>
      <c r="O28" s="198"/>
      <c r="P28" s="198"/>
      <c r="Q28" s="195">
        <f t="shared" si="10"/>
        <v>37</v>
      </c>
      <c r="R28" s="195">
        <f t="shared" si="11"/>
        <v>23</v>
      </c>
      <c r="T28" s="194">
        <f t="shared" si="18"/>
        <v>23</v>
      </c>
      <c r="U28" s="193">
        <f t="shared" si="12"/>
        <v>43982</v>
      </c>
      <c r="V28" s="192">
        <f t="shared" si="13"/>
        <v>0</v>
      </c>
      <c r="W28" s="192">
        <f t="shared" si="14"/>
        <v>0</v>
      </c>
      <c r="X28" s="192">
        <f t="shared" si="19"/>
        <v>0</v>
      </c>
      <c r="Y28" s="192">
        <f t="shared" si="15"/>
        <v>0</v>
      </c>
      <c r="Z28" s="192">
        <f t="shared" si="20"/>
        <v>0</v>
      </c>
      <c r="AA28" s="191"/>
      <c r="AB28" s="203"/>
      <c r="AC28" s="191"/>
      <c r="AD28" s="206"/>
      <c r="AE28" s="191"/>
      <c r="AF28" s="191"/>
      <c r="AG28" s="207"/>
      <c r="AH28" s="207"/>
      <c r="AI28" s="207"/>
      <c r="AJ28" s="207"/>
      <c r="AK28" s="196"/>
      <c r="AL28" s="196"/>
      <c r="AM28" s="196"/>
    </row>
    <row r="29" spans="3:61" ht="15" customHeight="1">
      <c r="C29" s="195">
        <f t="shared" si="4"/>
        <v>36</v>
      </c>
      <c r="D29" s="195">
        <f t="shared" si="5"/>
        <v>24</v>
      </c>
      <c r="F29" s="194">
        <f t="shared" si="16"/>
        <v>24</v>
      </c>
      <c r="G29" s="193">
        <f t="shared" si="6"/>
        <v>44012</v>
      </c>
      <c r="H29" s="205">
        <f t="shared" si="2"/>
        <v>0</v>
      </c>
      <c r="I29" s="205">
        <f t="shared" si="17"/>
        <v>0</v>
      </c>
      <c r="J29" s="205">
        <f t="shared" si="7"/>
        <v>0</v>
      </c>
      <c r="K29" s="205">
        <f t="shared" si="8"/>
        <v>0</v>
      </c>
      <c r="L29" s="204" t="e">
        <f t="shared" si="9"/>
        <v>#NUM!</v>
      </c>
      <c r="M29" s="198"/>
      <c r="N29" s="198"/>
      <c r="O29" s="198"/>
      <c r="P29" s="198"/>
      <c r="Q29" s="195">
        <f t="shared" si="10"/>
        <v>36</v>
      </c>
      <c r="R29" s="195">
        <f t="shared" si="11"/>
        <v>24</v>
      </c>
      <c r="T29" s="194">
        <f t="shared" si="18"/>
        <v>24</v>
      </c>
      <c r="U29" s="193">
        <f t="shared" si="12"/>
        <v>44012</v>
      </c>
      <c r="V29" s="192">
        <f t="shared" si="13"/>
        <v>0</v>
      </c>
      <c r="W29" s="192">
        <f t="shared" si="14"/>
        <v>0</v>
      </c>
      <c r="X29" s="192">
        <f t="shared" si="19"/>
        <v>0</v>
      </c>
      <c r="Y29" s="192">
        <f t="shared" si="15"/>
        <v>0</v>
      </c>
      <c r="Z29" s="192">
        <f t="shared" si="20"/>
        <v>0</v>
      </c>
      <c r="AA29" s="191"/>
      <c r="AB29" s="203"/>
      <c r="AC29" s="191"/>
      <c r="AD29" s="191"/>
      <c r="AE29" s="191"/>
      <c r="AF29" s="191"/>
      <c r="AG29" s="191"/>
      <c r="AH29" s="191"/>
      <c r="AI29" s="191"/>
      <c r="AJ29" s="191"/>
      <c r="AK29" s="208"/>
      <c r="AL29" s="208"/>
      <c r="AM29" s="208"/>
    </row>
    <row r="30" spans="3:61" ht="15" customHeight="1">
      <c r="C30" s="195">
        <f t="shared" si="4"/>
        <v>35</v>
      </c>
      <c r="D30" s="195">
        <f t="shared" si="5"/>
        <v>25</v>
      </c>
      <c r="F30" s="194">
        <f t="shared" si="16"/>
        <v>25</v>
      </c>
      <c r="G30" s="193">
        <f t="shared" si="6"/>
        <v>44043</v>
      </c>
      <c r="H30" s="205">
        <f t="shared" si="2"/>
        <v>0</v>
      </c>
      <c r="I30" s="205">
        <f t="shared" si="17"/>
        <v>0</v>
      </c>
      <c r="J30" s="205">
        <f t="shared" si="7"/>
        <v>0</v>
      </c>
      <c r="K30" s="205">
        <f t="shared" si="8"/>
        <v>0</v>
      </c>
      <c r="L30" s="204" t="e">
        <f t="shared" si="9"/>
        <v>#NUM!</v>
      </c>
      <c r="M30" s="198"/>
      <c r="N30" s="198"/>
      <c r="O30" s="198"/>
      <c r="P30" s="198"/>
      <c r="Q30" s="195">
        <f t="shared" si="10"/>
        <v>35</v>
      </c>
      <c r="R30" s="195">
        <f t="shared" si="11"/>
        <v>25</v>
      </c>
      <c r="T30" s="194">
        <f t="shared" si="18"/>
        <v>25</v>
      </c>
      <c r="U30" s="193">
        <f t="shared" si="12"/>
        <v>44043</v>
      </c>
      <c r="V30" s="192">
        <f t="shared" si="13"/>
        <v>0</v>
      </c>
      <c r="W30" s="192">
        <f t="shared" si="14"/>
        <v>0</v>
      </c>
      <c r="X30" s="192">
        <f t="shared" si="19"/>
        <v>0</v>
      </c>
      <c r="Y30" s="192">
        <f t="shared" si="15"/>
        <v>0</v>
      </c>
      <c r="Z30" s="192">
        <f t="shared" si="20"/>
        <v>0</v>
      </c>
      <c r="AA30" s="191"/>
      <c r="AB30" s="203"/>
      <c r="AC30" s="191"/>
      <c r="AD30" s="206"/>
      <c r="AE30" s="191"/>
      <c r="AF30" s="191"/>
      <c r="AG30" s="207"/>
      <c r="AH30" s="207"/>
      <c r="AI30" s="207"/>
      <c r="AJ30" s="207"/>
      <c r="AK30" s="196"/>
      <c r="AL30" s="196"/>
      <c r="AM30" s="196"/>
    </row>
    <row r="31" spans="3:61" ht="15" customHeight="1">
      <c r="C31" s="195">
        <f t="shared" si="4"/>
        <v>34</v>
      </c>
      <c r="D31" s="195">
        <f t="shared" si="5"/>
        <v>26</v>
      </c>
      <c r="F31" s="194">
        <f t="shared" si="16"/>
        <v>26</v>
      </c>
      <c r="G31" s="193">
        <f t="shared" si="6"/>
        <v>44074</v>
      </c>
      <c r="H31" s="205">
        <f t="shared" si="2"/>
        <v>0</v>
      </c>
      <c r="I31" s="205">
        <f t="shared" si="17"/>
        <v>0</v>
      </c>
      <c r="J31" s="205">
        <f t="shared" si="7"/>
        <v>0</v>
      </c>
      <c r="K31" s="205">
        <f t="shared" si="8"/>
        <v>0</v>
      </c>
      <c r="L31" s="204" t="e">
        <f t="shared" si="9"/>
        <v>#NUM!</v>
      </c>
      <c r="M31" s="198"/>
      <c r="N31" s="198"/>
      <c r="O31" s="198"/>
      <c r="P31" s="198"/>
      <c r="Q31" s="195">
        <f t="shared" si="10"/>
        <v>34</v>
      </c>
      <c r="R31" s="195">
        <f t="shared" si="11"/>
        <v>26</v>
      </c>
      <c r="T31" s="194">
        <f t="shared" si="18"/>
        <v>26</v>
      </c>
      <c r="U31" s="193">
        <f t="shared" si="12"/>
        <v>44074</v>
      </c>
      <c r="V31" s="192">
        <f t="shared" si="13"/>
        <v>0</v>
      </c>
      <c r="W31" s="192">
        <f t="shared" si="14"/>
        <v>0</v>
      </c>
      <c r="X31" s="192">
        <f t="shared" si="19"/>
        <v>0</v>
      </c>
      <c r="Y31" s="192">
        <f t="shared" si="15"/>
        <v>0</v>
      </c>
      <c r="Z31" s="192">
        <f t="shared" si="20"/>
        <v>0</v>
      </c>
      <c r="AA31" s="191"/>
      <c r="AB31" s="203"/>
      <c r="AC31" s="191"/>
      <c r="AD31" s="191"/>
      <c r="AE31" s="191"/>
      <c r="AF31" s="191"/>
      <c r="AG31" s="191"/>
      <c r="AH31" s="191"/>
      <c r="AI31" s="191"/>
      <c r="AJ31" s="191"/>
      <c r="AK31" s="208"/>
      <c r="AL31" s="208"/>
      <c r="AM31" s="208"/>
      <c r="AN31" s="209"/>
    </row>
    <row r="32" spans="3:61" ht="15" customHeight="1">
      <c r="C32" s="195">
        <f t="shared" si="4"/>
        <v>33</v>
      </c>
      <c r="D32" s="195">
        <f t="shared" si="5"/>
        <v>27</v>
      </c>
      <c r="F32" s="194">
        <f t="shared" si="16"/>
        <v>27</v>
      </c>
      <c r="G32" s="193">
        <f t="shared" si="6"/>
        <v>44104</v>
      </c>
      <c r="H32" s="205">
        <f t="shared" si="2"/>
        <v>0</v>
      </c>
      <c r="I32" s="205">
        <f t="shared" si="17"/>
        <v>0</v>
      </c>
      <c r="J32" s="205">
        <f t="shared" si="7"/>
        <v>0</v>
      </c>
      <c r="K32" s="205">
        <f t="shared" si="8"/>
        <v>0</v>
      </c>
      <c r="L32" s="204" t="e">
        <f t="shared" si="9"/>
        <v>#NUM!</v>
      </c>
      <c r="M32" s="198"/>
      <c r="N32" s="198"/>
      <c r="O32" s="198"/>
      <c r="P32" s="198"/>
      <c r="Q32" s="195">
        <f t="shared" si="10"/>
        <v>33</v>
      </c>
      <c r="R32" s="195">
        <f t="shared" si="11"/>
        <v>27</v>
      </c>
      <c r="T32" s="194">
        <f t="shared" si="18"/>
        <v>27</v>
      </c>
      <c r="U32" s="193">
        <f t="shared" si="12"/>
        <v>44104</v>
      </c>
      <c r="V32" s="192">
        <f t="shared" si="13"/>
        <v>0</v>
      </c>
      <c r="W32" s="192">
        <f t="shared" si="14"/>
        <v>0</v>
      </c>
      <c r="X32" s="192">
        <f t="shared" si="19"/>
        <v>0</v>
      </c>
      <c r="Y32" s="192">
        <f t="shared" si="15"/>
        <v>0</v>
      </c>
      <c r="Z32" s="192">
        <f t="shared" si="20"/>
        <v>0</v>
      </c>
      <c r="AA32" s="191"/>
      <c r="AB32" s="203"/>
      <c r="AC32" s="191"/>
      <c r="AD32" s="206"/>
      <c r="AE32" s="191"/>
      <c r="AF32" s="191"/>
      <c r="AG32" s="207"/>
      <c r="AH32" s="207"/>
      <c r="AI32" s="207"/>
      <c r="AJ32" s="207"/>
      <c r="AK32" s="196"/>
      <c r="AL32" s="196"/>
      <c r="AM32" s="196"/>
    </row>
    <row r="33" spans="3:39" ht="15" customHeight="1">
      <c r="C33" s="195">
        <f t="shared" si="4"/>
        <v>32</v>
      </c>
      <c r="D33" s="195">
        <f t="shared" si="5"/>
        <v>28</v>
      </c>
      <c r="F33" s="194">
        <f t="shared" si="16"/>
        <v>28</v>
      </c>
      <c r="G33" s="193">
        <f t="shared" si="6"/>
        <v>44135</v>
      </c>
      <c r="H33" s="205">
        <f t="shared" si="2"/>
        <v>0</v>
      </c>
      <c r="I33" s="205">
        <f t="shared" si="17"/>
        <v>0</v>
      </c>
      <c r="J33" s="205">
        <f t="shared" si="7"/>
        <v>0</v>
      </c>
      <c r="K33" s="205">
        <f t="shared" si="8"/>
        <v>0</v>
      </c>
      <c r="L33" s="204" t="e">
        <f t="shared" si="9"/>
        <v>#NUM!</v>
      </c>
      <c r="M33" s="198"/>
      <c r="N33" s="198"/>
      <c r="O33" s="198"/>
      <c r="P33" s="198"/>
      <c r="Q33" s="195">
        <f t="shared" si="10"/>
        <v>32</v>
      </c>
      <c r="R33" s="195">
        <f t="shared" si="11"/>
        <v>28</v>
      </c>
      <c r="T33" s="194">
        <f t="shared" si="18"/>
        <v>28</v>
      </c>
      <c r="U33" s="193">
        <f t="shared" si="12"/>
        <v>44135</v>
      </c>
      <c r="V33" s="192">
        <f t="shared" si="13"/>
        <v>0</v>
      </c>
      <c r="W33" s="192">
        <f t="shared" si="14"/>
        <v>0</v>
      </c>
      <c r="X33" s="192">
        <f t="shared" si="19"/>
        <v>0</v>
      </c>
      <c r="Y33" s="192">
        <f t="shared" si="15"/>
        <v>0</v>
      </c>
      <c r="Z33" s="192">
        <f t="shared" si="20"/>
        <v>0</v>
      </c>
      <c r="AA33" s="191"/>
      <c r="AB33" s="203"/>
      <c r="AC33" s="191"/>
      <c r="AD33" s="191"/>
      <c r="AE33" s="191"/>
      <c r="AF33" s="191"/>
      <c r="AG33" s="191"/>
      <c r="AH33" s="191"/>
      <c r="AI33" s="191"/>
      <c r="AJ33" s="191"/>
      <c r="AK33" s="208"/>
      <c r="AL33" s="208"/>
      <c r="AM33" s="208"/>
    </row>
    <row r="34" spans="3:39" ht="15" customHeight="1">
      <c r="C34" s="195">
        <f t="shared" si="4"/>
        <v>31</v>
      </c>
      <c r="D34" s="195">
        <f t="shared" si="5"/>
        <v>29</v>
      </c>
      <c r="F34" s="194">
        <f t="shared" si="16"/>
        <v>29</v>
      </c>
      <c r="G34" s="193">
        <f t="shared" si="6"/>
        <v>44165</v>
      </c>
      <c r="H34" s="205">
        <f t="shared" si="2"/>
        <v>0</v>
      </c>
      <c r="I34" s="205">
        <f t="shared" si="17"/>
        <v>0</v>
      </c>
      <c r="J34" s="205">
        <f t="shared" si="7"/>
        <v>0</v>
      </c>
      <c r="K34" s="205">
        <f t="shared" si="8"/>
        <v>0</v>
      </c>
      <c r="L34" s="204" t="e">
        <f t="shared" si="9"/>
        <v>#NUM!</v>
      </c>
      <c r="M34" s="198"/>
      <c r="N34" s="198"/>
      <c r="O34" s="198"/>
      <c r="P34" s="198"/>
      <c r="Q34" s="195">
        <f t="shared" si="10"/>
        <v>31</v>
      </c>
      <c r="R34" s="195">
        <f t="shared" si="11"/>
        <v>29</v>
      </c>
      <c r="T34" s="194">
        <f t="shared" si="18"/>
        <v>29</v>
      </c>
      <c r="U34" s="193">
        <f t="shared" si="12"/>
        <v>44165</v>
      </c>
      <c r="V34" s="192">
        <f t="shared" si="13"/>
        <v>0</v>
      </c>
      <c r="W34" s="192">
        <f t="shared" si="14"/>
        <v>0</v>
      </c>
      <c r="X34" s="192">
        <f t="shared" si="19"/>
        <v>0</v>
      </c>
      <c r="Y34" s="192">
        <f t="shared" si="15"/>
        <v>0</v>
      </c>
      <c r="Z34" s="192">
        <f t="shared" si="20"/>
        <v>0</v>
      </c>
      <c r="AA34" s="191"/>
      <c r="AB34" s="203"/>
      <c r="AC34" s="191"/>
      <c r="AD34" s="206"/>
      <c r="AE34" s="191"/>
      <c r="AF34" s="191"/>
      <c r="AG34" s="207"/>
      <c r="AH34" s="191"/>
      <c r="AI34" s="207"/>
      <c r="AJ34" s="207"/>
      <c r="AK34" s="196"/>
      <c r="AL34" s="196"/>
      <c r="AM34" s="196"/>
    </row>
    <row r="35" spans="3:39" ht="15" customHeight="1">
      <c r="C35" s="195">
        <f t="shared" si="4"/>
        <v>30</v>
      </c>
      <c r="D35" s="195">
        <f t="shared" si="5"/>
        <v>30</v>
      </c>
      <c r="F35" s="194">
        <f t="shared" si="16"/>
        <v>30</v>
      </c>
      <c r="G35" s="193">
        <f t="shared" si="6"/>
        <v>44196</v>
      </c>
      <c r="H35" s="205">
        <f t="shared" si="2"/>
        <v>0</v>
      </c>
      <c r="I35" s="205">
        <f t="shared" si="17"/>
        <v>0</v>
      </c>
      <c r="J35" s="205">
        <f t="shared" si="7"/>
        <v>0</v>
      </c>
      <c r="K35" s="205">
        <f t="shared" si="8"/>
        <v>0</v>
      </c>
      <c r="L35" s="204" t="e">
        <f t="shared" si="9"/>
        <v>#NUM!</v>
      </c>
      <c r="M35" s="198"/>
      <c r="N35" s="198"/>
      <c r="O35" s="198"/>
      <c r="P35" s="198"/>
      <c r="Q35" s="195">
        <f t="shared" si="10"/>
        <v>30</v>
      </c>
      <c r="R35" s="195">
        <f t="shared" si="11"/>
        <v>30</v>
      </c>
      <c r="T35" s="194">
        <f t="shared" si="18"/>
        <v>30</v>
      </c>
      <c r="U35" s="193">
        <f t="shared" si="12"/>
        <v>44196</v>
      </c>
      <c r="V35" s="192">
        <f t="shared" si="13"/>
        <v>0</v>
      </c>
      <c r="W35" s="192">
        <f t="shared" si="14"/>
        <v>0</v>
      </c>
      <c r="X35" s="192">
        <f t="shared" si="19"/>
        <v>0</v>
      </c>
      <c r="Y35" s="192">
        <f t="shared" si="15"/>
        <v>0</v>
      </c>
      <c r="Z35" s="192">
        <f t="shared" si="20"/>
        <v>0</v>
      </c>
      <c r="AA35" s="191"/>
      <c r="AB35" s="203"/>
      <c r="AC35" s="191"/>
      <c r="AD35" s="191"/>
      <c r="AE35" s="191"/>
      <c r="AF35" s="191"/>
      <c r="AG35" s="191"/>
      <c r="AH35" s="191"/>
      <c r="AI35" s="191"/>
      <c r="AJ35" s="191"/>
      <c r="AK35" s="208"/>
      <c r="AL35" s="208"/>
      <c r="AM35" s="208"/>
    </row>
    <row r="36" spans="3:39" ht="15" customHeight="1">
      <c r="C36" s="195">
        <f t="shared" si="4"/>
        <v>29</v>
      </c>
      <c r="D36" s="195">
        <f t="shared" si="5"/>
        <v>31</v>
      </c>
      <c r="F36" s="194">
        <f t="shared" si="16"/>
        <v>31</v>
      </c>
      <c r="G36" s="193">
        <f t="shared" si="6"/>
        <v>44227</v>
      </c>
      <c r="H36" s="205">
        <f t="shared" si="2"/>
        <v>0</v>
      </c>
      <c r="I36" s="205">
        <f t="shared" si="17"/>
        <v>0</v>
      </c>
      <c r="J36" s="205">
        <f t="shared" si="7"/>
        <v>0</v>
      </c>
      <c r="K36" s="205">
        <f t="shared" si="8"/>
        <v>0</v>
      </c>
      <c r="L36" s="204" t="e">
        <f t="shared" si="9"/>
        <v>#NUM!</v>
      </c>
      <c r="M36" s="198"/>
      <c r="N36" s="198"/>
      <c r="O36" s="198"/>
      <c r="P36" s="198"/>
      <c r="Q36" s="195">
        <f t="shared" si="10"/>
        <v>29</v>
      </c>
      <c r="R36" s="195">
        <f t="shared" si="11"/>
        <v>31</v>
      </c>
      <c r="T36" s="194">
        <f t="shared" si="18"/>
        <v>31</v>
      </c>
      <c r="U36" s="193">
        <f t="shared" si="12"/>
        <v>44227</v>
      </c>
      <c r="V36" s="192">
        <f t="shared" si="13"/>
        <v>0</v>
      </c>
      <c r="W36" s="192">
        <f t="shared" si="14"/>
        <v>0</v>
      </c>
      <c r="X36" s="192">
        <f t="shared" si="19"/>
        <v>0</v>
      </c>
      <c r="Y36" s="192">
        <f t="shared" si="15"/>
        <v>0</v>
      </c>
      <c r="Z36" s="192">
        <f t="shared" si="20"/>
        <v>0</v>
      </c>
      <c r="AA36" s="191"/>
      <c r="AB36" s="203"/>
      <c r="AC36" s="191"/>
      <c r="AD36" s="206"/>
      <c r="AE36" s="191"/>
      <c r="AF36" s="191"/>
      <c r="AG36" s="207"/>
      <c r="AH36" s="191"/>
      <c r="AI36" s="207"/>
      <c r="AJ36" s="207"/>
      <c r="AK36" s="196"/>
      <c r="AL36" s="196"/>
      <c r="AM36" s="196"/>
    </row>
    <row r="37" spans="3:39" ht="15" customHeight="1">
      <c r="C37" s="195">
        <f t="shared" si="4"/>
        <v>28</v>
      </c>
      <c r="D37" s="195">
        <f t="shared" si="5"/>
        <v>32</v>
      </c>
      <c r="F37" s="194">
        <f t="shared" si="16"/>
        <v>32</v>
      </c>
      <c r="G37" s="193">
        <f t="shared" si="6"/>
        <v>44255</v>
      </c>
      <c r="H37" s="205">
        <f t="shared" si="2"/>
        <v>0</v>
      </c>
      <c r="I37" s="205">
        <f t="shared" si="17"/>
        <v>0</v>
      </c>
      <c r="J37" s="205">
        <f t="shared" si="7"/>
        <v>0</v>
      </c>
      <c r="K37" s="205">
        <f t="shared" si="8"/>
        <v>0</v>
      </c>
      <c r="L37" s="204" t="e">
        <f t="shared" si="9"/>
        <v>#NUM!</v>
      </c>
      <c r="M37" s="198"/>
      <c r="N37" s="198"/>
      <c r="O37" s="198"/>
      <c r="P37" s="198"/>
      <c r="Q37" s="195">
        <f t="shared" si="10"/>
        <v>28</v>
      </c>
      <c r="R37" s="195">
        <f t="shared" si="11"/>
        <v>32</v>
      </c>
      <c r="T37" s="194">
        <f t="shared" si="18"/>
        <v>32</v>
      </c>
      <c r="U37" s="193">
        <f t="shared" si="12"/>
        <v>44255</v>
      </c>
      <c r="V37" s="192">
        <f t="shared" si="13"/>
        <v>0</v>
      </c>
      <c r="W37" s="192">
        <f t="shared" si="14"/>
        <v>0</v>
      </c>
      <c r="X37" s="192">
        <f t="shared" si="19"/>
        <v>0</v>
      </c>
      <c r="Y37" s="192">
        <f t="shared" si="15"/>
        <v>0</v>
      </c>
      <c r="Z37" s="192">
        <f t="shared" si="20"/>
        <v>0</v>
      </c>
      <c r="AA37" s="191"/>
      <c r="AB37" s="203"/>
      <c r="AC37" s="191"/>
      <c r="AD37" s="191"/>
      <c r="AE37" s="191"/>
      <c r="AF37" s="191"/>
      <c r="AG37" s="191"/>
      <c r="AH37" s="191"/>
      <c r="AI37" s="191"/>
      <c r="AJ37" s="191"/>
      <c r="AK37" s="208"/>
      <c r="AL37" s="208"/>
      <c r="AM37" s="208"/>
    </row>
    <row r="38" spans="3:39" ht="15" customHeight="1">
      <c r="C38" s="195">
        <f t="shared" si="4"/>
        <v>27</v>
      </c>
      <c r="D38" s="195">
        <f t="shared" si="5"/>
        <v>33</v>
      </c>
      <c r="F38" s="194">
        <f t="shared" si="16"/>
        <v>33</v>
      </c>
      <c r="G38" s="193">
        <f t="shared" si="6"/>
        <v>44286</v>
      </c>
      <c r="H38" s="205">
        <f t="shared" si="2"/>
        <v>0</v>
      </c>
      <c r="I38" s="205">
        <f t="shared" si="17"/>
        <v>0</v>
      </c>
      <c r="J38" s="205">
        <f t="shared" si="7"/>
        <v>0</v>
      </c>
      <c r="K38" s="205">
        <f t="shared" si="8"/>
        <v>0</v>
      </c>
      <c r="L38" s="204" t="e">
        <f t="shared" si="9"/>
        <v>#NUM!</v>
      </c>
      <c r="M38" s="198"/>
      <c r="N38" s="198"/>
      <c r="O38" s="198"/>
      <c r="P38" s="198"/>
      <c r="Q38" s="195">
        <f t="shared" si="10"/>
        <v>27</v>
      </c>
      <c r="R38" s="195">
        <f t="shared" si="11"/>
        <v>33</v>
      </c>
      <c r="T38" s="194">
        <f t="shared" si="18"/>
        <v>33</v>
      </c>
      <c r="U38" s="193">
        <f t="shared" si="12"/>
        <v>44286</v>
      </c>
      <c r="V38" s="192">
        <f t="shared" si="13"/>
        <v>0</v>
      </c>
      <c r="W38" s="192">
        <f t="shared" si="14"/>
        <v>0</v>
      </c>
      <c r="X38" s="192">
        <f t="shared" si="19"/>
        <v>0</v>
      </c>
      <c r="Y38" s="192">
        <f t="shared" si="15"/>
        <v>0</v>
      </c>
      <c r="Z38" s="192">
        <f t="shared" si="20"/>
        <v>0</v>
      </c>
      <c r="AA38" s="191"/>
      <c r="AB38" s="203"/>
      <c r="AC38" s="191"/>
      <c r="AD38" s="206"/>
      <c r="AE38" s="191"/>
      <c r="AF38" s="191"/>
      <c r="AG38" s="207"/>
      <c r="AH38" s="191"/>
      <c r="AI38" s="207"/>
      <c r="AJ38" s="207"/>
      <c r="AK38" s="196"/>
      <c r="AL38" s="196"/>
      <c r="AM38" s="196"/>
    </row>
    <row r="39" spans="3:39" ht="15" customHeight="1">
      <c r="C39" s="195">
        <f t="shared" si="4"/>
        <v>26</v>
      </c>
      <c r="D39" s="195">
        <f t="shared" si="5"/>
        <v>34</v>
      </c>
      <c r="F39" s="194">
        <f t="shared" si="16"/>
        <v>34</v>
      </c>
      <c r="G39" s="193">
        <f t="shared" si="6"/>
        <v>44316</v>
      </c>
      <c r="H39" s="205">
        <f t="shared" si="2"/>
        <v>0</v>
      </c>
      <c r="I39" s="205">
        <f t="shared" si="17"/>
        <v>0</v>
      </c>
      <c r="J39" s="205">
        <f t="shared" si="7"/>
        <v>0</v>
      </c>
      <c r="K39" s="205">
        <f t="shared" si="8"/>
        <v>0</v>
      </c>
      <c r="L39" s="204" t="e">
        <f t="shared" si="9"/>
        <v>#NUM!</v>
      </c>
      <c r="M39" s="198"/>
      <c r="N39" s="198"/>
      <c r="O39" s="198"/>
      <c r="P39" s="198"/>
      <c r="Q39" s="195">
        <f t="shared" si="10"/>
        <v>26</v>
      </c>
      <c r="R39" s="195">
        <f t="shared" si="11"/>
        <v>34</v>
      </c>
      <c r="T39" s="194">
        <f t="shared" si="18"/>
        <v>34</v>
      </c>
      <c r="U39" s="193">
        <f t="shared" si="12"/>
        <v>44316</v>
      </c>
      <c r="V39" s="192">
        <f t="shared" si="13"/>
        <v>0</v>
      </c>
      <c r="W39" s="192">
        <f t="shared" si="14"/>
        <v>0</v>
      </c>
      <c r="X39" s="192">
        <f t="shared" si="19"/>
        <v>0</v>
      </c>
      <c r="Y39" s="192">
        <f t="shared" si="15"/>
        <v>0</v>
      </c>
      <c r="Z39" s="192">
        <f t="shared" si="20"/>
        <v>0</v>
      </c>
      <c r="AA39" s="191"/>
      <c r="AB39" s="203"/>
      <c r="AC39" s="191"/>
      <c r="AD39" s="191"/>
      <c r="AE39" s="191"/>
      <c r="AF39" s="191"/>
      <c r="AG39" s="191"/>
      <c r="AH39" s="191"/>
      <c r="AI39" s="191"/>
      <c r="AJ39" s="191"/>
      <c r="AK39" s="208"/>
      <c r="AL39" s="208"/>
      <c r="AM39" s="197"/>
    </row>
    <row r="40" spans="3:39" ht="15" customHeight="1">
      <c r="C40" s="195">
        <f t="shared" si="4"/>
        <v>25</v>
      </c>
      <c r="D40" s="195">
        <f t="shared" si="5"/>
        <v>35</v>
      </c>
      <c r="F40" s="194">
        <f t="shared" si="16"/>
        <v>35</v>
      </c>
      <c r="G40" s="193">
        <f t="shared" si="6"/>
        <v>44347</v>
      </c>
      <c r="H40" s="205">
        <f t="shared" si="2"/>
        <v>0</v>
      </c>
      <c r="I40" s="205">
        <f t="shared" si="17"/>
        <v>0</v>
      </c>
      <c r="J40" s="205">
        <f t="shared" si="7"/>
        <v>0</v>
      </c>
      <c r="K40" s="205">
        <f t="shared" si="8"/>
        <v>0</v>
      </c>
      <c r="L40" s="204" t="e">
        <f t="shared" si="9"/>
        <v>#NUM!</v>
      </c>
      <c r="M40" s="198"/>
      <c r="N40" s="198"/>
      <c r="O40" s="198"/>
      <c r="P40" s="198"/>
      <c r="Q40" s="195">
        <f t="shared" si="10"/>
        <v>25</v>
      </c>
      <c r="R40" s="195">
        <f t="shared" si="11"/>
        <v>35</v>
      </c>
      <c r="T40" s="194">
        <f t="shared" si="18"/>
        <v>35</v>
      </c>
      <c r="U40" s="193">
        <f t="shared" si="12"/>
        <v>44347</v>
      </c>
      <c r="V40" s="192">
        <f t="shared" si="13"/>
        <v>0</v>
      </c>
      <c r="W40" s="192">
        <f t="shared" si="14"/>
        <v>0</v>
      </c>
      <c r="X40" s="192">
        <f t="shared" si="19"/>
        <v>0</v>
      </c>
      <c r="Y40" s="192">
        <f t="shared" si="15"/>
        <v>0</v>
      </c>
      <c r="Z40" s="192">
        <f t="shared" si="20"/>
        <v>0</v>
      </c>
      <c r="AA40" s="191"/>
      <c r="AB40" s="203"/>
      <c r="AC40" s="191"/>
      <c r="AD40" s="206"/>
      <c r="AE40" s="191"/>
      <c r="AF40" s="191"/>
      <c r="AG40" s="191"/>
      <c r="AH40" s="191"/>
      <c r="AI40" s="191"/>
      <c r="AJ40" s="207"/>
      <c r="AK40" s="196"/>
      <c r="AL40" s="196"/>
      <c r="AM40" s="196"/>
    </row>
    <row r="41" spans="3:39" ht="15" customHeight="1">
      <c r="C41" s="195">
        <f t="shared" si="4"/>
        <v>24</v>
      </c>
      <c r="D41" s="195">
        <f t="shared" si="5"/>
        <v>36</v>
      </c>
      <c r="F41" s="194">
        <f t="shared" si="16"/>
        <v>36</v>
      </c>
      <c r="G41" s="193">
        <f t="shared" si="6"/>
        <v>44377</v>
      </c>
      <c r="H41" s="205">
        <f t="shared" si="2"/>
        <v>0</v>
      </c>
      <c r="I41" s="205">
        <f t="shared" si="17"/>
        <v>0</v>
      </c>
      <c r="J41" s="205">
        <f t="shared" si="7"/>
        <v>0</v>
      </c>
      <c r="K41" s="205">
        <f t="shared" si="8"/>
        <v>0</v>
      </c>
      <c r="L41" s="204" t="e">
        <f t="shared" si="9"/>
        <v>#NUM!</v>
      </c>
      <c r="M41" s="198"/>
      <c r="N41" s="198"/>
      <c r="O41" s="198"/>
      <c r="P41" s="198"/>
      <c r="Q41" s="195">
        <f t="shared" si="10"/>
        <v>24</v>
      </c>
      <c r="R41" s="195">
        <f t="shared" si="11"/>
        <v>36</v>
      </c>
      <c r="T41" s="194">
        <f t="shared" si="18"/>
        <v>36</v>
      </c>
      <c r="U41" s="193">
        <f t="shared" si="12"/>
        <v>44377</v>
      </c>
      <c r="V41" s="192">
        <f t="shared" si="13"/>
        <v>0</v>
      </c>
      <c r="W41" s="192">
        <f t="shared" si="14"/>
        <v>0</v>
      </c>
      <c r="X41" s="192">
        <f t="shared" si="19"/>
        <v>0</v>
      </c>
      <c r="Y41" s="192">
        <f t="shared" si="15"/>
        <v>0</v>
      </c>
      <c r="Z41" s="192">
        <f t="shared" si="20"/>
        <v>0</v>
      </c>
      <c r="AA41" s="191"/>
      <c r="AB41" s="203"/>
      <c r="AC41" s="191"/>
      <c r="AD41" s="191"/>
      <c r="AE41" s="191"/>
      <c r="AF41" s="191"/>
      <c r="AG41" s="191"/>
      <c r="AH41" s="191"/>
      <c r="AI41" s="191"/>
      <c r="AJ41" s="191"/>
      <c r="AK41" s="189"/>
      <c r="AL41" s="189"/>
      <c r="AM41" s="189"/>
    </row>
    <row r="42" spans="3:39" ht="15" customHeight="1">
      <c r="C42" s="195">
        <f t="shared" si="4"/>
        <v>23</v>
      </c>
      <c r="D42" s="195">
        <f t="shared" si="5"/>
        <v>37</v>
      </c>
      <c r="F42" s="194">
        <f t="shared" si="16"/>
        <v>37</v>
      </c>
      <c r="G42" s="193">
        <f t="shared" si="6"/>
        <v>44408</v>
      </c>
      <c r="H42" s="205">
        <f t="shared" si="2"/>
        <v>0</v>
      </c>
      <c r="I42" s="205">
        <f t="shared" si="17"/>
        <v>0</v>
      </c>
      <c r="J42" s="205">
        <f t="shared" si="7"/>
        <v>0</v>
      </c>
      <c r="K42" s="205">
        <f t="shared" si="8"/>
        <v>0</v>
      </c>
      <c r="L42" s="204" t="e">
        <f t="shared" si="9"/>
        <v>#NUM!</v>
      </c>
      <c r="M42" s="198"/>
      <c r="N42" s="198"/>
      <c r="O42" s="198"/>
      <c r="P42" s="198"/>
      <c r="Q42" s="195">
        <f t="shared" si="10"/>
        <v>23</v>
      </c>
      <c r="R42" s="195">
        <f t="shared" si="11"/>
        <v>37</v>
      </c>
      <c r="T42" s="194">
        <f t="shared" si="18"/>
        <v>37</v>
      </c>
      <c r="U42" s="193">
        <f t="shared" si="12"/>
        <v>44408</v>
      </c>
      <c r="V42" s="192">
        <f t="shared" si="13"/>
        <v>0</v>
      </c>
      <c r="W42" s="192">
        <f t="shared" si="14"/>
        <v>0</v>
      </c>
      <c r="X42" s="192">
        <f t="shared" si="19"/>
        <v>0</v>
      </c>
      <c r="Y42" s="192">
        <f t="shared" si="15"/>
        <v>0</v>
      </c>
      <c r="Z42" s="192">
        <f t="shared" si="20"/>
        <v>0</v>
      </c>
      <c r="AA42" s="191"/>
      <c r="AB42" s="203"/>
      <c r="AC42" s="191"/>
      <c r="AD42" s="206"/>
      <c r="AE42" s="191"/>
      <c r="AF42" s="191"/>
      <c r="AG42" s="191"/>
      <c r="AH42" s="191"/>
      <c r="AI42" s="191"/>
      <c r="AJ42" s="191"/>
      <c r="AK42" s="189"/>
      <c r="AL42" s="189"/>
      <c r="AM42" s="189"/>
    </row>
    <row r="43" spans="3:39" ht="15" customHeight="1">
      <c r="C43" s="195">
        <f t="shared" si="4"/>
        <v>22</v>
      </c>
      <c r="D43" s="195">
        <f t="shared" si="5"/>
        <v>38</v>
      </c>
      <c r="F43" s="194">
        <f t="shared" si="16"/>
        <v>38</v>
      </c>
      <c r="G43" s="193">
        <f t="shared" si="6"/>
        <v>44439</v>
      </c>
      <c r="H43" s="205">
        <f t="shared" si="2"/>
        <v>0</v>
      </c>
      <c r="I43" s="205">
        <f t="shared" si="17"/>
        <v>0</v>
      </c>
      <c r="J43" s="205">
        <f t="shared" si="7"/>
        <v>0</v>
      </c>
      <c r="K43" s="205">
        <f t="shared" si="8"/>
        <v>0</v>
      </c>
      <c r="L43" s="204" t="e">
        <f t="shared" si="9"/>
        <v>#NUM!</v>
      </c>
      <c r="M43" s="198"/>
      <c r="N43" s="198"/>
      <c r="O43" s="198"/>
      <c r="P43" s="198"/>
      <c r="Q43" s="195">
        <f t="shared" si="10"/>
        <v>22</v>
      </c>
      <c r="R43" s="195">
        <f t="shared" si="11"/>
        <v>38</v>
      </c>
      <c r="T43" s="194">
        <f t="shared" si="18"/>
        <v>38</v>
      </c>
      <c r="U43" s="193">
        <f t="shared" si="12"/>
        <v>44439</v>
      </c>
      <c r="V43" s="192">
        <f t="shared" si="13"/>
        <v>0</v>
      </c>
      <c r="W43" s="192">
        <f t="shared" si="14"/>
        <v>0</v>
      </c>
      <c r="X43" s="192">
        <f t="shared" si="19"/>
        <v>0</v>
      </c>
      <c r="Y43" s="192">
        <f t="shared" si="15"/>
        <v>0</v>
      </c>
      <c r="Z43" s="192">
        <f t="shared" si="20"/>
        <v>0</v>
      </c>
      <c r="AA43" s="191"/>
      <c r="AB43" s="203"/>
      <c r="AC43" s="191"/>
      <c r="AD43" s="191"/>
      <c r="AE43" s="191"/>
      <c r="AF43" s="191"/>
      <c r="AG43" s="191"/>
      <c r="AH43" s="191"/>
      <c r="AI43" s="191"/>
      <c r="AJ43" s="191"/>
      <c r="AK43" s="189"/>
      <c r="AL43" s="189"/>
      <c r="AM43" s="189"/>
    </row>
    <row r="44" spans="3:39" ht="15" customHeight="1">
      <c r="C44" s="195">
        <f t="shared" si="4"/>
        <v>21</v>
      </c>
      <c r="D44" s="195">
        <f t="shared" si="5"/>
        <v>39</v>
      </c>
      <c r="F44" s="194">
        <f t="shared" si="16"/>
        <v>39</v>
      </c>
      <c r="G44" s="193">
        <f t="shared" si="6"/>
        <v>44469</v>
      </c>
      <c r="H44" s="205">
        <f t="shared" si="2"/>
        <v>0</v>
      </c>
      <c r="I44" s="205">
        <f t="shared" si="17"/>
        <v>0</v>
      </c>
      <c r="J44" s="205">
        <f t="shared" si="7"/>
        <v>0</v>
      </c>
      <c r="K44" s="205">
        <f t="shared" si="8"/>
        <v>0</v>
      </c>
      <c r="L44" s="204" t="e">
        <f t="shared" si="9"/>
        <v>#NUM!</v>
      </c>
      <c r="M44" s="198"/>
      <c r="N44" s="198"/>
      <c r="O44" s="198"/>
      <c r="P44" s="198"/>
      <c r="Q44" s="195">
        <f t="shared" si="10"/>
        <v>21</v>
      </c>
      <c r="R44" s="195">
        <f t="shared" si="11"/>
        <v>39</v>
      </c>
      <c r="T44" s="194">
        <f t="shared" si="18"/>
        <v>39</v>
      </c>
      <c r="U44" s="193">
        <f t="shared" si="12"/>
        <v>44469</v>
      </c>
      <c r="V44" s="192">
        <f t="shared" si="13"/>
        <v>0</v>
      </c>
      <c r="W44" s="192">
        <f t="shared" si="14"/>
        <v>0</v>
      </c>
      <c r="X44" s="192">
        <f t="shared" si="19"/>
        <v>0</v>
      </c>
      <c r="Y44" s="192">
        <f t="shared" si="15"/>
        <v>0</v>
      </c>
      <c r="Z44" s="192">
        <f t="shared" si="20"/>
        <v>0</v>
      </c>
      <c r="AA44" s="191"/>
      <c r="AB44" s="203"/>
      <c r="AC44" s="191"/>
      <c r="AD44" s="206"/>
      <c r="AE44" s="191"/>
      <c r="AF44" s="191"/>
      <c r="AG44" s="191"/>
      <c r="AH44" s="191"/>
      <c r="AI44" s="191"/>
      <c r="AJ44" s="191"/>
      <c r="AK44" s="189"/>
      <c r="AL44" s="189"/>
      <c r="AM44" s="189"/>
    </row>
    <row r="45" spans="3:39" ht="15" customHeight="1">
      <c r="C45" s="195">
        <f t="shared" si="4"/>
        <v>20</v>
      </c>
      <c r="D45" s="195">
        <f t="shared" si="5"/>
        <v>40</v>
      </c>
      <c r="F45" s="194">
        <f t="shared" si="16"/>
        <v>40</v>
      </c>
      <c r="G45" s="193">
        <f t="shared" si="6"/>
        <v>44500</v>
      </c>
      <c r="H45" s="205">
        <f t="shared" si="2"/>
        <v>0</v>
      </c>
      <c r="I45" s="205">
        <f t="shared" si="17"/>
        <v>0</v>
      </c>
      <c r="J45" s="205">
        <f t="shared" si="7"/>
        <v>0</v>
      </c>
      <c r="K45" s="205">
        <f t="shared" si="8"/>
        <v>0</v>
      </c>
      <c r="L45" s="204" t="e">
        <f t="shared" si="9"/>
        <v>#NUM!</v>
      </c>
      <c r="M45" s="198"/>
      <c r="N45" s="198"/>
      <c r="O45" s="198"/>
      <c r="P45" s="198"/>
      <c r="Q45" s="195">
        <f t="shared" si="10"/>
        <v>20</v>
      </c>
      <c r="R45" s="195">
        <f t="shared" si="11"/>
        <v>40</v>
      </c>
      <c r="T45" s="194">
        <f t="shared" si="18"/>
        <v>40</v>
      </c>
      <c r="U45" s="193">
        <f t="shared" si="12"/>
        <v>44500</v>
      </c>
      <c r="V45" s="192">
        <f t="shared" si="13"/>
        <v>0</v>
      </c>
      <c r="W45" s="192">
        <f t="shared" si="14"/>
        <v>0</v>
      </c>
      <c r="X45" s="192">
        <f t="shared" si="19"/>
        <v>0</v>
      </c>
      <c r="Y45" s="192">
        <f t="shared" si="15"/>
        <v>0</v>
      </c>
      <c r="Z45" s="192">
        <f t="shared" si="20"/>
        <v>0</v>
      </c>
      <c r="AA45" s="191"/>
      <c r="AB45" s="203"/>
      <c r="AC45" s="191"/>
      <c r="AD45" s="191"/>
      <c r="AE45" s="191"/>
      <c r="AF45" s="191"/>
      <c r="AG45" s="191"/>
      <c r="AH45" s="191"/>
      <c r="AI45" s="191"/>
      <c r="AJ45" s="191"/>
      <c r="AK45" s="189"/>
      <c r="AL45" s="189"/>
      <c r="AM45" s="189"/>
    </row>
    <row r="46" spans="3:39" ht="15" customHeight="1">
      <c r="C46" s="195">
        <f t="shared" si="4"/>
        <v>19</v>
      </c>
      <c r="D46" s="195">
        <f t="shared" si="5"/>
        <v>41</v>
      </c>
      <c r="F46" s="194">
        <f t="shared" si="16"/>
        <v>41</v>
      </c>
      <c r="G46" s="193">
        <f t="shared" si="6"/>
        <v>44530</v>
      </c>
      <c r="H46" s="205">
        <f t="shared" si="2"/>
        <v>0</v>
      </c>
      <c r="I46" s="205">
        <f t="shared" si="17"/>
        <v>0</v>
      </c>
      <c r="J46" s="205">
        <f t="shared" si="7"/>
        <v>0</v>
      </c>
      <c r="K46" s="205">
        <f t="shared" si="8"/>
        <v>0</v>
      </c>
      <c r="L46" s="204" t="e">
        <f t="shared" si="9"/>
        <v>#NUM!</v>
      </c>
      <c r="M46" s="198"/>
      <c r="N46" s="198"/>
      <c r="O46" s="198"/>
      <c r="P46" s="198"/>
      <c r="Q46" s="195">
        <f t="shared" si="10"/>
        <v>19</v>
      </c>
      <c r="R46" s="195">
        <f t="shared" si="11"/>
        <v>41</v>
      </c>
      <c r="T46" s="194">
        <f t="shared" si="18"/>
        <v>41</v>
      </c>
      <c r="U46" s="193">
        <f t="shared" si="12"/>
        <v>44530</v>
      </c>
      <c r="V46" s="192">
        <f t="shared" si="13"/>
        <v>0</v>
      </c>
      <c r="W46" s="192">
        <f t="shared" si="14"/>
        <v>0</v>
      </c>
      <c r="X46" s="192">
        <f t="shared" si="19"/>
        <v>0</v>
      </c>
      <c r="Y46" s="192">
        <f t="shared" si="15"/>
        <v>0</v>
      </c>
      <c r="Z46" s="192">
        <f t="shared" si="20"/>
        <v>0</v>
      </c>
      <c r="AA46" s="191"/>
      <c r="AB46" s="203"/>
      <c r="AC46" s="191"/>
      <c r="AD46" s="206"/>
      <c r="AE46" s="191"/>
      <c r="AF46" s="191"/>
      <c r="AG46" s="191"/>
      <c r="AH46" s="191"/>
      <c r="AI46" s="191"/>
      <c r="AJ46" s="191"/>
      <c r="AK46" s="189"/>
      <c r="AL46" s="189"/>
      <c r="AM46" s="189"/>
    </row>
    <row r="47" spans="3:39" ht="15" customHeight="1">
      <c r="C47" s="195">
        <f t="shared" si="4"/>
        <v>18</v>
      </c>
      <c r="D47" s="195">
        <f t="shared" si="5"/>
        <v>42</v>
      </c>
      <c r="F47" s="194">
        <f t="shared" si="16"/>
        <v>42</v>
      </c>
      <c r="G47" s="193">
        <f t="shared" si="6"/>
        <v>44561</v>
      </c>
      <c r="H47" s="205">
        <f t="shared" si="2"/>
        <v>0</v>
      </c>
      <c r="I47" s="205">
        <f t="shared" si="17"/>
        <v>0</v>
      </c>
      <c r="J47" s="205">
        <f t="shared" si="7"/>
        <v>0</v>
      </c>
      <c r="K47" s="205">
        <f t="shared" si="8"/>
        <v>0</v>
      </c>
      <c r="L47" s="204" t="e">
        <f t="shared" si="9"/>
        <v>#NUM!</v>
      </c>
      <c r="M47" s="198"/>
      <c r="N47" s="198"/>
      <c r="O47" s="198"/>
      <c r="P47" s="198"/>
      <c r="Q47" s="195">
        <f t="shared" si="10"/>
        <v>18</v>
      </c>
      <c r="R47" s="195">
        <f t="shared" si="11"/>
        <v>42</v>
      </c>
      <c r="T47" s="194">
        <f t="shared" si="18"/>
        <v>42</v>
      </c>
      <c r="U47" s="193">
        <f t="shared" si="12"/>
        <v>44561</v>
      </c>
      <c r="V47" s="192">
        <f t="shared" si="13"/>
        <v>0</v>
      </c>
      <c r="W47" s="192">
        <f t="shared" si="14"/>
        <v>0</v>
      </c>
      <c r="X47" s="192">
        <f t="shared" si="19"/>
        <v>0</v>
      </c>
      <c r="Y47" s="192">
        <f t="shared" si="15"/>
        <v>0</v>
      </c>
      <c r="Z47" s="192">
        <f t="shared" si="20"/>
        <v>0</v>
      </c>
      <c r="AA47" s="191"/>
      <c r="AB47" s="203"/>
      <c r="AC47" s="191"/>
      <c r="AD47" s="191"/>
      <c r="AE47" s="191"/>
      <c r="AF47" s="191"/>
      <c r="AG47" s="191"/>
      <c r="AH47" s="191"/>
      <c r="AI47" s="191"/>
      <c r="AJ47" s="191"/>
      <c r="AK47" s="189"/>
      <c r="AL47" s="189"/>
      <c r="AM47" s="189"/>
    </row>
    <row r="48" spans="3:39" ht="15" customHeight="1">
      <c r="C48" s="195">
        <f t="shared" si="4"/>
        <v>17</v>
      </c>
      <c r="D48" s="195">
        <f t="shared" si="5"/>
        <v>43</v>
      </c>
      <c r="F48" s="194">
        <f t="shared" si="16"/>
        <v>43</v>
      </c>
      <c r="G48" s="193">
        <f t="shared" si="6"/>
        <v>44592</v>
      </c>
      <c r="H48" s="205">
        <f t="shared" si="2"/>
        <v>0</v>
      </c>
      <c r="I48" s="205">
        <f t="shared" si="17"/>
        <v>0</v>
      </c>
      <c r="J48" s="205">
        <f t="shared" si="7"/>
        <v>0</v>
      </c>
      <c r="K48" s="205">
        <f t="shared" si="8"/>
        <v>0</v>
      </c>
      <c r="L48" s="204" t="e">
        <f t="shared" si="9"/>
        <v>#NUM!</v>
      </c>
      <c r="M48" s="198"/>
      <c r="N48" s="198"/>
      <c r="O48" s="198"/>
      <c r="P48" s="198"/>
      <c r="Q48" s="195">
        <f t="shared" si="10"/>
        <v>17</v>
      </c>
      <c r="R48" s="195">
        <f t="shared" si="11"/>
        <v>43</v>
      </c>
      <c r="T48" s="194">
        <f t="shared" si="18"/>
        <v>43</v>
      </c>
      <c r="U48" s="193">
        <f t="shared" si="12"/>
        <v>44592</v>
      </c>
      <c r="V48" s="192">
        <f t="shared" si="13"/>
        <v>0</v>
      </c>
      <c r="W48" s="192">
        <f t="shared" si="14"/>
        <v>0</v>
      </c>
      <c r="X48" s="192">
        <f t="shared" si="19"/>
        <v>0</v>
      </c>
      <c r="Y48" s="192">
        <f t="shared" si="15"/>
        <v>0</v>
      </c>
      <c r="Z48" s="192">
        <f t="shared" si="20"/>
        <v>0</v>
      </c>
      <c r="AA48" s="191"/>
      <c r="AB48" s="203"/>
      <c r="AC48" s="191"/>
      <c r="AD48" s="206"/>
      <c r="AE48" s="191"/>
      <c r="AF48" s="191"/>
      <c r="AG48" s="191"/>
      <c r="AH48" s="191"/>
      <c r="AI48" s="191"/>
      <c r="AJ48" s="191"/>
      <c r="AK48" s="189"/>
      <c r="AL48" s="189"/>
      <c r="AM48" s="189"/>
    </row>
    <row r="49" spans="3:40" ht="15" customHeight="1">
      <c r="C49" s="195">
        <f t="shared" si="4"/>
        <v>16</v>
      </c>
      <c r="D49" s="195">
        <f t="shared" si="5"/>
        <v>44</v>
      </c>
      <c r="F49" s="194">
        <f t="shared" si="16"/>
        <v>44</v>
      </c>
      <c r="G49" s="193">
        <f t="shared" si="6"/>
        <v>44620</v>
      </c>
      <c r="H49" s="205">
        <f t="shared" si="2"/>
        <v>0</v>
      </c>
      <c r="I49" s="205">
        <f t="shared" si="17"/>
        <v>0</v>
      </c>
      <c r="J49" s="205">
        <f t="shared" si="7"/>
        <v>0</v>
      </c>
      <c r="K49" s="205">
        <f t="shared" si="8"/>
        <v>0</v>
      </c>
      <c r="L49" s="204" t="e">
        <f t="shared" si="9"/>
        <v>#NUM!</v>
      </c>
      <c r="M49" s="198"/>
      <c r="N49" s="198"/>
      <c r="O49" s="198"/>
      <c r="P49" s="198"/>
      <c r="Q49" s="195">
        <f t="shared" si="10"/>
        <v>16</v>
      </c>
      <c r="R49" s="195">
        <f t="shared" si="11"/>
        <v>44</v>
      </c>
      <c r="T49" s="194">
        <f t="shared" si="18"/>
        <v>44</v>
      </c>
      <c r="U49" s="193">
        <f t="shared" si="12"/>
        <v>44620</v>
      </c>
      <c r="V49" s="192">
        <f t="shared" si="13"/>
        <v>0</v>
      </c>
      <c r="W49" s="192">
        <f t="shared" si="14"/>
        <v>0</v>
      </c>
      <c r="X49" s="192">
        <f t="shared" si="19"/>
        <v>0</v>
      </c>
      <c r="Y49" s="192">
        <f t="shared" si="15"/>
        <v>0</v>
      </c>
      <c r="Z49" s="192">
        <f t="shared" si="20"/>
        <v>0</v>
      </c>
      <c r="AA49" s="191"/>
      <c r="AB49" s="203"/>
      <c r="AC49" s="191"/>
      <c r="AD49" s="191"/>
      <c r="AE49" s="191"/>
      <c r="AF49" s="191"/>
      <c r="AG49" s="191"/>
      <c r="AH49" s="191"/>
      <c r="AI49" s="191"/>
      <c r="AJ49" s="191"/>
      <c r="AK49" s="189"/>
      <c r="AL49" s="189"/>
      <c r="AM49" s="189"/>
    </row>
    <row r="50" spans="3:40" ht="15" customHeight="1">
      <c r="C50" s="195">
        <f t="shared" si="4"/>
        <v>15</v>
      </c>
      <c r="D50" s="195">
        <f t="shared" si="5"/>
        <v>45</v>
      </c>
      <c r="F50" s="194">
        <f t="shared" si="16"/>
        <v>45</v>
      </c>
      <c r="G50" s="193">
        <f t="shared" si="6"/>
        <v>44651</v>
      </c>
      <c r="H50" s="205">
        <f t="shared" si="2"/>
        <v>0</v>
      </c>
      <c r="I50" s="205">
        <f t="shared" si="17"/>
        <v>0</v>
      </c>
      <c r="J50" s="205">
        <f t="shared" si="7"/>
        <v>0</v>
      </c>
      <c r="K50" s="205">
        <f t="shared" si="8"/>
        <v>0</v>
      </c>
      <c r="L50" s="204" t="e">
        <f t="shared" si="9"/>
        <v>#NUM!</v>
      </c>
      <c r="M50" s="198"/>
      <c r="N50" s="198"/>
      <c r="O50" s="198"/>
      <c r="P50" s="198"/>
      <c r="Q50" s="195">
        <f t="shared" si="10"/>
        <v>15</v>
      </c>
      <c r="R50" s="195">
        <f t="shared" si="11"/>
        <v>45</v>
      </c>
      <c r="T50" s="194">
        <f t="shared" si="18"/>
        <v>45</v>
      </c>
      <c r="U50" s="193">
        <f t="shared" si="12"/>
        <v>44651</v>
      </c>
      <c r="V50" s="192">
        <f t="shared" si="13"/>
        <v>0</v>
      </c>
      <c r="W50" s="192">
        <f t="shared" si="14"/>
        <v>0</v>
      </c>
      <c r="X50" s="192">
        <f t="shared" si="19"/>
        <v>0</v>
      </c>
      <c r="Y50" s="192">
        <f t="shared" si="15"/>
        <v>0</v>
      </c>
      <c r="Z50" s="192">
        <f t="shared" si="20"/>
        <v>0</v>
      </c>
      <c r="AA50" s="191"/>
      <c r="AB50" s="203"/>
      <c r="AC50" s="191"/>
      <c r="AD50" s="206"/>
      <c r="AE50" s="191"/>
      <c r="AF50" s="191"/>
      <c r="AG50" s="191"/>
      <c r="AH50" s="191"/>
      <c r="AI50" s="191"/>
      <c r="AJ50" s="191"/>
      <c r="AK50" s="189"/>
      <c r="AL50" s="189"/>
      <c r="AM50" s="189"/>
    </row>
    <row r="51" spans="3:40" ht="15" customHeight="1">
      <c r="C51" s="195">
        <f t="shared" si="4"/>
        <v>14</v>
      </c>
      <c r="D51" s="195">
        <f t="shared" si="5"/>
        <v>46</v>
      </c>
      <c r="F51" s="194">
        <f t="shared" si="16"/>
        <v>46</v>
      </c>
      <c r="G51" s="193">
        <f t="shared" si="6"/>
        <v>44681</v>
      </c>
      <c r="H51" s="205">
        <f t="shared" si="2"/>
        <v>0</v>
      </c>
      <c r="I51" s="205">
        <f t="shared" si="17"/>
        <v>0</v>
      </c>
      <c r="J51" s="205">
        <f t="shared" si="7"/>
        <v>0</v>
      </c>
      <c r="K51" s="205">
        <f t="shared" si="8"/>
        <v>0</v>
      </c>
      <c r="L51" s="204" t="e">
        <f t="shared" si="9"/>
        <v>#NUM!</v>
      </c>
      <c r="M51" s="198"/>
      <c r="N51" s="198"/>
      <c r="O51" s="198"/>
      <c r="P51" s="198"/>
      <c r="Q51" s="195">
        <f t="shared" si="10"/>
        <v>14</v>
      </c>
      <c r="R51" s="195">
        <f t="shared" si="11"/>
        <v>46</v>
      </c>
      <c r="T51" s="194">
        <f t="shared" si="18"/>
        <v>46</v>
      </c>
      <c r="U51" s="193">
        <f t="shared" si="12"/>
        <v>44681</v>
      </c>
      <c r="V51" s="192">
        <f t="shared" si="13"/>
        <v>0</v>
      </c>
      <c r="W51" s="192">
        <f t="shared" si="14"/>
        <v>0</v>
      </c>
      <c r="X51" s="192">
        <f t="shared" si="19"/>
        <v>0</v>
      </c>
      <c r="Y51" s="192">
        <f t="shared" si="15"/>
        <v>0</v>
      </c>
      <c r="Z51" s="192">
        <f t="shared" si="20"/>
        <v>0</v>
      </c>
      <c r="AA51" s="191"/>
      <c r="AB51" s="203"/>
      <c r="AC51" s="191"/>
      <c r="AD51" s="191"/>
      <c r="AE51" s="191"/>
      <c r="AF51" s="191"/>
      <c r="AG51" s="191"/>
      <c r="AH51" s="191"/>
      <c r="AI51" s="191"/>
      <c r="AJ51" s="191"/>
      <c r="AK51" s="189"/>
      <c r="AL51" s="189"/>
      <c r="AM51" s="189"/>
    </row>
    <row r="52" spans="3:40" ht="15" customHeight="1">
      <c r="C52" s="195">
        <f t="shared" si="4"/>
        <v>13</v>
      </c>
      <c r="D52" s="195">
        <f t="shared" si="5"/>
        <v>47</v>
      </c>
      <c r="F52" s="194">
        <f t="shared" si="16"/>
        <v>47</v>
      </c>
      <c r="G52" s="193">
        <f t="shared" si="6"/>
        <v>44712</v>
      </c>
      <c r="H52" s="205">
        <f t="shared" si="2"/>
        <v>0</v>
      </c>
      <c r="I52" s="205">
        <f t="shared" si="17"/>
        <v>0</v>
      </c>
      <c r="J52" s="205">
        <f t="shared" si="7"/>
        <v>0</v>
      </c>
      <c r="K52" s="205">
        <f t="shared" si="8"/>
        <v>0</v>
      </c>
      <c r="L52" s="204" t="e">
        <f t="shared" si="9"/>
        <v>#NUM!</v>
      </c>
      <c r="M52" s="198"/>
      <c r="N52" s="198"/>
      <c r="O52" s="198"/>
      <c r="P52" s="198"/>
      <c r="Q52" s="195">
        <f t="shared" si="10"/>
        <v>13</v>
      </c>
      <c r="R52" s="195">
        <f t="shared" si="11"/>
        <v>47</v>
      </c>
      <c r="T52" s="194">
        <f t="shared" si="18"/>
        <v>47</v>
      </c>
      <c r="U52" s="193">
        <f t="shared" si="12"/>
        <v>44712</v>
      </c>
      <c r="V52" s="192">
        <f t="shared" si="13"/>
        <v>0</v>
      </c>
      <c r="W52" s="192">
        <f t="shared" si="14"/>
        <v>0</v>
      </c>
      <c r="X52" s="192">
        <f t="shared" si="19"/>
        <v>0</v>
      </c>
      <c r="Y52" s="192">
        <f t="shared" si="15"/>
        <v>0</v>
      </c>
      <c r="Z52" s="192">
        <f t="shared" si="20"/>
        <v>0</v>
      </c>
      <c r="AA52" s="191"/>
      <c r="AB52" s="203"/>
      <c r="AC52" s="191"/>
      <c r="AD52" s="206"/>
      <c r="AE52" s="191"/>
      <c r="AF52" s="191"/>
      <c r="AG52" s="191"/>
      <c r="AH52" s="191"/>
      <c r="AI52" s="191"/>
      <c r="AJ52" s="191"/>
      <c r="AK52" s="189"/>
      <c r="AL52" s="189"/>
      <c r="AM52" s="189"/>
    </row>
    <row r="53" spans="3:40">
      <c r="C53" s="195">
        <f t="shared" si="4"/>
        <v>12</v>
      </c>
      <c r="D53" s="195">
        <f t="shared" si="5"/>
        <v>48</v>
      </c>
      <c r="F53" s="194">
        <f t="shared" si="16"/>
        <v>48</v>
      </c>
      <c r="G53" s="193">
        <f t="shared" si="6"/>
        <v>44742</v>
      </c>
      <c r="H53" s="205">
        <f t="shared" si="2"/>
        <v>0</v>
      </c>
      <c r="I53" s="205">
        <f t="shared" si="17"/>
        <v>0</v>
      </c>
      <c r="J53" s="205">
        <f t="shared" si="7"/>
        <v>0</v>
      </c>
      <c r="K53" s="205">
        <f t="shared" si="8"/>
        <v>0</v>
      </c>
      <c r="L53" s="204" t="e">
        <f t="shared" si="9"/>
        <v>#NUM!</v>
      </c>
      <c r="M53" s="198"/>
      <c r="N53" s="198"/>
      <c r="O53" s="198"/>
      <c r="P53" s="198"/>
      <c r="Q53" s="195">
        <f t="shared" si="10"/>
        <v>12</v>
      </c>
      <c r="R53" s="195">
        <f t="shared" si="11"/>
        <v>48</v>
      </c>
      <c r="T53" s="194">
        <f t="shared" si="18"/>
        <v>48</v>
      </c>
      <c r="U53" s="193">
        <f t="shared" si="12"/>
        <v>44742</v>
      </c>
      <c r="V53" s="192">
        <f t="shared" si="13"/>
        <v>0</v>
      </c>
      <c r="W53" s="192">
        <f t="shared" si="14"/>
        <v>0</v>
      </c>
      <c r="X53" s="192">
        <f t="shared" si="19"/>
        <v>0</v>
      </c>
      <c r="Y53" s="192">
        <f t="shared" si="15"/>
        <v>0</v>
      </c>
      <c r="Z53" s="192">
        <f t="shared" si="20"/>
        <v>0</v>
      </c>
      <c r="AA53" s="191"/>
      <c r="AB53" s="203"/>
      <c r="AC53" s="191"/>
      <c r="AD53" s="191"/>
      <c r="AE53" s="191"/>
      <c r="AF53" s="191"/>
      <c r="AG53" s="191"/>
      <c r="AH53" s="191"/>
      <c r="AI53" s="191"/>
      <c r="AJ53" s="191"/>
      <c r="AK53" s="189"/>
      <c r="AL53" s="189"/>
      <c r="AM53" s="189"/>
    </row>
    <row r="54" spans="3:40">
      <c r="C54" s="195">
        <f t="shared" si="4"/>
        <v>11</v>
      </c>
      <c r="D54" s="195">
        <f t="shared" si="5"/>
        <v>49</v>
      </c>
      <c r="F54" s="194">
        <f t="shared" si="16"/>
        <v>49</v>
      </c>
      <c r="G54" s="193">
        <f t="shared" si="6"/>
        <v>44773</v>
      </c>
      <c r="H54" s="205">
        <f t="shared" si="2"/>
        <v>0</v>
      </c>
      <c r="I54" s="205">
        <f t="shared" si="17"/>
        <v>0</v>
      </c>
      <c r="J54" s="205">
        <f t="shared" si="7"/>
        <v>0</v>
      </c>
      <c r="K54" s="205">
        <f t="shared" si="8"/>
        <v>0</v>
      </c>
      <c r="L54" s="204" t="e">
        <f t="shared" si="9"/>
        <v>#NUM!</v>
      </c>
      <c r="M54" s="198"/>
      <c r="N54" s="198"/>
      <c r="O54" s="198"/>
      <c r="P54" s="198"/>
      <c r="Q54" s="195">
        <f t="shared" si="10"/>
        <v>11</v>
      </c>
      <c r="R54" s="195">
        <f t="shared" si="11"/>
        <v>49</v>
      </c>
      <c r="T54" s="194">
        <f t="shared" si="18"/>
        <v>49</v>
      </c>
      <c r="U54" s="193">
        <f t="shared" si="12"/>
        <v>44773</v>
      </c>
      <c r="V54" s="192">
        <f t="shared" si="13"/>
        <v>0</v>
      </c>
      <c r="W54" s="192">
        <f t="shared" si="14"/>
        <v>0</v>
      </c>
      <c r="X54" s="192">
        <f t="shared" si="19"/>
        <v>0</v>
      </c>
      <c r="Y54" s="192">
        <f t="shared" si="15"/>
        <v>0</v>
      </c>
      <c r="Z54" s="192">
        <f t="shared" si="20"/>
        <v>0</v>
      </c>
      <c r="AA54" s="191"/>
      <c r="AB54" s="203"/>
      <c r="AC54" s="191"/>
      <c r="AD54" s="206"/>
      <c r="AE54" s="191"/>
      <c r="AF54" s="191"/>
      <c r="AG54" s="191"/>
      <c r="AH54" s="191"/>
      <c r="AI54" s="191"/>
      <c r="AJ54" s="191"/>
      <c r="AK54" s="189"/>
      <c r="AL54" s="189"/>
      <c r="AM54" s="189"/>
    </row>
    <row r="55" spans="3:40">
      <c r="C55" s="195">
        <f t="shared" si="4"/>
        <v>10</v>
      </c>
      <c r="D55" s="195">
        <f t="shared" si="5"/>
        <v>50</v>
      </c>
      <c r="F55" s="194">
        <f t="shared" si="16"/>
        <v>50</v>
      </c>
      <c r="G55" s="193">
        <f t="shared" si="6"/>
        <v>44804</v>
      </c>
      <c r="H55" s="205">
        <f t="shared" si="2"/>
        <v>0</v>
      </c>
      <c r="I55" s="205">
        <f t="shared" si="17"/>
        <v>0</v>
      </c>
      <c r="J55" s="205">
        <f t="shared" si="7"/>
        <v>0</v>
      </c>
      <c r="K55" s="205">
        <f t="shared" si="8"/>
        <v>0</v>
      </c>
      <c r="L55" s="204" t="e">
        <f t="shared" si="9"/>
        <v>#NUM!</v>
      </c>
      <c r="M55" s="198"/>
      <c r="N55" s="198"/>
      <c r="O55" s="198"/>
      <c r="P55" s="198"/>
      <c r="Q55" s="195">
        <f t="shared" si="10"/>
        <v>10</v>
      </c>
      <c r="R55" s="195">
        <f t="shared" si="11"/>
        <v>50</v>
      </c>
      <c r="T55" s="194">
        <f t="shared" si="18"/>
        <v>50</v>
      </c>
      <c r="U55" s="193">
        <f t="shared" si="12"/>
        <v>44804</v>
      </c>
      <c r="V55" s="192">
        <f t="shared" si="13"/>
        <v>0</v>
      </c>
      <c r="W55" s="192">
        <f t="shared" si="14"/>
        <v>0</v>
      </c>
      <c r="X55" s="192">
        <f t="shared" si="19"/>
        <v>0</v>
      </c>
      <c r="Y55" s="192">
        <f t="shared" si="15"/>
        <v>0</v>
      </c>
      <c r="Z55" s="192">
        <f t="shared" si="20"/>
        <v>0</v>
      </c>
      <c r="AA55" s="191"/>
      <c r="AB55" s="203"/>
      <c r="AC55" s="191"/>
      <c r="AD55" s="191"/>
      <c r="AE55" s="191"/>
      <c r="AF55" s="191"/>
      <c r="AG55" s="191"/>
      <c r="AH55" s="191"/>
      <c r="AI55" s="191"/>
      <c r="AJ55" s="191"/>
      <c r="AK55" s="189"/>
      <c r="AL55" s="189"/>
      <c r="AM55" s="189"/>
    </row>
    <row r="56" spans="3:40">
      <c r="C56" s="195">
        <f t="shared" si="4"/>
        <v>9</v>
      </c>
      <c r="D56" s="195">
        <f t="shared" si="5"/>
        <v>51</v>
      </c>
      <c r="F56" s="194">
        <f t="shared" si="16"/>
        <v>51</v>
      </c>
      <c r="G56" s="193">
        <f t="shared" si="6"/>
        <v>44834</v>
      </c>
      <c r="H56" s="205">
        <f t="shared" si="2"/>
        <v>0</v>
      </c>
      <c r="I56" s="205">
        <f t="shared" si="17"/>
        <v>0</v>
      </c>
      <c r="J56" s="205">
        <f t="shared" si="7"/>
        <v>0</v>
      </c>
      <c r="K56" s="205">
        <f t="shared" si="8"/>
        <v>0</v>
      </c>
      <c r="L56" s="204" t="e">
        <f t="shared" si="9"/>
        <v>#NUM!</v>
      </c>
      <c r="M56" s="198"/>
      <c r="N56" s="198"/>
      <c r="O56" s="198"/>
      <c r="P56" s="198"/>
      <c r="Q56" s="195">
        <f t="shared" si="10"/>
        <v>9</v>
      </c>
      <c r="R56" s="195">
        <f t="shared" si="11"/>
        <v>51</v>
      </c>
      <c r="T56" s="194">
        <f t="shared" si="18"/>
        <v>51</v>
      </c>
      <c r="U56" s="193">
        <f t="shared" si="12"/>
        <v>44834</v>
      </c>
      <c r="V56" s="192">
        <f t="shared" si="13"/>
        <v>0</v>
      </c>
      <c r="W56" s="192">
        <f t="shared" si="14"/>
        <v>0</v>
      </c>
      <c r="X56" s="192">
        <f t="shared" si="19"/>
        <v>0</v>
      </c>
      <c r="Y56" s="192">
        <f t="shared" si="15"/>
        <v>0</v>
      </c>
      <c r="Z56" s="192">
        <f t="shared" si="20"/>
        <v>0</v>
      </c>
      <c r="AA56" s="191"/>
      <c r="AB56" s="203"/>
      <c r="AC56" s="191"/>
      <c r="AD56" s="206"/>
      <c r="AE56" s="191"/>
      <c r="AF56" s="191"/>
      <c r="AG56" s="191"/>
      <c r="AH56" s="191"/>
      <c r="AI56" s="191"/>
      <c r="AJ56" s="191"/>
      <c r="AK56" s="189"/>
      <c r="AL56" s="189"/>
      <c r="AM56" s="189"/>
    </row>
    <row r="57" spans="3:40">
      <c r="C57" s="195">
        <f t="shared" si="4"/>
        <v>8</v>
      </c>
      <c r="D57" s="195">
        <f t="shared" si="5"/>
        <v>52</v>
      </c>
      <c r="F57" s="194">
        <f t="shared" si="16"/>
        <v>52</v>
      </c>
      <c r="G57" s="193">
        <f t="shared" si="6"/>
        <v>44865</v>
      </c>
      <c r="H57" s="205">
        <f t="shared" si="2"/>
        <v>0</v>
      </c>
      <c r="I57" s="205">
        <f t="shared" si="17"/>
        <v>0</v>
      </c>
      <c r="J57" s="205">
        <f t="shared" si="7"/>
        <v>0</v>
      </c>
      <c r="K57" s="205">
        <f t="shared" si="8"/>
        <v>0</v>
      </c>
      <c r="L57" s="204" t="e">
        <f t="shared" si="9"/>
        <v>#NUM!</v>
      </c>
      <c r="M57" s="198"/>
      <c r="N57" s="198"/>
      <c r="O57" s="198"/>
      <c r="P57" s="198"/>
      <c r="Q57" s="195">
        <f t="shared" si="10"/>
        <v>8</v>
      </c>
      <c r="R57" s="195">
        <f t="shared" si="11"/>
        <v>52</v>
      </c>
      <c r="T57" s="194">
        <f t="shared" si="18"/>
        <v>52</v>
      </c>
      <c r="U57" s="193">
        <f t="shared" si="12"/>
        <v>44865</v>
      </c>
      <c r="V57" s="192">
        <f t="shared" si="13"/>
        <v>0</v>
      </c>
      <c r="W57" s="192">
        <f t="shared" si="14"/>
        <v>0</v>
      </c>
      <c r="X57" s="192">
        <f t="shared" si="19"/>
        <v>0</v>
      </c>
      <c r="Y57" s="192">
        <f t="shared" si="15"/>
        <v>0</v>
      </c>
      <c r="Z57" s="192">
        <f t="shared" si="20"/>
        <v>0</v>
      </c>
      <c r="AA57" s="191"/>
      <c r="AB57" s="203"/>
      <c r="AC57" s="191"/>
      <c r="AD57" s="191"/>
      <c r="AE57" s="191"/>
      <c r="AF57" s="191"/>
      <c r="AG57" s="191"/>
      <c r="AH57" s="191"/>
      <c r="AI57" s="191"/>
      <c r="AJ57" s="191"/>
      <c r="AK57" s="189"/>
      <c r="AL57" s="189"/>
      <c r="AM57" s="189"/>
    </row>
    <row r="58" spans="3:40">
      <c r="C58" s="195">
        <f t="shared" si="4"/>
        <v>7</v>
      </c>
      <c r="D58" s="195">
        <f t="shared" si="5"/>
        <v>53</v>
      </c>
      <c r="F58" s="194">
        <f t="shared" si="16"/>
        <v>53</v>
      </c>
      <c r="G58" s="193">
        <f t="shared" si="6"/>
        <v>44895</v>
      </c>
      <c r="H58" s="205">
        <f t="shared" si="2"/>
        <v>0</v>
      </c>
      <c r="I58" s="205">
        <f t="shared" si="17"/>
        <v>0</v>
      </c>
      <c r="J58" s="205">
        <f t="shared" si="7"/>
        <v>0</v>
      </c>
      <c r="K58" s="205">
        <f t="shared" si="8"/>
        <v>0</v>
      </c>
      <c r="L58" s="204" t="e">
        <f t="shared" si="9"/>
        <v>#NUM!</v>
      </c>
      <c r="M58" s="198"/>
      <c r="N58" s="198"/>
      <c r="O58" s="198"/>
      <c r="P58" s="198"/>
      <c r="Q58" s="195">
        <f t="shared" si="10"/>
        <v>7</v>
      </c>
      <c r="R58" s="195">
        <f t="shared" si="11"/>
        <v>53</v>
      </c>
      <c r="T58" s="194">
        <f t="shared" si="18"/>
        <v>53</v>
      </c>
      <c r="U58" s="193">
        <f t="shared" si="12"/>
        <v>44895</v>
      </c>
      <c r="V58" s="192">
        <f t="shared" si="13"/>
        <v>0</v>
      </c>
      <c r="W58" s="192">
        <f t="shared" si="14"/>
        <v>0</v>
      </c>
      <c r="X58" s="192">
        <f t="shared" si="19"/>
        <v>0</v>
      </c>
      <c r="Y58" s="192">
        <f t="shared" si="15"/>
        <v>0</v>
      </c>
      <c r="Z58" s="192">
        <f t="shared" si="20"/>
        <v>0</v>
      </c>
      <c r="AA58" s="191"/>
      <c r="AB58" s="203"/>
      <c r="AC58" s="191"/>
      <c r="AD58" s="206"/>
      <c r="AE58" s="191"/>
      <c r="AF58" s="191"/>
      <c r="AG58" s="191"/>
      <c r="AH58" s="191"/>
      <c r="AI58" s="191"/>
      <c r="AJ58" s="191"/>
      <c r="AK58" s="189"/>
      <c r="AL58" s="189"/>
      <c r="AM58" s="189"/>
      <c r="AN58" s="199"/>
    </row>
    <row r="59" spans="3:40">
      <c r="C59" s="195">
        <f t="shared" si="4"/>
        <v>6</v>
      </c>
      <c r="D59" s="195">
        <f t="shared" si="5"/>
        <v>54</v>
      </c>
      <c r="F59" s="194">
        <f t="shared" si="16"/>
        <v>54</v>
      </c>
      <c r="G59" s="193">
        <f t="shared" si="6"/>
        <v>44926</v>
      </c>
      <c r="H59" s="205">
        <f t="shared" si="2"/>
        <v>0</v>
      </c>
      <c r="I59" s="205">
        <f t="shared" si="17"/>
        <v>0</v>
      </c>
      <c r="J59" s="205">
        <f t="shared" si="7"/>
        <v>0</v>
      </c>
      <c r="K59" s="205">
        <f t="shared" si="8"/>
        <v>0</v>
      </c>
      <c r="L59" s="204" t="e">
        <f t="shared" si="9"/>
        <v>#NUM!</v>
      </c>
      <c r="M59" s="198"/>
      <c r="N59" s="198"/>
      <c r="O59" s="198"/>
      <c r="P59" s="198"/>
      <c r="Q59" s="195">
        <f t="shared" si="10"/>
        <v>6</v>
      </c>
      <c r="R59" s="195">
        <f t="shared" si="11"/>
        <v>54</v>
      </c>
      <c r="T59" s="194">
        <f t="shared" si="18"/>
        <v>54</v>
      </c>
      <c r="U59" s="193">
        <f t="shared" si="12"/>
        <v>44926</v>
      </c>
      <c r="V59" s="192">
        <f t="shared" si="13"/>
        <v>0</v>
      </c>
      <c r="W59" s="192">
        <f t="shared" si="14"/>
        <v>0</v>
      </c>
      <c r="X59" s="192">
        <f t="shared" si="19"/>
        <v>0</v>
      </c>
      <c r="Y59" s="192">
        <f t="shared" si="15"/>
        <v>0</v>
      </c>
      <c r="Z59" s="192">
        <f t="shared" si="20"/>
        <v>0</v>
      </c>
      <c r="AA59" s="191"/>
      <c r="AB59" s="203"/>
      <c r="AC59" s="191"/>
      <c r="AD59" s="191"/>
      <c r="AE59" s="191"/>
      <c r="AF59" s="191"/>
      <c r="AG59" s="191"/>
      <c r="AH59" s="191"/>
      <c r="AI59" s="191"/>
      <c r="AJ59" s="191"/>
      <c r="AK59" s="189"/>
      <c r="AL59" s="189"/>
      <c r="AM59" s="189"/>
      <c r="AN59" s="199"/>
    </row>
    <row r="60" spans="3:40">
      <c r="C60" s="195">
        <f t="shared" si="4"/>
        <v>5</v>
      </c>
      <c r="D60" s="195">
        <f t="shared" si="5"/>
        <v>55</v>
      </c>
      <c r="F60" s="194">
        <f t="shared" si="16"/>
        <v>55</v>
      </c>
      <c r="G60" s="193">
        <f t="shared" si="6"/>
        <v>44957</v>
      </c>
      <c r="H60" s="205">
        <f t="shared" si="2"/>
        <v>0</v>
      </c>
      <c r="I60" s="205">
        <f t="shared" si="17"/>
        <v>0</v>
      </c>
      <c r="J60" s="205">
        <f t="shared" si="7"/>
        <v>0</v>
      </c>
      <c r="K60" s="205">
        <f t="shared" si="8"/>
        <v>0</v>
      </c>
      <c r="L60" s="204" t="e">
        <f t="shared" si="9"/>
        <v>#NUM!</v>
      </c>
      <c r="M60" s="198"/>
      <c r="N60" s="198"/>
      <c r="O60" s="198"/>
      <c r="P60" s="198"/>
      <c r="Q60" s="195">
        <f t="shared" si="10"/>
        <v>5</v>
      </c>
      <c r="R60" s="195">
        <f t="shared" si="11"/>
        <v>55</v>
      </c>
      <c r="T60" s="194">
        <f t="shared" si="18"/>
        <v>55</v>
      </c>
      <c r="U60" s="193">
        <f t="shared" si="12"/>
        <v>44957</v>
      </c>
      <c r="V60" s="192">
        <f t="shared" si="13"/>
        <v>0</v>
      </c>
      <c r="W60" s="192">
        <f t="shared" si="14"/>
        <v>0</v>
      </c>
      <c r="X60" s="192">
        <f t="shared" si="19"/>
        <v>0</v>
      </c>
      <c r="Y60" s="192">
        <f t="shared" si="15"/>
        <v>0</v>
      </c>
      <c r="Z60" s="192">
        <f t="shared" si="20"/>
        <v>0</v>
      </c>
      <c r="AA60" s="191"/>
      <c r="AB60" s="203"/>
      <c r="AC60" s="191"/>
      <c r="AD60" s="206"/>
      <c r="AE60" s="191"/>
      <c r="AF60" s="191"/>
      <c r="AG60" s="191"/>
      <c r="AH60" s="191"/>
      <c r="AI60" s="191"/>
      <c r="AJ60" s="191"/>
      <c r="AK60" s="189"/>
      <c r="AL60" s="189"/>
      <c r="AM60" s="189"/>
      <c r="AN60" s="199"/>
    </row>
    <row r="61" spans="3:40">
      <c r="C61" s="195">
        <f t="shared" si="4"/>
        <v>4</v>
      </c>
      <c r="D61" s="195">
        <f t="shared" si="5"/>
        <v>56</v>
      </c>
      <c r="F61" s="194">
        <f t="shared" si="16"/>
        <v>56</v>
      </c>
      <c r="G61" s="193">
        <f t="shared" si="6"/>
        <v>44985</v>
      </c>
      <c r="H61" s="205">
        <f t="shared" si="2"/>
        <v>0</v>
      </c>
      <c r="I61" s="205">
        <f t="shared" si="17"/>
        <v>0</v>
      </c>
      <c r="J61" s="205">
        <f t="shared" si="7"/>
        <v>0</v>
      </c>
      <c r="K61" s="205">
        <f t="shared" si="8"/>
        <v>0</v>
      </c>
      <c r="L61" s="204" t="e">
        <f t="shared" si="9"/>
        <v>#NUM!</v>
      </c>
      <c r="M61" s="198"/>
      <c r="N61" s="198"/>
      <c r="O61" s="198"/>
      <c r="P61" s="198"/>
      <c r="Q61" s="195">
        <f t="shared" si="10"/>
        <v>4</v>
      </c>
      <c r="R61" s="195">
        <f t="shared" si="11"/>
        <v>56</v>
      </c>
      <c r="T61" s="194">
        <f t="shared" si="18"/>
        <v>56</v>
      </c>
      <c r="U61" s="193">
        <f t="shared" si="12"/>
        <v>44985</v>
      </c>
      <c r="V61" s="192">
        <f t="shared" si="13"/>
        <v>0</v>
      </c>
      <c r="W61" s="192">
        <f t="shared" si="14"/>
        <v>0</v>
      </c>
      <c r="X61" s="192">
        <f t="shared" si="19"/>
        <v>0</v>
      </c>
      <c r="Y61" s="192">
        <f t="shared" si="15"/>
        <v>0</v>
      </c>
      <c r="Z61" s="192">
        <f t="shared" si="20"/>
        <v>0</v>
      </c>
      <c r="AA61" s="191"/>
      <c r="AB61" s="203"/>
      <c r="AC61" s="191"/>
      <c r="AD61" s="191"/>
      <c r="AE61" s="191"/>
      <c r="AF61" s="191"/>
      <c r="AG61" s="191"/>
      <c r="AH61" s="191"/>
      <c r="AI61" s="191"/>
      <c r="AJ61" s="191"/>
      <c r="AK61" s="189"/>
      <c r="AL61" s="189"/>
      <c r="AM61" s="189"/>
      <c r="AN61" s="199"/>
    </row>
    <row r="62" spans="3:40">
      <c r="C62" s="195">
        <f t="shared" si="4"/>
        <v>3</v>
      </c>
      <c r="D62" s="195">
        <f t="shared" si="5"/>
        <v>57</v>
      </c>
      <c r="F62" s="194">
        <f t="shared" si="16"/>
        <v>57</v>
      </c>
      <c r="G62" s="193">
        <f t="shared" si="6"/>
        <v>45016</v>
      </c>
      <c r="H62" s="205">
        <f t="shared" si="2"/>
        <v>0</v>
      </c>
      <c r="I62" s="205">
        <f t="shared" si="17"/>
        <v>0</v>
      </c>
      <c r="J62" s="205">
        <f t="shared" si="7"/>
        <v>0</v>
      </c>
      <c r="K62" s="205">
        <f t="shared" si="8"/>
        <v>0</v>
      </c>
      <c r="L62" s="204" t="e">
        <f t="shared" si="9"/>
        <v>#NUM!</v>
      </c>
      <c r="M62" s="198"/>
      <c r="N62" s="198"/>
      <c r="O62" s="198"/>
      <c r="P62" s="198"/>
      <c r="Q62" s="195">
        <f t="shared" si="10"/>
        <v>3</v>
      </c>
      <c r="R62" s="195">
        <f t="shared" si="11"/>
        <v>57</v>
      </c>
      <c r="T62" s="194">
        <f t="shared" si="18"/>
        <v>57</v>
      </c>
      <c r="U62" s="193">
        <f t="shared" si="12"/>
        <v>45016</v>
      </c>
      <c r="V62" s="192">
        <f t="shared" si="13"/>
        <v>0</v>
      </c>
      <c r="W62" s="192">
        <f t="shared" si="14"/>
        <v>0</v>
      </c>
      <c r="X62" s="192">
        <f t="shared" si="19"/>
        <v>0</v>
      </c>
      <c r="Y62" s="192">
        <f t="shared" si="15"/>
        <v>0</v>
      </c>
      <c r="Z62" s="192">
        <f t="shared" si="20"/>
        <v>0</v>
      </c>
      <c r="AA62" s="191"/>
      <c r="AB62" s="203"/>
      <c r="AC62" s="191"/>
      <c r="AD62" s="206"/>
      <c r="AE62" s="191"/>
      <c r="AF62" s="191"/>
      <c r="AG62" s="191"/>
      <c r="AH62" s="191"/>
      <c r="AI62" s="191"/>
      <c r="AJ62" s="191"/>
      <c r="AK62" s="189"/>
      <c r="AL62" s="189"/>
      <c r="AM62" s="189"/>
      <c r="AN62" s="199"/>
    </row>
    <row r="63" spans="3:40">
      <c r="C63" s="195">
        <f t="shared" si="4"/>
        <v>2</v>
      </c>
      <c r="D63" s="195">
        <f t="shared" si="5"/>
        <v>58</v>
      </c>
      <c r="F63" s="194">
        <f t="shared" si="16"/>
        <v>58</v>
      </c>
      <c r="G63" s="193">
        <f t="shared" si="6"/>
        <v>45046</v>
      </c>
      <c r="H63" s="205">
        <f t="shared" si="2"/>
        <v>0</v>
      </c>
      <c r="I63" s="205">
        <f t="shared" si="17"/>
        <v>0</v>
      </c>
      <c r="J63" s="205">
        <f t="shared" si="7"/>
        <v>0</v>
      </c>
      <c r="K63" s="205">
        <f t="shared" si="8"/>
        <v>0</v>
      </c>
      <c r="L63" s="204" t="e">
        <f t="shared" si="9"/>
        <v>#NUM!</v>
      </c>
      <c r="M63" s="198"/>
      <c r="N63" s="198"/>
      <c r="O63" s="198"/>
      <c r="P63" s="198"/>
      <c r="Q63" s="195">
        <f t="shared" si="10"/>
        <v>2</v>
      </c>
      <c r="R63" s="195">
        <f t="shared" si="11"/>
        <v>58</v>
      </c>
      <c r="T63" s="194">
        <f t="shared" si="18"/>
        <v>58</v>
      </c>
      <c r="U63" s="193">
        <f t="shared" si="12"/>
        <v>45046</v>
      </c>
      <c r="V63" s="192">
        <f t="shared" si="13"/>
        <v>0</v>
      </c>
      <c r="W63" s="192">
        <f t="shared" si="14"/>
        <v>0</v>
      </c>
      <c r="X63" s="192">
        <f t="shared" si="19"/>
        <v>0</v>
      </c>
      <c r="Y63" s="192">
        <f t="shared" si="15"/>
        <v>0</v>
      </c>
      <c r="Z63" s="192">
        <f t="shared" si="20"/>
        <v>0</v>
      </c>
      <c r="AA63" s="191"/>
      <c r="AB63" s="203"/>
      <c r="AC63" s="191"/>
      <c r="AD63" s="191"/>
      <c r="AE63" s="191"/>
      <c r="AF63" s="191"/>
      <c r="AG63" s="191"/>
      <c r="AH63" s="191"/>
      <c r="AI63" s="191"/>
      <c r="AJ63" s="191"/>
      <c r="AK63" s="189"/>
      <c r="AL63" s="189"/>
      <c r="AM63" s="189"/>
      <c r="AN63" s="199"/>
    </row>
    <row r="64" spans="3:40">
      <c r="C64" s="195">
        <f t="shared" si="4"/>
        <v>1</v>
      </c>
      <c r="D64" s="195">
        <f t="shared" si="5"/>
        <v>59</v>
      </c>
      <c r="F64" s="194">
        <f t="shared" si="16"/>
        <v>59</v>
      </c>
      <c r="G64" s="193">
        <f t="shared" si="6"/>
        <v>45077</v>
      </c>
      <c r="H64" s="205">
        <f t="shared" si="2"/>
        <v>0</v>
      </c>
      <c r="I64" s="205">
        <f t="shared" si="17"/>
        <v>0</v>
      </c>
      <c r="J64" s="205">
        <f t="shared" si="7"/>
        <v>0</v>
      </c>
      <c r="K64" s="205">
        <f t="shared" si="8"/>
        <v>0</v>
      </c>
      <c r="L64" s="204" t="e">
        <f t="shared" si="9"/>
        <v>#NUM!</v>
      </c>
      <c r="M64" s="198"/>
      <c r="N64" s="198"/>
      <c r="O64" s="198"/>
      <c r="P64" s="198"/>
      <c r="Q64" s="195">
        <f t="shared" si="10"/>
        <v>1</v>
      </c>
      <c r="R64" s="195">
        <f t="shared" si="11"/>
        <v>59</v>
      </c>
      <c r="T64" s="194">
        <f t="shared" si="18"/>
        <v>59</v>
      </c>
      <c r="U64" s="193">
        <f t="shared" si="12"/>
        <v>45077</v>
      </c>
      <c r="V64" s="192">
        <f t="shared" si="13"/>
        <v>0</v>
      </c>
      <c r="W64" s="192">
        <f t="shared" si="14"/>
        <v>0</v>
      </c>
      <c r="X64" s="192">
        <f t="shared" si="19"/>
        <v>0</v>
      </c>
      <c r="Y64" s="192">
        <f t="shared" si="15"/>
        <v>0</v>
      </c>
      <c r="Z64" s="192">
        <f t="shared" si="20"/>
        <v>0</v>
      </c>
      <c r="AA64" s="191"/>
      <c r="AB64" s="203"/>
      <c r="AC64" s="191"/>
      <c r="AD64" s="191"/>
      <c r="AE64" s="191"/>
      <c r="AF64" s="191"/>
      <c r="AG64" s="191"/>
      <c r="AH64" s="191"/>
      <c r="AI64" s="191"/>
      <c r="AJ64" s="191"/>
      <c r="AN64" s="199"/>
    </row>
    <row r="65" spans="3:42">
      <c r="C65" s="195">
        <f t="shared" si="4"/>
        <v>0</v>
      </c>
      <c r="D65" s="195">
        <f t="shared" si="5"/>
        <v>0</v>
      </c>
      <c r="F65" s="194">
        <f t="shared" si="16"/>
        <v>60</v>
      </c>
      <c r="G65" s="193">
        <f t="shared" si="6"/>
        <v>45107</v>
      </c>
      <c r="H65" s="205">
        <f t="shared" si="2"/>
        <v>0</v>
      </c>
      <c r="I65" s="205">
        <f t="shared" si="17"/>
        <v>0</v>
      </c>
      <c r="J65" s="205">
        <f t="shared" si="7"/>
        <v>0</v>
      </c>
      <c r="K65" s="205">
        <f t="shared" si="8"/>
        <v>0</v>
      </c>
      <c r="L65" s="204" t="e">
        <f t="shared" si="9"/>
        <v>#NUM!</v>
      </c>
      <c r="M65" s="198"/>
      <c r="N65" s="198"/>
      <c r="O65" s="198"/>
      <c r="P65" s="198"/>
      <c r="Q65" s="195">
        <f t="shared" si="10"/>
        <v>0</v>
      </c>
      <c r="R65" s="195">
        <f t="shared" si="11"/>
        <v>0</v>
      </c>
      <c r="T65" s="194">
        <f t="shared" si="18"/>
        <v>60</v>
      </c>
      <c r="U65" s="193">
        <f t="shared" si="12"/>
        <v>45107</v>
      </c>
      <c r="V65" s="192">
        <f t="shared" si="13"/>
        <v>0</v>
      </c>
      <c r="W65" s="192">
        <f t="shared" si="14"/>
        <v>0</v>
      </c>
      <c r="X65" s="192">
        <f t="shared" si="19"/>
        <v>0</v>
      </c>
      <c r="Y65" s="192">
        <f t="shared" si="15"/>
        <v>0</v>
      </c>
      <c r="Z65" s="192">
        <f t="shared" si="20"/>
        <v>0</v>
      </c>
      <c r="AA65" s="191"/>
      <c r="AB65" s="203"/>
      <c r="AC65" s="191"/>
      <c r="AD65" s="191"/>
      <c r="AE65" s="191"/>
      <c r="AF65" s="191"/>
      <c r="AG65" s="191"/>
      <c r="AH65" s="191"/>
      <c r="AI65" s="191"/>
      <c r="AJ65" s="191"/>
      <c r="AN65" s="199"/>
    </row>
    <row r="66" spans="3:42">
      <c r="C66" s="195">
        <f t="shared" si="4"/>
        <v>0</v>
      </c>
      <c r="D66" s="195">
        <f t="shared" si="5"/>
        <v>0</v>
      </c>
      <c r="F66" s="194">
        <f t="shared" si="16"/>
        <v>0</v>
      </c>
      <c r="G66" s="193">
        <f t="shared" si="6"/>
        <v>0</v>
      </c>
      <c r="H66" s="205">
        <f t="shared" si="2"/>
        <v>0</v>
      </c>
      <c r="I66" s="205">
        <f t="shared" si="17"/>
        <v>0</v>
      </c>
      <c r="J66" s="205" t="e">
        <f t="shared" si="7"/>
        <v>#NUM!</v>
      </c>
      <c r="K66" s="205" t="e">
        <f t="shared" si="8"/>
        <v>#NUM!</v>
      </c>
      <c r="L66" s="204" t="e">
        <f t="shared" si="9"/>
        <v>#NUM!</v>
      </c>
      <c r="M66" s="198"/>
      <c r="N66" s="198"/>
      <c r="O66" s="198"/>
      <c r="P66" s="198"/>
      <c r="Q66" s="195">
        <f t="shared" si="10"/>
        <v>0</v>
      </c>
      <c r="R66" s="195">
        <f t="shared" si="11"/>
        <v>0</v>
      </c>
      <c r="T66" s="194">
        <f t="shared" si="18"/>
        <v>0</v>
      </c>
      <c r="U66" s="193">
        <f t="shared" si="12"/>
        <v>45138</v>
      </c>
      <c r="V66" s="192">
        <f t="shared" si="13"/>
        <v>0</v>
      </c>
      <c r="W66" s="192">
        <f t="shared" si="14"/>
        <v>0</v>
      </c>
      <c r="X66" s="192">
        <f t="shared" si="19"/>
        <v>0</v>
      </c>
      <c r="Y66" s="192">
        <f t="shared" si="15"/>
        <v>0</v>
      </c>
      <c r="Z66" s="192">
        <f t="shared" si="20"/>
        <v>0</v>
      </c>
      <c r="AA66" s="191"/>
      <c r="AB66" s="203"/>
      <c r="AC66" s="191"/>
      <c r="AD66" s="191"/>
      <c r="AE66" s="191"/>
      <c r="AF66" s="191"/>
      <c r="AG66" s="191"/>
      <c r="AH66" s="191"/>
      <c r="AI66" s="191"/>
      <c r="AJ66" s="191"/>
      <c r="AN66" s="199"/>
      <c r="AP66" s="190"/>
    </row>
    <row r="67" spans="3:42">
      <c r="C67" s="195">
        <f t="shared" si="4"/>
        <v>0</v>
      </c>
      <c r="D67" s="195">
        <f t="shared" si="5"/>
        <v>0</v>
      </c>
      <c r="F67" s="194">
        <f t="shared" si="16"/>
        <v>0</v>
      </c>
      <c r="G67" s="193">
        <f t="shared" si="6"/>
        <v>0</v>
      </c>
      <c r="H67" s="205">
        <f t="shared" si="2"/>
        <v>0</v>
      </c>
      <c r="I67" s="205">
        <f t="shared" si="17"/>
        <v>0</v>
      </c>
      <c r="J67" s="205" t="e">
        <f t="shared" si="7"/>
        <v>#NUM!</v>
      </c>
      <c r="K67" s="205" t="e">
        <f t="shared" si="8"/>
        <v>#NUM!</v>
      </c>
      <c r="L67" s="204" t="e">
        <f t="shared" si="9"/>
        <v>#NUM!</v>
      </c>
      <c r="M67" s="198"/>
      <c r="N67" s="198"/>
      <c r="O67" s="198"/>
      <c r="P67" s="198"/>
      <c r="Q67" s="195">
        <f t="shared" si="10"/>
        <v>0</v>
      </c>
      <c r="R67" s="195">
        <f t="shared" si="11"/>
        <v>0</v>
      </c>
      <c r="T67" s="194">
        <f t="shared" si="18"/>
        <v>0</v>
      </c>
      <c r="U67" s="193">
        <f t="shared" si="12"/>
        <v>45169</v>
      </c>
      <c r="V67" s="192">
        <f t="shared" si="13"/>
        <v>0</v>
      </c>
      <c r="W67" s="192">
        <f t="shared" si="14"/>
        <v>0</v>
      </c>
      <c r="X67" s="192">
        <f t="shared" si="19"/>
        <v>0</v>
      </c>
      <c r="Y67" s="192">
        <f t="shared" si="15"/>
        <v>0</v>
      </c>
      <c r="Z67" s="192">
        <f t="shared" si="20"/>
        <v>0</v>
      </c>
      <c r="AA67" s="191"/>
      <c r="AB67" s="203"/>
      <c r="AC67" s="191"/>
      <c r="AD67" s="191"/>
      <c r="AE67" s="191"/>
      <c r="AF67" s="191"/>
      <c r="AG67" s="191"/>
      <c r="AH67" s="191"/>
      <c r="AI67" s="191"/>
      <c r="AJ67" s="191"/>
      <c r="AN67" s="199"/>
      <c r="AP67" s="190"/>
    </row>
    <row r="68" spans="3:42">
      <c r="C68" s="195">
        <f t="shared" si="4"/>
        <v>0</v>
      </c>
      <c r="D68" s="195">
        <f t="shared" si="5"/>
        <v>0</v>
      </c>
      <c r="F68" s="194">
        <f t="shared" si="16"/>
        <v>0</v>
      </c>
      <c r="G68" s="193">
        <f t="shared" si="6"/>
        <v>0</v>
      </c>
      <c r="H68" s="205">
        <f t="shared" si="2"/>
        <v>0</v>
      </c>
      <c r="I68" s="205">
        <f t="shared" si="17"/>
        <v>0</v>
      </c>
      <c r="J68" s="205" t="e">
        <f t="shared" si="7"/>
        <v>#NUM!</v>
      </c>
      <c r="K68" s="205" t="e">
        <f t="shared" si="8"/>
        <v>#NUM!</v>
      </c>
      <c r="L68" s="204" t="e">
        <f t="shared" si="9"/>
        <v>#NUM!</v>
      </c>
      <c r="M68" s="198"/>
      <c r="N68" s="198"/>
      <c r="O68" s="198"/>
      <c r="P68" s="198"/>
      <c r="Q68" s="195">
        <f t="shared" si="10"/>
        <v>0</v>
      </c>
      <c r="R68" s="195">
        <f t="shared" si="11"/>
        <v>0</v>
      </c>
      <c r="T68" s="194">
        <f t="shared" si="18"/>
        <v>0</v>
      </c>
      <c r="U68" s="193">
        <f t="shared" si="12"/>
        <v>45199</v>
      </c>
      <c r="V68" s="192">
        <f t="shared" si="13"/>
        <v>0</v>
      </c>
      <c r="W68" s="192">
        <f t="shared" si="14"/>
        <v>0</v>
      </c>
      <c r="X68" s="192">
        <f t="shared" si="19"/>
        <v>0</v>
      </c>
      <c r="Y68" s="192">
        <f t="shared" si="15"/>
        <v>0</v>
      </c>
      <c r="Z68" s="192">
        <f t="shared" si="20"/>
        <v>0</v>
      </c>
      <c r="AA68" s="191"/>
      <c r="AB68" s="203"/>
      <c r="AC68" s="191"/>
      <c r="AD68" s="191"/>
      <c r="AE68" s="191"/>
      <c r="AF68" s="191"/>
      <c r="AG68" s="191"/>
      <c r="AH68" s="191"/>
      <c r="AI68" s="191"/>
      <c r="AJ68" s="191"/>
      <c r="AN68" s="199"/>
      <c r="AP68" s="190"/>
    </row>
    <row r="69" spans="3:42">
      <c r="C69" s="195">
        <f t="shared" si="4"/>
        <v>0</v>
      </c>
      <c r="D69" s="195">
        <f t="shared" si="5"/>
        <v>0</v>
      </c>
      <c r="F69" s="194">
        <f t="shared" si="16"/>
        <v>0</v>
      </c>
      <c r="G69" s="193">
        <f t="shared" si="6"/>
        <v>0</v>
      </c>
      <c r="H69" s="205">
        <f t="shared" ref="H69:H76" si="35">PV($O$8,C69,$I$6,0,0)*-1</f>
        <v>0</v>
      </c>
      <c r="I69" s="205">
        <f t="shared" si="17"/>
        <v>0</v>
      </c>
      <c r="J69" s="205" t="e">
        <f t="shared" si="7"/>
        <v>#NUM!</v>
      </c>
      <c r="K69" s="205" t="e">
        <f t="shared" si="8"/>
        <v>#NUM!</v>
      </c>
      <c r="L69" s="204" t="e">
        <f t="shared" si="9"/>
        <v>#NUM!</v>
      </c>
      <c r="M69" s="198"/>
      <c r="N69" s="198"/>
      <c r="O69" s="198"/>
      <c r="P69" s="198"/>
      <c r="Q69" s="195">
        <f t="shared" si="10"/>
        <v>0</v>
      </c>
      <c r="R69" s="195">
        <f t="shared" si="11"/>
        <v>0</v>
      </c>
      <c r="T69" s="194">
        <f t="shared" si="18"/>
        <v>0</v>
      </c>
      <c r="U69" s="193">
        <f t="shared" si="12"/>
        <v>45230</v>
      </c>
      <c r="V69" s="192">
        <f t="shared" si="13"/>
        <v>0</v>
      </c>
      <c r="W69" s="192">
        <f t="shared" si="14"/>
        <v>0</v>
      </c>
      <c r="X69" s="192">
        <f t="shared" si="19"/>
        <v>0</v>
      </c>
      <c r="Y69" s="192">
        <f t="shared" si="15"/>
        <v>0</v>
      </c>
      <c r="Z69" s="192">
        <f t="shared" si="20"/>
        <v>0</v>
      </c>
      <c r="AA69" s="191"/>
      <c r="AB69" s="203"/>
      <c r="AC69" s="191"/>
      <c r="AD69" s="191"/>
      <c r="AE69" s="191"/>
      <c r="AF69" s="191"/>
      <c r="AG69" s="191"/>
      <c r="AH69" s="191"/>
      <c r="AI69" s="191"/>
      <c r="AJ69" s="191"/>
      <c r="AN69" s="199"/>
      <c r="AP69" s="190"/>
    </row>
    <row r="70" spans="3:42">
      <c r="C70" s="195">
        <f t="shared" ref="C70:C109" si="36">IF(C69-1&gt;=0,C69-1,0)</f>
        <v>0</v>
      </c>
      <c r="D70" s="195">
        <f t="shared" ref="D70:D109" si="37">IF(C70&gt;0,D69+1,0)</f>
        <v>0</v>
      </c>
      <c r="F70" s="194">
        <f t="shared" si="16"/>
        <v>0</v>
      </c>
      <c r="G70" s="193">
        <f t="shared" ref="G70:G77" si="38">IF(F70&gt;0,EOMONTH(G69,$P$206),0)</f>
        <v>0</v>
      </c>
      <c r="H70" s="205">
        <f t="shared" si="35"/>
        <v>0</v>
      </c>
      <c r="I70" s="205">
        <f t="shared" si="17"/>
        <v>0</v>
      </c>
      <c r="J70" s="205" t="e">
        <f t="shared" ref="J70:J77" si="39">PPMT($O$8,F70,$O$9,-$O$6)</f>
        <v>#NUM!</v>
      </c>
      <c r="K70" s="205" t="e">
        <f t="shared" ref="K70:K77" si="40">IPMT($O$8,F70,$O$9,-$O$6)</f>
        <v>#NUM!</v>
      </c>
      <c r="L70" s="204" t="e">
        <f t="shared" ref="L70:L77" si="41">CUMIPMT($O$8,$O$9,$O$6,1,F70,0)*-1</f>
        <v>#NUM!</v>
      </c>
      <c r="M70" s="198"/>
      <c r="N70" s="198"/>
      <c r="O70" s="198"/>
      <c r="P70" s="198"/>
      <c r="Q70" s="195">
        <f t="shared" ref="Q70:Q133" si="42">IF(Q69-1&gt;=0,Q69-1,0)</f>
        <v>0</v>
      </c>
      <c r="R70" s="195">
        <f t="shared" ref="R70:R133" si="43">IF(Q70&gt;0,R69+1,0)</f>
        <v>0</v>
      </c>
      <c r="T70" s="194">
        <f t="shared" si="18"/>
        <v>0</v>
      </c>
      <c r="U70" s="193">
        <f t="shared" ref="U70:U133" si="44">EOMONTH(U69,$P$206)</f>
        <v>45260</v>
      </c>
      <c r="V70" s="192">
        <f t="shared" ref="V70:V133" si="45">IF(T70&gt;0,V69-W70,0)</f>
        <v>0</v>
      </c>
      <c r="W70" s="192">
        <f t="shared" ref="W70:W133" si="46">IF(T70&gt;$O$10,$V$5/($O$9-$O$10),0)</f>
        <v>0</v>
      </c>
      <c r="X70" s="192">
        <f t="shared" si="19"/>
        <v>0</v>
      </c>
      <c r="Y70" s="192">
        <f t="shared" ref="Y70:Y133" si="47">V69*$O$8</f>
        <v>0</v>
      </c>
      <c r="Z70" s="192">
        <f t="shared" si="20"/>
        <v>0</v>
      </c>
      <c r="AA70" s="191"/>
      <c r="AB70" s="203"/>
      <c r="AC70" s="191"/>
      <c r="AD70" s="191"/>
      <c r="AE70" s="191"/>
      <c r="AF70" s="191"/>
      <c r="AG70" s="191"/>
      <c r="AH70" s="191"/>
      <c r="AI70" s="191"/>
      <c r="AJ70" s="191"/>
      <c r="AN70" s="199"/>
      <c r="AP70" s="190"/>
    </row>
    <row r="71" spans="3:42">
      <c r="C71" s="195">
        <f t="shared" si="36"/>
        <v>0</v>
      </c>
      <c r="D71" s="195">
        <f t="shared" si="37"/>
        <v>0</v>
      </c>
      <c r="F71" s="194">
        <f t="shared" ref="F71:F77" si="48">IF(D70&gt;0,F70+1,0)</f>
        <v>0</v>
      </c>
      <c r="G71" s="193">
        <f t="shared" si="38"/>
        <v>0</v>
      </c>
      <c r="H71" s="205">
        <f t="shared" si="35"/>
        <v>0</v>
      </c>
      <c r="I71" s="205">
        <f t="shared" ref="I71:I77" si="49">IF(H70&gt;0,I70,0)</f>
        <v>0</v>
      </c>
      <c r="J71" s="205" t="e">
        <f t="shared" si="39"/>
        <v>#NUM!</v>
      </c>
      <c r="K71" s="205" t="e">
        <f t="shared" si="40"/>
        <v>#NUM!</v>
      </c>
      <c r="L71" s="204" t="e">
        <f t="shared" si="41"/>
        <v>#NUM!</v>
      </c>
      <c r="M71" s="198"/>
      <c r="N71" s="198"/>
      <c r="O71" s="198"/>
      <c r="P71" s="198"/>
      <c r="Q71" s="195">
        <f t="shared" si="42"/>
        <v>0</v>
      </c>
      <c r="R71" s="195">
        <f t="shared" si="43"/>
        <v>0</v>
      </c>
      <c r="T71" s="194">
        <f t="shared" ref="T71:T134" si="50">IF(R70&gt;0,T70+1,0)</f>
        <v>0</v>
      </c>
      <c r="U71" s="193">
        <f t="shared" si="44"/>
        <v>45291</v>
      </c>
      <c r="V71" s="192">
        <f t="shared" si="45"/>
        <v>0</v>
      </c>
      <c r="W71" s="192">
        <f t="shared" si="46"/>
        <v>0</v>
      </c>
      <c r="X71" s="192">
        <f t="shared" ref="X71:X134" si="51">W71+X70</f>
        <v>0</v>
      </c>
      <c r="Y71" s="192">
        <f t="shared" si="47"/>
        <v>0</v>
      </c>
      <c r="Z71" s="192">
        <f t="shared" ref="Z71:Z134" si="52">Z70+Y71</f>
        <v>0</v>
      </c>
      <c r="AA71" s="191"/>
      <c r="AB71" s="203"/>
      <c r="AC71" s="191"/>
      <c r="AD71" s="191"/>
      <c r="AE71" s="191"/>
      <c r="AF71" s="191"/>
      <c r="AG71" s="191"/>
      <c r="AH71" s="191"/>
      <c r="AI71" s="191"/>
      <c r="AJ71" s="191"/>
      <c r="AN71" s="199"/>
      <c r="AP71" s="190"/>
    </row>
    <row r="72" spans="3:42">
      <c r="C72" s="195">
        <f t="shared" si="36"/>
        <v>0</v>
      </c>
      <c r="D72" s="195">
        <f t="shared" si="37"/>
        <v>0</v>
      </c>
      <c r="F72" s="194">
        <f t="shared" si="48"/>
        <v>0</v>
      </c>
      <c r="G72" s="193">
        <f t="shared" si="38"/>
        <v>0</v>
      </c>
      <c r="H72" s="205">
        <f t="shared" si="35"/>
        <v>0</v>
      </c>
      <c r="I72" s="205">
        <f t="shared" si="49"/>
        <v>0</v>
      </c>
      <c r="J72" s="205" t="e">
        <f t="shared" si="39"/>
        <v>#NUM!</v>
      </c>
      <c r="K72" s="205" t="e">
        <f t="shared" si="40"/>
        <v>#NUM!</v>
      </c>
      <c r="L72" s="204" t="e">
        <f t="shared" si="41"/>
        <v>#NUM!</v>
      </c>
      <c r="M72" s="198"/>
      <c r="N72" s="198"/>
      <c r="O72" s="198"/>
      <c r="P72" s="198"/>
      <c r="Q72" s="195">
        <f t="shared" si="42"/>
        <v>0</v>
      </c>
      <c r="R72" s="195">
        <f t="shared" si="43"/>
        <v>0</v>
      </c>
      <c r="T72" s="194">
        <f t="shared" si="50"/>
        <v>0</v>
      </c>
      <c r="U72" s="193">
        <f t="shared" si="44"/>
        <v>45322</v>
      </c>
      <c r="V72" s="192">
        <f t="shared" si="45"/>
        <v>0</v>
      </c>
      <c r="W72" s="192">
        <f t="shared" si="46"/>
        <v>0</v>
      </c>
      <c r="X72" s="192">
        <f t="shared" si="51"/>
        <v>0</v>
      </c>
      <c r="Y72" s="192">
        <f t="shared" si="47"/>
        <v>0</v>
      </c>
      <c r="Z72" s="192">
        <f t="shared" si="52"/>
        <v>0</v>
      </c>
      <c r="AA72" s="191"/>
      <c r="AB72" s="203"/>
      <c r="AC72" s="191"/>
      <c r="AD72" s="191"/>
      <c r="AE72" s="191"/>
      <c r="AF72" s="191"/>
      <c r="AG72" s="191"/>
      <c r="AH72" s="191"/>
      <c r="AI72" s="191"/>
      <c r="AJ72" s="191"/>
      <c r="AN72" s="199"/>
      <c r="AP72" s="190"/>
    </row>
    <row r="73" spans="3:42">
      <c r="C73" s="195">
        <f t="shared" si="36"/>
        <v>0</v>
      </c>
      <c r="D73" s="195">
        <f t="shared" si="37"/>
        <v>0</v>
      </c>
      <c r="F73" s="194">
        <f t="shared" si="48"/>
        <v>0</v>
      </c>
      <c r="G73" s="193">
        <f t="shared" si="38"/>
        <v>0</v>
      </c>
      <c r="H73" s="205">
        <f t="shared" si="35"/>
        <v>0</v>
      </c>
      <c r="I73" s="205">
        <f t="shared" si="49"/>
        <v>0</v>
      </c>
      <c r="J73" s="205" t="e">
        <f t="shared" si="39"/>
        <v>#NUM!</v>
      </c>
      <c r="K73" s="205" t="e">
        <f t="shared" si="40"/>
        <v>#NUM!</v>
      </c>
      <c r="L73" s="204" t="e">
        <f t="shared" si="41"/>
        <v>#NUM!</v>
      </c>
      <c r="M73" s="198"/>
      <c r="N73" s="198"/>
      <c r="O73" s="198"/>
      <c r="P73" s="198"/>
      <c r="Q73" s="195">
        <f t="shared" si="42"/>
        <v>0</v>
      </c>
      <c r="R73" s="195">
        <f t="shared" si="43"/>
        <v>0</v>
      </c>
      <c r="T73" s="194">
        <f t="shared" si="50"/>
        <v>0</v>
      </c>
      <c r="U73" s="193">
        <f t="shared" si="44"/>
        <v>45351</v>
      </c>
      <c r="V73" s="192">
        <f t="shared" si="45"/>
        <v>0</v>
      </c>
      <c r="W73" s="192">
        <f t="shared" si="46"/>
        <v>0</v>
      </c>
      <c r="X73" s="192">
        <f t="shared" si="51"/>
        <v>0</v>
      </c>
      <c r="Y73" s="192">
        <f t="shared" si="47"/>
        <v>0</v>
      </c>
      <c r="Z73" s="192">
        <f t="shared" si="52"/>
        <v>0</v>
      </c>
      <c r="AA73" s="191"/>
      <c r="AB73" s="203"/>
      <c r="AC73" s="191"/>
      <c r="AD73" s="191"/>
      <c r="AE73" s="191"/>
      <c r="AF73" s="191"/>
      <c r="AG73" s="191"/>
      <c r="AH73" s="191"/>
      <c r="AI73" s="191"/>
      <c r="AJ73" s="191"/>
      <c r="AN73" s="199"/>
      <c r="AP73" s="190"/>
    </row>
    <row r="74" spans="3:42">
      <c r="C74" s="195">
        <f t="shared" si="36"/>
        <v>0</v>
      </c>
      <c r="D74" s="195">
        <f t="shared" si="37"/>
        <v>0</v>
      </c>
      <c r="F74" s="194">
        <f t="shared" si="48"/>
        <v>0</v>
      </c>
      <c r="G74" s="193">
        <f t="shared" si="38"/>
        <v>0</v>
      </c>
      <c r="H74" s="205">
        <f t="shared" si="35"/>
        <v>0</v>
      </c>
      <c r="I74" s="205">
        <f t="shared" si="49"/>
        <v>0</v>
      </c>
      <c r="J74" s="205" t="e">
        <f t="shared" si="39"/>
        <v>#NUM!</v>
      </c>
      <c r="K74" s="205" t="e">
        <f t="shared" si="40"/>
        <v>#NUM!</v>
      </c>
      <c r="L74" s="204" t="e">
        <f t="shared" si="41"/>
        <v>#NUM!</v>
      </c>
      <c r="M74" s="198"/>
      <c r="N74" s="198"/>
      <c r="O74" s="198"/>
      <c r="P74" s="198"/>
      <c r="Q74" s="195">
        <f t="shared" si="42"/>
        <v>0</v>
      </c>
      <c r="R74" s="195">
        <f t="shared" si="43"/>
        <v>0</v>
      </c>
      <c r="T74" s="194">
        <f t="shared" si="50"/>
        <v>0</v>
      </c>
      <c r="U74" s="193">
        <f t="shared" si="44"/>
        <v>45382</v>
      </c>
      <c r="V74" s="192">
        <f t="shared" si="45"/>
        <v>0</v>
      </c>
      <c r="W74" s="192">
        <f t="shared" si="46"/>
        <v>0</v>
      </c>
      <c r="X74" s="192">
        <f t="shared" si="51"/>
        <v>0</v>
      </c>
      <c r="Y74" s="192">
        <f t="shared" si="47"/>
        <v>0</v>
      </c>
      <c r="Z74" s="192">
        <f t="shared" si="52"/>
        <v>0</v>
      </c>
      <c r="AA74" s="191"/>
      <c r="AB74" s="203"/>
      <c r="AC74" s="191"/>
      <c r="AD74" s="191"/>
      <c r="AE74" s="191"/>
      <c r="AF74" s="191"/>
      <c r="AG74" s="191"/>
      <c r="AH74" s="191"/>
      <c r="AI74" s="191"/>
      <c r="AJ74" s="191"/>
      <c r="AN74" s="199"/>
      <c r="AP74" s="190"/>
    </row>
    <row r="75" spans="3:42">
      <c r="C75" s="195">
        <f t="shared" si="36"/>
        <v>0</v>
      </c>
      <c r="D75" s="195">
        <f t="shared" si="37"/>
        <v>0</v>
      </c>
      <c r="F75" s="194">
        <f t="shared" si="48"/>
        <v>0</v>
      </c>
      <c r="G75" s="193">
        <f t="shared" si="38"/>
        <v>0</v>
      </c>
      <c r="H75" s="205">
        <f t="shared" si="35"/>
        <v>0</v>
      </c>
      <c r="I75" s="205">
        <f t="shared" si="49"/>
        <v>0</v>
      </c>
      <c r="J75" s="205" t="e">
        <f t="shared" si="39"/>
        <v>#NUM!</v>
      </c>
      <c r="K75" s="205" t="e">
        <f t="shared" si="40"/>
        <v>#NUM!</v>
      </c>
      <c r="L75" s="204" t="e">
        <f t="shared" si="41"/>
        <v>#NUM!</v>
      </c>
      <c r="M75" s="198"/>
      <c r="N75" s="198"/>
      <c r="O75" s="198"/>
      <c r="P75" s="198"/>
      <c r="Q75" s="195">
        <f t="shared" si="42"/>
        <v>0</v>
      </c>
      <c r="R75" s="195">
        <f t="shared" si="43"/>
        <v>0</v>
      </c>
      <c r="T75" s="194">
        <f t="shared" si="50"/>
        <v>0</v>
      </c>
      <c r="U75" s="193">
        <f t="shared" si="44"/>
        <v>45412</v>
      </c>
      <c r="V75" s="192">
        <f t="shared" si="45"/>
        <v>0</v>
      </c>
      <c r="W75" s="192">
        <f t="shared" si="46"/>
        <v>0</v>
      </c>
      <c r="X75" s="192">
        <f t="shared" si="51"/>
        <v>0</v>
      </c>
      <c r="Y75" s="192">
        <f t="shared" si="47"/>
        <v>0</v>
      </c>
      <c r="Z75" s="192">
        <f t="shared" si="52"/>
        <v>0</v>
      </c>
      <c r="AA75" s="191"/>
      <c r="AB75" s="203"/>
      <c r="AC75" s="191"/>
      <c r="AD75" s="191"/>
      <c r="AE75" s="191"/>
      <c r="AF75" s="191"/>
      <c r="AG75" s="191"/>
      <c r="AH75" s="191"/>
      <c r="AI75" s="191"/>
      <c r="AJ75" s="191"/>
      <c r="AN75" s="199"/>
      <c r="AP75" s="190"/>
    </row>
    <row r="76" spans="3:42">
      <c r="C76" s="195">
        <f t="shared" si="36"/>
        <v>0</v>
      </c>
      <c r="D76" s="195">
        <f t="shared" si="37"/>
        <v>0</v>
      </c>
      <c r="F76" s="194">
        <f t="shared" si="48"/>
        <v>0</v>
      </c>
      <c r="G76" s="193">
        <f t="shared" si="38"/>
        <v>0</v>
      </c>
      <c r="H76" s="205">
        <f t="shared" si="35"/>
        <v>0</v>
      </c>
      <c r="I76" s="205">
        <f t="shared" si="49"/>
        <v>0</v>
      </c>
      <c r="J76" s="205" t="e">
        <f t="shared" si="39"/>
        <v>#NUM!</v>
      </c>
      <c r="K76" s="205" t="e">
        <f t="shared" si="40"/>
        <v>#NUM!</v>
      </c>
      <c r="L76" s="204" t="e">
        <f t="shared" si="41"/>
        <v>#NUM!</v>
      </c>
      <c r="M76" s="198"/>
      <c r="N76" s="198"/>
      <c r="O76" s="198"/>
      <c r="P76" s="198"/>
      <c r="Q76" s="195">
        <f t="shared" si="42"/>
        <v>0</v>
      </c>
      <c r="R76" s="195">
        <f t="shared" si="43"/>
        <v>0</v>
      </c>
      <c r="T76" s="194">
        <f t="shared" si="50"/>
        <v>0</v>
      </c>
      <c r="U76" s="193">
        <f t="shared" si="44"/>
        <v>45443</v>
      </c>
      <c r="V76" s="192">
        <f t="shared" si="45"/>
        <v>0</v>
      </c>
      <c r="W76" s="192">
        <f t="shared" si="46"/>
        <v>0</v>
      </c>
      <c r="X76" s="192">
        <f t="shared" si="51"/>
        <v>0</v>
      </c>
      <c r="Y76" s="192">
        <f t="shared" si="47"/>
        <v>0</v>
      </c>
      <c r="Z76" s="192">
        <f t="shared" si="52"/>
        <v>0</v>
      </c>
      <c r="AA76" s="191"/>
      <c r="AB76" s="203"/>
      <c r="AC76" s="191"/>
      <c r="AD76" s="191"/>
      <c r="AE76" s="191"/>
      <c r="AF76" s="191"/>
      <c r="AG76" s="191"/>
      <c r="AH76" s="191"/>
      <c r="AI76" s="191"/>
      <c r="AJ76" s="191"/>
      <c r="AN76" s="199"/>
      <c r="AP76" s="190"/>
    </row>
    <row r="77" spans="3:42">
      <c r="C77" s="195">
        <f t="shared" si="36"/>
        <v>0</v>
      </c>
      <c r="D77" s="195">
        <f t="shared" si="37"/>
        <v>0</v>
      </c>
      <c r="F77" s="194">
        <f t="shared" si="48"/>
        <v>0</v>
      </c>
      <c r="G77" s="193">
        <f t="shared" si="38"/>
        <v>0</v>
      </c>
      <c r="H77" s="205"/>
      <c r="I77" s="205">
        <f t="shared" si="49"/>
        <v>0</v>
      </c>
      <c r="J77" s="205" t="e">
        <f t="shared" si="39"/>
        <v>#NUM!</v>
      </c>
      <c r="K77" s="205" t="e">
        <f t="shared" si="40"/>
        <v>#NUM!</v>
      </c>
      <c r="L77" s="204" t="e">
        <f t="shared" si="41"/>
        <v>#NUM!</v>
      </c>
      <c r="M77" s="198"/>
      <c r="N77" s="198"/>
      <c r="O77" s="198"/>
      <c r="P77" s="198"/>
      <c r="Q77" s="195">
        <f t="shared" si="42"/>
        <v>0</v>
      </c>
      <c r="R77" s="195">
        <f t="shared" si="43"/>
        <v>0</v>
      </c>
      <c r="T77" s="194">
        <f t="shared" si="50"/>
        <v>0</v>
      </c>
      <c r="U77" s="193">
        <f t="shared" si="44"/>
        <v>45473</v>
      </c>
      <c r="V77" s="192">
        <f t="shared" si="45"/>
        <v>0</v>
      </c>
      <c r="W77" s="192">
        <f t="shared" si="46"/>
        <v>0</v>
      </c>
      <c r="X77" s="192">
        <f t="shared" si="51"/>
        <v>0</v>
      </c>
      <c r="Y77" s="192">
        <f t="shared" si="47"/>
        <v>0</v>
      </c>
      <c r="Z77" s="192">
        <f t="shared" si="52"/>
        <v>0</v>
      </c>
      <c r="AA77" s="191"/>
      <c r="AB77" s="203"/>
      <c r="AC77" s="191"/>
      <c r="AD77" s="191"/>
      <c r="AE77" s="191"/>
      <c r="AF77" s="191"/>
      <c r="AG77" s="191"/>
      <c r="AH77" s="191"/>
      <c r="AI77" s="191"/>
      <c r="AJ77" s="191"/>
      <c r="AN77" s="199"/>
      <c r="AP77" s="190"/>
    </row>
    <row r="78" spans="3:42" ht="17.25" customHeight="1">
      <c r="C78" s="202">
        <f t="shared" si="36"/>
        <v>0</v>
      </c>
      <c r="D78" s="202">
        <f t="shared" si="37"/>
        <v>0</v>
      </c>
      <c r="F78" s="198"/>
      <c r="G78" s="198"/>
      <c r="H78" s="198"/>
      <c r="I78" s="198"/>
      <c r="J78" s="198"/>
      <c r="K78" s="198"/>
      <c r="L78" s="198"/>
      <c r="M78" s="198"/>
      <c r="N78" s="198"/>
      <c r="O78" s="198"/>
      <c r="P78" s="198"/>
      <c r="Q78" s="195">
        <f t="shared" si="42"/>
        <v>0</v>
      </c>
      <c r="R78" s="195">
        <f t="shared" si="43"/>
        <v>0</v>
      </c>
      <c r="T78" s="194">
        <f t="shared" si="50"/>
        <v>0</v>
      </c>
      <c r="U78" s="193">
        <f t="shared" si="44"/>
        <v>45504</v>
      </c>
      <c r="V78" s="192">
        <f t="shared" si="45"/>
        <v>0</v>
      </c>
      <c r="W78" s="192">
        <f t="shared" si="46"/>
        <v>0</v>
      </c>
      <c r="X78" s="192">
        <f t="shared" si="51"/>
        <v>0</v>
      </c>
      <c r="Y78" s="192">
        <f t="shared" si="47"/>
        <v>0</v>
      </c>
      <c r="Z78" s="192">
        <f t="shared" si="52"/>
        <v>0</v>
      </c>
      <c r="AC78" s="191"/>
      <c r="AD78" s="191"/>
      <c r="AE78" s="191"/>
      <c r="AF78" s="191"/>
      <c r="AG78" s="191"/>
      <c r="AH78" s="191"/>
      <c r="AI78" s="191"/>
      <c r="AJ78" s="191"/>
      <c r="AN78" s="199"/>
      <c r="AP78" s="190"/>
    </row>
    <row r="79" spans="3:42">
      <c r="C79" s="202">
        <f t="shared" si="36"/>
        <v>0</v>
      </c>
      <c r="D79" s="202">
        <f t="shared" si="37"/>
        <v>0</v>
      </c>
      <c r="F79" s="198"/>
      <c r="G79" s="198"/>
      <c r="H79" s="198"/>
      <c r="I79" s="198"/>
      <c r="J79" s="198"/>
      <c r="K79" s="198"/>
      <c r="L79" s="198"/>
      <c r="M79" s="198"/>
      <c r="N79" s="198"/>
      <c r="O79" s="198"/>
      <c r="P79" s="198"/>
      <c r="Q79" s="195">
        <f t="shared" si="42"/>
        <v>0</v>
      </c>
      <c r="R79" s="195">
        <f t="shared" si="43"/>
        <v>0</v>
      </c>
      <c r="T79" s="194">
        <f t="shared" si="50"/>
        <v>0</v>
      </c>
      <c r="U79" s="193">
        <f t="shared" si="44"/>
        <v>45535</v>
      </c>
      <c r="V79" s="192">
        <f t="shared" si="45"/>
        <v>0</v>
      </c>
      <c r="W79" s="192">
        <f t="shared" si="46"/>
        <v>0</v>
      </c>
      <c r="X79" s="192">
        <f t="shared" si="51"/>
        <v>0</v>
      </c>
      <c r="Y79" s="192">
        <f t="shared" si="47"/>
        <v>0</v>
      </c>
      <c r="Z79" s="192">
        <f t="shared" si="52"/>
        <v>0</v>
      </c>
      <c r="AC79" s="191"/>
      <c r="AD79" s="191"/>
      <c r="AE79" s="191"/>
      <c r="AF79" s="191"/>
      <c r="AG79" s="191"/>
      <c r="AH79" s="191"/>
      <c r="AI79" s="191"/>
      <c r="AJ79" s="191"/>
      <c r="AN79" s="199"/>
      <c r="AP79" s="190"/>
    </row>
    <row r="80" spans="3:42">
      <c r="C80" s="202">
        <f t="shared" si="36"/>
        <v>0</v>
      </c>
      <c r="D80" s="202">
        <f t="shared" si="37"/>
        <v>0</v>
      </c>
      <c r="F80" s="198"/>
      <c r="G80" s="198"/>
      <c r="H80" s="198"/>
      <c r="I80" s="198"/>
      <c r="J80" s="198"/>
      <c r="K80" s="198"/>
      <c r="L80" s="198"/>
      <c r="M80" s="198"/>
      <c r="N80" s="198"/>
      <c r="O80" s="198"/>
      <c r="P80" s="198"/>
      <c r="Q80" s="195">
        <f t="shared" si="42"/>
        <v>0</v>
      </c>
      <c r="R80" s="195">
        <f t="shared" si="43"/>
        <v>0</v>
      </c>
      <c r="T80" s="194">
        <f t="shared" si="50"/>
        <v>0</v>
      </c>
      <c r="U80" s="193">
        <f t="shared" si="44"/>
        <v>45565</v>
      </c>
      <c r="V80" s="192">
        <f t="shared" si="45"/>
        <v>0</v>
      </c>
      <c r="W80" s="192">
        <f t="shared" si="46"/>
        <v>0</v>
      </c>
      <c r="X80" s="192">
        <f t="shared" si="51"/>
        <v>0</v>
      </c>
      <c r="Y80" s="192">
        <f t="shared" si="47"/>
        <v>0</v>
      </c>
      <c r="Z80" s="192">
        <f t="shared" si="52"/>
        <v>0</v>
      </c>
      <c r="AC80" s="191"/>
      <c r="AD80" s="191"/>
      <c r="AE80" s="191"/>
      <c r="AF80" s="191"/>
      <c r="AG80" s="191"/>
      <c r="AH80" s="191"/>
      <c r="AI80" s="191"/>
      <c r="AJ80" s="191"/>
      <c r="AN80" s="199"/>
      <c r="AP80" s="190"/>
    </row>
    <row r="81" spans="3:42">
      <c r="C81" s="202">
        <f t="shared" si="36"/>
        <v>0</v>
      </c>
      <c r="D81" s="202">
        <f t="shared" si="37"/>
        <v>0</v>
      </c>
      <c r="F81" s="198"/>
      <c r="G81" s="198"/>
      <c r="H81" s="198"/>
      <c r="I81" s="198"/>
      <c r="J81" s="198"/>
      <c r="K81" s="198"/>
      <c r="L81" s="198"/>
      <c r="M81" s="198"/>
      <c r="N81" s="198"/>
      <c r="O81" s="198"/>
      <c r="P81" s="198"/>
      <c r="Q81" s="195">
        <f t="shared" si="42"/>
        <v>0</v>
      </c>
      <c r="R81" s="195">
        <f t="shared" si="43"/>
        <v>0</v>
      </c>
      <c r="T81" s="194">
        <f t="shared" si="50"/>
        <v>0</v>
      </c>
      <c r="U81" s="193">
        <f t="shared" si="44"/>
        <v>45596</v>
      </c>
      <c r="V81" s="192">
        <f t="shared" si="45"/>
        <v>0</v>
      </c>
      <c r="W81" s="192">
        <f t="shared" si="46"/>
        <v>0</v>
      </c>
      <c r="X81" s="192">
        <f t="shared" si="51"/>
        <v>0</v>
      </c>
      <c r="Y81" s="192">
        <f t="shared" si="47"/>
        <v>0</v>
      </c>
      <c r="Z81" s="192">
        <f t="shared" si="52"/>
        <v>0</v>
      </c>
      <c r="AC81" s="191"/>
      <c r="AD81" s="191"/>
      <c r="AE81" s="191"/>
      <c r="AF81" s="191"/>
      <c r="AG81" s="191"/>
      <c r="AH81" s="191"/>
      <c r="AI81" s="191"/>
      <c r="AJ81" s="191"/>
      <c r="AN81" s="199"/>
      <c r="AP81" s="190"/>
    </row>
    <row r="82" spans="3:42">
      <c r="C82" s="202">
        <f t="shared" si="36"/>
        <v>0</v>
      </c>
      <c r="D82" s="202">
        <f t="shared" si="37"/>
        <v>0</v>
      </c>
      <c r="F82" s="198"/>
      <c r="G82" s="198"/>
      <c r="H82" s="198"/>
      <c r="I82" s="198"/>
      <c r="J82" s="198"/>
      <c r="K82" s="198"/>
      <c r="L82" s="198"/>
      <c r="M82" s="198"/>
      <c r="N82" s="198"/>
      <c r="O82" s="198"/>
      <c r="P82" s="198"/>
      <c r="Q82" s="195">
        <f t="shared" si="42"/>
        <v>0</v>
      </c>
      <c r="R82" s="195">
        <f t="shared" si="43"/>
        <v>0</v>
      </c>
      <c r="T82" s="194">
        <f t="shared" si="50"/>
        <v>0</v>
      </c>
      <c r="U82" s="193">
        <f t="shared" si="44"/>
        <v>45626</v>
      </c>
      <c r="V82" s="192">
        <f t="shared" si="45"/>
        <v>0</v>
      </c>
      <c r="W82" s="192">
        <f t="shared" si="46"/>
        <v>0</v>
      </c>
      <c r="X82" s="192">
        <f t="shared" si="51"/>
        <v>0</v>
      </c>
      <c r="Y82" s="192">
        <f t="shared" si="47"/>
        <v>0</v>
      </c>
      <c r="Z82" s="192">
        <f t="shared" si="52"/>
        <v>0</v>
      </c>
      <c r="AC82" s="191"/>
      <c r="AD82" s="191"/>
      <c r="AE82" s="191"/>
      <c r="AF82" s="191"/>
      <c r="AG82" s="191"/>
      <c r="AH82" s="191"/>
      <c r="AI82" s="191"/>
      <c r="AJ82" s="191"/>
      <c r="AN82" s="199"/>
      <c r="AP82" s="190"/>
    </row>
    <row r="83" spans="3:42">
      <c r="C83" s="202">
        <f t="shared" si="36"/>
        <v>0</v>
      </c>
      <c r="D83" s="202">
        <f t="shared" si="37"/>
        <v>0</v>
      </c>
      <c r="F83" s="198"/>
      <c r="G83" s="198"/>
      <c r="H83" s="198"/>
      <c r="I83" s="198"/>
      <c r="J83" s="198"/>
      <c r="K83" s="198"/>
      <c r="L83" s="198"/>
      <c r="M83" s="198"/>
      <c r="N83" s="198"/>
      <c r="O83" s="198"/>
      <c r="P83" s="198"/>
      <c r="Q83" s="195">
        <f t="shared" si="42"/>
        <v>0</v>
      </c>
      <c r="R83" s="195">
        <f t="shared" si="43"/>
        <v>0</v>
      </c>
      <c r="T83" s="194">
        <f t="shared" si="50"/>
        <v>0</v>
      </c>
      <c r="U83" s="193">
        <f t="shared" si="44"/>
        <v>45657</v>
      </c>
      <c r="V83" s="192">
        <f t="shared" si="45"/>
        <v>0</v>
      </c>
      <c r="W83" s="192">
        <f t="shared" si="46"/>
        <v>0</v>
      </c>
      <c r="X83" s="192">
        <f t="shared" si="51"/>
        <v>0</v>
      </c>
      <c r="Y83" s="192">
        <f t="shared" si="47"/>
        <v>0</v>
      </c>
      <c r="Z83" s="192">
        <f t="shared" si="52"/>
        <v>0</v>
      </c>
      <c r="AC83" s="191"/>
      <c r="AD83" s="191"/>
      <c r="AE83" s="191"/>
      <c r="AF83" s="191"/>
      <c r="AG83" s="191"/>
      <c r="AH83" s="191"/>
      <c r="AI83" s="191"/>
      <c r="AJ83" s="191"/>
      <c r="AN83" s="199"/>
      <c r="AP83" s="190"/>
    </row>
    <row r="84" spans="3:42">
      <c r="C84" s="202">
        <f t="shared" si="36"/>
        <v>0</v>
      </c>
      <c r="D84" s="202">
        <f t="shared" si="37"/>
        <v>0</v>
      </c>
      <c r="F84" s="198"/>
      <c r="G84" s="198"/>
      <c r="H84" s="198"/>
      <c r="I84" s="198"/>
      <c r="J84" s="198"/>
      <c r="K84" s="198"/>
      <c r="L84" s="198"/>
      <c r="M84" s="198"/>
      <c r="N84" s="198"/>
      <c r="O84" s="198"/>
      <c r="P84" s="198"/>
      <c r="Q84" s="195">
        <f t="shared" si="42"/>
        <v>0</v>
      </c>
      <c r="R84" s="195">
        <f t="shared" si="43"/>
        <v>0</v>
      </c>
      <c r="T84" s="194">
        <f t="shared" si="50"/>
        <v>0</v>
      </c>
      <c r="U84" s="193">
        <f t="shared" si="44"/>
        <v>45688</v>
      </c>
      <c r="V84" s="192">
        <f t="shared" si="45"/>
        <v>0</v>
      </c>
      <c r="W84" s="192">
        <f t="shared" si="46"/>
        <v>0</v>
      </c>
      <c r="X84" s="192">
        <f t="shared" si="51"/>
        <v>0</v>
      </c>
      <c r="Y84" s="192">
        <f t="shared" si="47"/>
        <v>0</v>
      </c>
      <c r="Z84" s="192">
        <f t="shared" si="52"/>
        <v>0</v>
      </c>
      <c r="AC84" s="191"/>
      <c r="AD84" s="191"/>
      <c r="AE84" s="191"/>
      <c r="AF84" s="191"/>
      <c r="AG84" s="191"/>
      <c r="AH84" s="191"/>
      <c r="AI84" s="191"/>
      <c r="AJ84" s="191"/>
      <c r="AN84" s="199"/>
      <c r="AP84" s="190"/>
    </row>
    <row r="85" spans="3:42">
      <c r="C85" s="202">
        <f t="shared" si="36"/>
        <v>0</v>
      </c>
      <c r="D85" s="202">
        <f t="shared" si="37"/>
        <v>0</v>
      </c>
      <c r="F85" s="198"/>
      <c r="G85" s="198"/>
      <c r="H85" s="198"/>
      <c r="I85" s="198"/>
      <c r="J85" s="198"/>
      <c r="K85" s="198"/>
      <c r="L85" s="198"/>
      <c r="M85" s="198"/>
      <c r="N85" s="198"/>
      <c r="O85" s="198"/>
      <c r="P85" s="198"/>
      <c r="Q85" s="195">
        <f t="shared" si="42"/>
        <v>0</v>
      </c>
      <c r="R85" s="195">
        <f t="shared" si="43"/>
        <v>0</v>
      </c>
      <c r="T85" s="194">
        <f t="shared" si="50"/>
        <v>0</v>
      </c>
      <c r="U85" s="193">
        <f t="shared" si="44"/>
        <v>45716</v>
      </c>
      <c r="V85" s="192">
        <f t="shared" si="45"/>
        <v>0</v>
      </c>
      <c r="W85" s="192">
        <f t="shared" si="46"/>
        <v>0</v>
      </c>
      <c r="X85" s="192">
        <f t="shared" si="51"/>
        <v>0</v>
      </c>
      <c r="Y85" s="192">
        <f t="shared" si="47"/>
        <v>0</v>
      </c>
      <c r="Z85" s="192">
        <f t="shared" si="52"/>
        <v>0</v>
      </c>
      <c r="AC85" s="191"/>
      <c r="AD85" s="191"/>
      <c r="AE85" s="191"/>
      <c r="AF85" s="191"/>
      <c r="AG85" s="191"/>
      <c r="AH85" s="191"/>
      <c r="AI85" s="191"/>
      <c r="AJ85" s="191"/>
      <c r="AN85" s="199"/>
      <c r="AP85" s="190"/>
    </row>
    <row r="86" spans="3:42">
      <c r="C86" s="202">
        <f t="shared" si="36"/>
        <v>0</v>
      </c>
      <c r="D86" s="202">
        <f t="shared" si="37"/>
        <v>0</v>
      </c>
      <c r="F86" s="198"/>
      <c r="G86" s="198"/>
      <c r="H86" s="198"/>
      <c r="I86" s="198"/>
      <c r="J86" s="198"/>
      <c r="K86" s="198"/>
      <c r="L86" s="198"/>
      <c r="M86" s="198"/>
      <c r="N86" s="198"/>
      <c r="O86" s="198"/>
      <c r="P86" s="198"/>
      <c r="Q86" s="195">
        <f t="shared" si="42"/>
        <v>0</v>
      </c>
      <c r="R86" s="195">
        <f t="shared" si="43"/>
        <v>0</v>
      </c>
      <c r="T86" s="194">
        <f t="shared" si="50"/>
        <v>0</v>
      </c>
      <c r="U86" s="193">
        <f t="shared" si="44"/>
        <v>45747</v>
      </c>
      <c r="V86" s="192">
        <f t="shared" si="45"/>
        <v>0</v>
      </c>
      <c r="W86" s="192">
        <f t="shared" si="46"/>
        <v>0</v>
      </c>
      <c r="X86" s="192">
        <f t="shared" si="51"/>
        <v>0</v>
      </c>
      <c r="Y86" s="192">
        <f t="shared" si="47"/>
        <v>0</v>
      </c>
      <c r="Z86" s="192">
        <f t="shared" si="52"/>
        <v>0</v>
      </c>
      <c r="AC86" s="191"/>
      <c r="AD86" s="191"/>
      <c r="AE86" s="191"/>
      <c r="AF86" s="191"/>
      <c r="AG86" s="191"/>
      <c r="AH86" s="191"/>
      <c r="AI86" s="191"/>
      <c r="AJ86" s="191"/>
      <c r="AN86" s="199"/>
      <c r="AP86" s="190"/>
    </row>
    <row r="87" spans="3:42">
      <c r="C87" s="202">
        <f t="shared" si="36"/>
        <v>0</v>
      </c>
      <c r="D87" s="202">
        <f t="shared" si="37"/>
        <v>0</v>
      </c>
      <c r="F87" s="198"/>
      <c r="G87" s="198"/>
      <c r="H87" s="198"/>
      <c r="I87" s="198"/>
      <c r="J87" s="198"/>
      <c r="K87" s="198"/>
      <c r="L87" s="198"/>
      <c r="M87" s="198"/>
      <c r="N87" s="198"/>
      <c r="O87" s="198"/>
      <c r="P87" s="198"/>
      <c r="Q87" s="195">
        <f t="shared" si="42"/>
        <v>0</v>
      </c>
      <c r="R87" s="195">
        <f t="shared" si="43"/>
        <v>0</v>
      </c>
      <c r="T87" s="194">
        <f t="shared" si="50"/>
        <v>0</v>
      </c>
      <c r="U87" s="193">
        <f t="shared" si="44"/>
        <v>45777</v>
      </c>
      <c r="V87" s="192">
        <f t="shared" si="45"/>
        <v>0</v>
      </c>
      <c r="W87" s="192">
        <f t="shared" si="46"/>
        <v>0</v>
      </c>
      <c r="X87" s="192">
        <f t="shared" si="51"/>
        <v>0</v>
      </c>
      <c r="Y87" s="192">
        <f t="shared" si="47"/>
        <v>0</v>
      </c>
      <c r="Z87" s="192">
        <f t="shared" si="52"/>
        <v>0</v>
      </c>
      <c r="AC87" s="191"/>
      <c r="AD87" s="191"/>
      <c r="AE87" s="191"/>
      <c r="AF87" s="191"/>
      <c r="AG87" s="191"/>
      <c r="AH87" s="191"/>
      <c r="AI87" s="191"/>
      <c r="AJ87" s="191"/>
      <c r="AN87" s="199"/>
      <c r="AP87" s="190"/>
    </row>
    <row r="88" spans="3:42">
      <c r="C88" s="202">
        <f t="shared" si="36"/>
        <v>0</v>
      </c>
      <c r="D88" s="202">
        <f t="shared" si="37"/>
        <v>0</v>
      </c>
      <c r="F88" s="198"/>
      <c r="G88" s="198"/>
      <c r="H88" s="198"/>
      <c r="I88" s="198"/>
      <c r="J88" s="198"/>
      <c r="K88" s="198"/>
      <c r="L88" s="198"/>
      <c r="M88" s="198"/>
      <c r="N88" s="198"/>
      <c r="O88" s="198"/>
      <c r="P88" s="198"/>
      <c r="Q88" s="195">
        <f t="shared" si="42"/>
        <v>0</v>
      </c>
      <c r="R88" s="195">
        <f t="shared" si="43"/>
        <v>0</v>
      </c>
      <c r="T88" s="194">
        <f t="shared" si="50"/>
        <v>0</v>
      </c>
      <c r="U88" s="193">
        <f t="shared" si="44"/>
        <v>45808</v>
      </c>
      <c r="V88" s="192">
        <f t="shared" si="45"/>
        <v>0</v>
      </c>
      <c r="W88" s="192">
        <f t="shared" si="46"/>
        <v>0</v>
      </c>
      <c r="X88" s="192">
        <f t="shared" si="51"/>
        <v>0</v>
      </c>
      <c r="Y88" s="192">
        <f t="shared" si="47"/>
        <v>0</v>
      </c>
      <c r="Z88" s="192">
        <f t="shared" si="52"/>
        <v>0</v>
      </c>
      <c r="AC88" s="191"/>
      <c r="AD88" s="191"/>
      <c r="AE88" s="191"/>
      <c r="AF88" s="191"/>
      <c r="AG88" s="191"/>
      <c r="AH88" s="191"/>
      <c r="AI88" s="191"/>
      <c r="AJ88" s="191"/>
      <c r="AN88" s="199"/>
      <c r="AP88" s="190"/>
    </row>
    <row r="89" spans="3:42">
      <c r="C89" s="202">
        <f t="shared" si="36"/>
        <v>0</v>
      </c>
      <c r="D89" s="202">
        <f t="shared" si="37"/>
        <v>0</v>
      </c>
      <c r="F89" s="198"/>
      <c r="G89" s="198"/>
      <c r="H89" s="198"/>
      <c r="I89" s="198"/>
      <c r="J89" s="198"/>
      <c r="K89" s="198"/>
      <c r="L89" s="198"/>
      <c r="M89" s="198"/>
      <c r="N89" s="198"/>
      <c r="O89" s="198"/>
      <c r="P89" s="198"/>
      <c r="Q89" s="195">
        <f t="shared" si="42"/>
        <v>0</v>
      </c>
      <c r="R89" s="195">
        <f t="shared" si="43"/>
        <v>0</v>
      </c>
      <c r="T89" s="194">
        <f t="shared" si="50"/>
        <v>0</v>
      </c>
      <c r="U89" s="193">
        <f t="shared" si="44"/>
        <v>45838</v>
      </c>
      <c r="V89" s="192">
        <f t="shared" si="45"/>
        <v>0</v>
      </c>
      <c r="W89" s="192">
        <f t="shared" si="46"/>
        <v>0</v>
      </c>
      <c r="X89" s="192">
        <f t="shared" si="51"/>
        <v>0</v>
      </c>
      <c r="Y89" s="192">
        <f t="shared" si="47"/>
        <v>0</v>
      </c>
      <c r="Z89" s="192">
        <f t="shared" si="52"/>
        <v>0</v>
      </c>
      <c r="AC89" s="191"/>
      <c r="AD89" s="191"/>
      <c r="AE89" s="191"/>
      <c r="AF89" s="191"/>
      <c r="AG89" s="191"/>
      <c r="AH89" s="191"/>
      <c r="AI89" s="191"/>
      <c r="AJ89" s="191"/>
      <c r="AN89" s="199"/>
      <c r="AP89" s="190"/>
    </row>
    <row r="90" spans="3:42">
      <c r="C90" s="202">
        <f t="shared" si="36"/>
        <v>0</v>
      </c>
      <c r="D90" s="202">
        <f t="shared" si="37"/>
        <v>0</v>
      </c>
      <c r="F90" s="198"/>
      <c r="G90" s="198"/>
      <c r="H90" s="198"/>
      <c r="I90" s="198"/>
      <c r="J90" s="198"/>
      <c r="K90" s="198"/>
      <c r="L90" s="198"/>
      <c r="M90" s="198"/>
      <c r="N90" s="198"/>
      <c r="O90" s="198"/>
      <c r="P90" s="198"/>
      <c r="Q90" s="195">
        <f t="shared" si="42"/>
        <v>0</v>
      </c>
      <c r="R90" s="195">
        <f t="shared" si="43"/>
        <v>0</v>
      </c>
      <c r="T90" s="194">
        <f t="shared" si="50"/>
        <v>0</v>
      </c>
      <c r="U90" s="193">
        <f t="shared" si="44"/>
        <v>45869</v>
      </c>
      <c r="V90" s="192">
        <f t="shared" si="45"/>
        <v>0</v>
      </c>
      <c r="W90" s="192">
        <f t="shared" si="46"/>
        <v>0</v>
      </c>
      <c r="X90" s="192">
        <f t="shared" si="51"/>
        <v>0</v>
      </c>
      <c r="Y90" s="192">
        <f t="shared" si="47"/>
        <v>0</v>
      </c>
      <c r="Z90" s="192">
        <f t="shared" si="52"/>
        <v>0</v>
      </c>
      <c r="AC90" s="191"/>
      <c r="AD90" s="191"/>
      <c r="AE90" s="191"/>
      <c r="AF90" s="191"/>
      <c r="AG90" s="191"/>
      <c r="AH90" s="191"/>
      <c r="AI90" s="191"/>
      <c r="AJ90" s="191"/>
      <c r="AN90" s="199"/>
      <c r="AP90" s="190"/>
    </row>
    <row r="91" spans="3:42">
      <c r="C91" s="202">
        <f t="shared" si="36"/>
        <v>0</v>
      </c>
      <c r="D91" s="202">
        <f t="shared" si="37"/>
        <v>0</v>
      </c>
      <c r="F91" s="198"/>
      <c r="G91" s="198"/>
      <c r="H91" s="198"/>
      <c r="I91" s="198"/>
      <c r="J91" s="198"/>
      <c r="K91" s="198"/>
      <c r="L91" s="198"/>
      <c r="M91" s="198"/>
      <c r="N91" s="198"/>
      <c r="O91" s="198"/>
      <c r="P91" s="198"/>
      <c r="Q91" s="195">
        <f t="shared" si="42"/>
        <v>0</v>
      </c>
      <c r="R91" s="195">
        <f t="shared" si="43"/>
        <v>0</v>
      </c>
      <c r="T91" s="194">
        <f t="shared" si="50"/>
        <v>0</v>
      </c>
      <c r="U91" s="193">
        <f t="shared" si="44"/>
        <v>45900</v>
      </c>
      <c r="V91" s="192">
        <f t="shared" si="45"/>
        <v>0</v>
      </c>
      <c r="W91" s="192">
        <f t="shared" si="46"/>
        <v>0</v>
      </c>
      <c r="X91" s="192">
        <f t="shared" si="51"/>
        <v>0</v>
      </c>
      <c r="Y91" s="192">
        <f t="shared" si="47"/>
        <v>0</v>
      </c>
      <c r="Z91" s="192">
        <f t="shared" si="52"/>
        <v>0</v>
      </c>
      <c r="AC91" s="191"/>
      <c r="AD91" s="191"/>
      <c r="AE91" s="191"/>
      <c r="AF91" s="191"/>
      <c r="AG91" s="191"/>
      <c r="AH91" s="191"/>
      <c r="AI91" s="191"/>
      <c r="AJ91" s="191"/>
      <c r="AN91" s="199"/>
      <c r="AP91" s="190"/>
    </row>
    <row r="92" spans="3:42">
      <c r="C92" s="202">
        <f t="shared" si="36"/>
        <v>0</v>
      </c>
      <c r="D92" s="202">
        <f t="shared" si="37"/>
        <v>0</v>
      </c>
      <c r="F92" s="198"/>
      <c r="G92" s="198"/>
      <c r="H92" s="198"/>
      <c r="I92" s="198"/>
      <c r="J92" s="198"/>
      <c r="K92" s="198"/>
      <c r="L92" s="198"/>
      <c r="M92" s="198"/>
      <c r="N92" s="198"/>
      <c r="O92" s="198"/>
      <c r="P92" s="198"/>
      <c r="Q92" s="195">
        <f t="shared" si="42"/>
        <v>0</v>
      </c>
      <c r="R92" s="195">
        <f t="shared" si="43"/>
        <v>0</v>
      </c>
      <c r="T92" s="194">
        <f t="shared" si="50"/>
        <v>0</v>
      </c>
      <c r="U92" s="193">
        <f t="shared" si="44"/>
        <v>45930</v>
      </c>
      <c r="V92" s="192">
        <f t="shared" si="45"/>
        <v>0</v>
      </c>
      <c r="W92" s="192">
        <f t="shared" si="46"/>
        <v>0</v>
      </c>
      <c r="X92" s="192">
        <f t="shared" si="51"/>
        <v>0</v>
      </c>
      <c r="Y92" s="192">
        <f t="shared" si="47"/>
        <v>0</v>
      </c>
      <c r="Z92" s="192">
        <f t="shared" si="52"/>
        <v>0</v>
      </c>
      <c r="AC92" s="191"/>
      <c r="AD92" s="191"/>
      <c r="AE92" s="191"/>
      <c r="AF92" s="191"/>
      <c r="AG92" s="191"/>
      <c r="AH92" s="191"/>
      <c r="AI92" s="191"/>
      <c r="AJ92" s="191"/>
      <c r="AN92" s="199"/>
      <c r="AP92" s="190"/>
    </row>
    <row r="93" spans="3:42">
      <c r="C93" s="202">
        <f t="shared" si="36"/>
        <v>0</v>
      </c>
      <c r="D93" s="202">
        <f t="shared" si="37"/>
        <v>0</v>
      </c>
      <c r="F93" s="198"/>
      <c r="G93" s="198"/>
      <c r="H93" s="198"/>
      <c r="I93" s="198"/>
      <c r="J93" s="198"/>
      <c r="K93" s="198"/>
      <c r="L93" s="198"/>
      <c r="M93" s="198"/>
      <c r="N93" s="198"/>
      <c r="O93" s="198"/>
      <c r="P93" s="198"/>
      <c r="Q93" s="195">
        <f t="shared" si="42"/>
        <v>0</v>
      </c>
      <c r="R93" s="195">
        <f t="shared" si="43"/>
        <v>0</v>
      </c>
      <c r="T93" s="194">
        <f t="shared" si="50"/>
        <v>0</v>
      </c>
      <c r="U93" s="193">
        <f t="shared" si="44"/>
        <v>45961</v>
      </c>
      <c r="V93" s="192">
        <f t="shared" si="45"/>
        <v>0</v>
      </c>
      <c r="W93" s="192">
        <f t="shared" si="46"/>
        <v>0</v>
      </c>
      <c r="X93" s="192">
        <f t="shared" si="51"/>
        <v>0</v>
      </c>
      <c r="Y93" s="192">
        <f t="shared" si="47"/>
        <v>0</v>
      </c>
      <c r="Z93" s="192">
        <f t="shared" si="52"/>
        <v>0</v>
      </c>
      <c r="AC93" s="191"/>
      <c r="AD93" s="191"/>
      <c r="AE93" s="191"/>
      <c r="AF93" s="191"/>
      <c r="AG93" s="191"/>
      <c r="AH93" s="191"/>
      <c r="AI93" s="191"/>
      <c r="AJ93" s="191"/>
      <c r="AN93" s="199"/>
      <c r="AP93" s="190"/>
    </row>
    <row r="94" spans="3:42">
      <c r="C94" s="202">
        <f t="shared" si="36"/>
        <v>0</v>
      </c>
      <c r="D94" s="202">
        <f t="shared" si="37"/>
        <v>0</v>
      </c>
      <c r="F94" s="198"/>
      <c r="G94" s="198"/>
      <c r="H94" s="198"/>
      <c r="I94" s="198"/>
      <c r="J94" s="198"/>
      <c r="K94" s="198"/>
      <c r="L94" s="198"/>
      <c r="M94" s="198"/>
      <c r="N94" s="198"/>
      <c r="O94" s="198"/>
      <c r="P94" s="198"/>
      <c r="Q94" s="195">
        <f t="shared" si="42"/>
        <v>0</v>
      </c>
      <c r="R94" s="195">
        <f t="shared" si="43"/>
        <v>0</v>
      </c>
      <c r="T94" s="194">
        <f t="shared" si="50"/>
        <v>0</v>
      </c>
      <c r="U94" s="193">
        <f t="shared" si="44"/>
        <v>45991</v>
      </c>
      <c r="V94" s="192">
        <f t="shared" si="45"/>
        <v>0</v>
      </c>
      <c r="W94" s="192">
        <f t="shared" si="46"/>
        <v>0</v>
      </c>
      <c r="X94" s="192">
        <f t="shared" si="51"/>
        <v>0</v>
      </c>
      <c r="Y94" s="192">
        <f t="shared" si="47"/>
        <v>0</v>
      </c>
      <c r="Z94" s="192">
        <f t="shared" si="52"/>
        <v>0</v>
      </c>
      <c r="AC94" s="191"/>
      <c r="AD94" s="191"/>
      <c r="AE94" s="191"/>
      <c r="AF94" s="191"/>
      <c r="AG94" s="191"/>
      <c r="AH94" s="191"/>
      <c r="AI94" s="191"/>
      <c r="AJ94" s="191"/>
      <c r="AN94" s="199"/>
      <c r="AP94" s="190"/>
    </row>
    <row r="95" spans="3:42">
      <c r="C95" s="202">
        <f t="shared" si="36"/>
        <v>0</v>
      </c>
      <c r="D95" s="202">
        <f t="shared" si="37"/>
        <v>0</v>
      </c>
      <c r="F95" s="198"/>
      <c r="G95" s="198"/>
      <c r="H95" s="198"/>
      <c r="I95" s="198"/>
      <c r="J95" s="198"/>
      <c r="K95" s="198"/>
      <c r="L95" s="198"/>
      <c r="M95" s="198"/>
      <c r="N95" s="198"/>
      <c r="O95" s="198"/>
      <c r="P95" s="198"/>
      <c r="Q95" s="195">
        <f t="shared" si="42"/>
        <v>0</v>
      </c>
      <c r="R95" s="195">
        <f t="shared" si="43"/>
        <v>0</v>
      </c>
      <c r="T95" s="194">
        <f t="shared" si="50"/>
        <v>0</v>
      </c>
      <c r="U95" s="193">
        <f t="shared" si="44"/>
        <v>46022</v>
      </c>
      <c r="V95" s="192">
        <f t="shared" si="45"/>
        <v>0</v>
      </c>
      <c r="W95" s="192">
        <f t="shared" si="46"/>
        <v>0</v>
      </c>
      <c r="X95" s="192">
        <f t="shared" si="51"/>
        <v>0</v>
      </c>
      <c r="Y95" s="192">
        <f t="shared" si="47"/>
        <v>0</v>
      </c>
      <c r="Z95" s="192">
        <f t="shared" si="52"/>
        <v>0</v>
      </c>
      <c r="AC95" s="191"/>
      <c r="AD95" s="191"/>
      <c r="AE95" s="191"/>
      <c r="AF95" s="191"/>
      <c r="AG95" s="191"/>
      <c r="AH95" s="191"/>
      <c r="AI95" s="191"/>
      <c r="AJ95" s="191"/>
      <c r="AN95" s="199"/>
      <c r="AP95" s="190"/>
    </row>
    <row r="96" spans="3:42">
      <c r="C96" s="202">
        <f t="shared" si="36"/>
        <v>0</v>
      </c>
      <c r="D96" s="202">
        <f t="shared" si="37"/>
        <v>0</v>
      </c>
      <c r="F96" s="198"/>
      <c r="G96" s="198"/>
      <c r="H96" s="198"/>
      <c r="I96" s="198"/>
      <c r="J96" s="198"/>
      <c r="K96" s="198"/>
      <c r="L96" s="198"/>
      <c r="M96" s="198"/>
      <c r="N96" s="198"/>
      <c r="O96" s="198"/>
      <c r="P96" s="198"/>
      <c r="Q96" s="195">
        <f t="shared" si="42"/>
        <v>0</v>
      </c>
      <c r="R96" s="195">
        <f t="shared" si="43"/>
        <v>0</v>
      </c>
      <c r="T96" s="194">
        <f t="shared" si="50"/>
        <v>0</v>
      </c>
      <c r="U96" s="193">
        <f t="shared" si="44"/>
        <v>46053</v>
      </c>
      <c r="V96" s="192">
        <f t="shared" si="45"/>
        <v>0</v>
      </c>
      <c r="W96" s="192">
        <f t="shared" si="46"/>
        <v>0</v>
      </c>
      <c r="X96" s="192">
        <f t="shared" si="51"/>
        <v>0</v>
      </c>
      <c r="Y96" s="192">
        <f t="shared" si="47"/>
        <v>0</v>
      </c>
      <c r="Z96" s="192">
        <f t="shared" si="52"/>
        <v>0</v>
      </c>
      <c r="AC96" s="191"/>
      <c r="AD96" s="191"/>
      <c r="AE96" s="191"/>
      <c r="AF96" s="191"/>
      <c r="AG96" s="191"/>
      <c r="AH96" s="191"/>
      <c r="AI96" s="191"/>
      <c r="AJ96" s="191"/>
      <c r="AN96" s="199"/>
      <c r="AP96" s="190"/>
    </row>
    <row r="97" spans="3:62">
      <c r="C97" s="202">
        <f t="shared" si="36"/>
        <v>0</v>
      </c>
      <c r="D97" s="202">
        <f t="shared" si="37"/>
        <v>0</v>
      </c>
      <c r="F97" s="198"/>
      <c r="G97" s="198"/>
      <c r="H97" s="198"/>
      <c r="I97" s="198"/>
      <c r="J97" s="198"/>
      <c r="K97" s="198"/>
      <c r="L97" s="198"/>
      <c r="M97" s="198"/>
      <c r="N97" s="198"/>
      <c r="O97" s="198"/>
      <c r="P97" s="198"/>
      <c r="Q97" s="195">
        <f t="shared" si="42"/>
        <v>0</v>
      </c>
      <c r="R97" s="195">
        <f t="shared" si="43"/>
        <v>0</v>
      </c>
      <c r="T97" s="194">
        <f t="shared" si="50"/>
        <v>0</v>
      </c>
      <c r="U97" s="193">
        <f t="shared" si="44"/>
        <v>46081</v>
      </c>
      <c r="V97" s="192">
        <f t="shared" si="45"/>
        <v>0</v>
      </c>
      <c r="W97" s="192">
        <f t="shared" si="46"/>
        <v>0</v>
      </c>
      <c r="X97" s="192">
        <f t="shared" si="51"/>
        <v>0</v>
      </c>
      <c r="Y97" s="192">
        <f t="shared" si="47"/>
        <v>0</v>
      </c>
      <c r="Z97" s="192">
        <f t="shared" si="52"/>
        <v>0</v>
      </c>
      <c r="AC97" s="191"/>
      <c r="AD97" s="191"/>
      <c r="AE97" s="191"/>
      <c r="AF97" s="191"/>
      <c r="AG97" s="191"/>
      <c r="AH97" s="191"/>
      <c r="AI97" s="191"/>
      <c r="AJ97" s="191"/>
      <c r="AN97" s="199"/>
    </row>
    <row r="98" spans="3:62">
      <c r="C98" s="202">
        <f t="shared" si="36"/>
        <v>0</v>
      </c>
      <c r="D98" s="202">
        <f t="shared" si="37"/>
        <v>0</v>
      </c>
      <c r="F98" s="198"/>
      <c r="G98" s="198"/>
      <c r="H98" s="198"/>
      <c r="I98" s="198"/>
      <c r="J98" s="198"/>
      <c r="K98" s="198"/>
      <c r="L98" s="198"/>
      <c r="M98" s="198"/>
      <c r="N98" s="198"/>
      <c r="O98" s="198"/>
      <c r="P98" s="198"/>
      <c r="Q98" s="195">
        <f t="shared" si="42"/>
        <v>0</v>
      </c>
      <c r="R98" s="195">
        <f t="shared" si="43"/>
        <v>0</v>
      </c>
      <c r="T98" s="194">
        <f t="shared" si="50"/>
        <v>0</v>
      </c>
      <c r="U98" s="193">
        <f t="shared" si="44"/>
        <v>46112</v>
      </c>
      <c r="V98" s="192">
        <f t="shared" si="45"/>
        <v>0</v>
      </c>
      <c r="W98" s="192">
        <f t="shared" si="46"/>
        <v>0</v>
      </c>
      <c r="X98" s="192">
        <f t="shared" si="51"/>
        <v>0</v>
      </c>
      <c r="Y98" s="192">
        <f t="shared" si="47"/>
        <v>0</v>
      </c>
      <c r="Z98" s="192">
        <f t="shared" si="52"/>
        <v>0</v>
      </c>
      <c r="AC98" s="191"/>
      <c r="AD98" s="191"/>
      <c r="AE98" s="191"/>
      <c r="AF98" s="191"/>
      <c r="AG98" s="191"/>
      <c r="AH98" s="191"/>
      <c r="AI98" s="191"/>
      <c r="AJ98" s="191"/>
      <c r="AN98" s="199"/>
    </row>
    <row r="99" spans="3:62">
      <c r="C99" s="202">
        <f t="shared" si="36"/>
        <v>0</v>
      </c>
      <c r="D99" s="202">
        <f t="shared" si="37"/>
        <v>0</v>
      </c>
      <c r="F99" s="198"/>
      <c r="G99" s="198"/>
      <c r="H99" s="198"/>
      <c r="I99" s="198"/>
      <c r="J99" s="198"/>
      <c r="K99" s="198"/>
      <c r="L99" s="198"/>
      <c r="M99" s="198"/>
      <c r="N99" s="198"/>
      <c r="O99" s="198"/>
      <c r="P99" s="198"/>
      <c r="Q99" s="195">
        <f t="shared" si="42"/>
        <v>0</v>
      </c>
      <c r="R99" s="195">
        <f t="shared" si="43"/>
        <v>0</v>
      </c>
      <c r="T99" s="194">
        <f t="shared" si="50"/>
        <v>0</v>
      </c>
      <c r="U99" s="193">
        <f t="shared" si="44"/>
        <v>46142</v>
      </c>
      <c r="V99" s="192">
        <f t="shared" si="45"/>
        <v>0</v>
      </c>
      <c r="W99" s="192">
        <f t="shared" si="46"/>
        <v>0</v>
      </c>
      <c r="X99" s="192">
        <f t="shared" si="51"/>
        <v>0</v>
      </c>
      <c r="Y99" s="192">
        <f t="shared" si="47"/>
        <v>0</v>
      </c>
      <c r="Z99" s="192">
        <f t="shared" si="52"/>
        <v>0</v>
      </c>
      <c r="AC99" s="191"/>
      <c r="AD99" s="191"/>
      <c r="AE99" s="191"/>
      <c r="AF99" s="191"/>
      <c r="AG99" s="191"/>
      <c r="AH99" s="191"/>
      <c r="AI99" s="191"/>
      <c r="AJ99" s="191"/>
      <c r="AN99" s="199"/>
    </row>
    <row r="100" spans="3:62">
      <c r="C100" s="202">
        <f t="shared" si="36"/>
        <v>0</v>
      </c>
      <c r="D100" s="202">
        <f t="shared" si="37"/>
        <v>0</v>
      </c>
      <c r="F100" s="198"/>
      <c r="G100" s="198"/>
      <c r="H100" s="198"/>
      <c r="I100" s="198"/>
      <c r="J100" s="198"/>
      <c r="K100" s="198"/>
      <c r="L100" s="198"/>
      <c r="M100" s="198"/>
      <c r="N100" s="198"/>
      <c r="O100" s="198"/>
      <c r="P100" s="198"/>
      <c r="Q100" s="195">
        <f t="shared" si="42"/>
        <v>0</v>
      </c>
      <c r="R100" s="195">
        <f t="shared" si="43"/>
        <v>0</v>
      </c>
      <c r="T100" s="194">
        <f t="shared" si="50"/>
        <v>0</v>
      </c>
      <c r="U100" s="193">
        <f t="shared" si="44"/>
        <v>46173</v>
      </c>
      <c r="V100" s="192">
        <f t="shared" si="45"/>
        <v>0</v>
      </c>
      <c r="W100" s="192">
        <f t="shared" si="46"/>
        <v>0</v>
      </c>
      <c r="X100" s="192">
        <f t="shared" si="51"/>
        <v>0</v>
      </c>
      <c r="Y100" s="192">
        <f t="shared" si="47"/>
        <v>0</v>
      </c>
      <c r="Z100" s="192">
        <f t="shared" si="52"/>
        <v>0</v>
      </c>
      <c r="AC100" s="191"/>
      <c r="AD100" s="191"/>
      <c r="AE100" s="191"/>
      <c r="AF100" s="191"/>
      <c r="AG100" s="191"/>
      <c r="AH100" s="191"/>
      <c r="AI100" s="191"/>
      <c r="AJ100" s="191"/>
      <c r="AN100" s="199"/>
    </row>
    <row r="101" spans="3:62">
      <c r="C101" s="202">
        <f t="shared" si="36"/>
        <v>0</v>
      </c>
      <c r="D101" s="202">
        <f t="shared" si="37"/>
        <v>0</v>
      </c>
      <c r="F101" s="198"/>
      <c r="G101" s="198"/>
      <c r="H101" s="198"/>
      <c r="I101" s="198"/>
      <c r="J101" s="198"/>
      <c r="K101" s="198"/>
      <c r="L101" s="198"/>
      <c r="M101" s="198"/>
      <c r="N101" s="198"/>
      <c r="O101" s="198"/>
      <c r="P101" s="198"/>
      <c r="Q101" s="195">
        <f t="shared" si="42"/>
        <v>0</v>
      </c>
      <c r="R101" s="195">
        <f t="shared" si="43"/>
        <v>0</v>
      </c>
      <c r="T101" s="194">
        <f t="shared" si="50"/>
        <v>0</v>
      </c>
      <c r="U101" s="193">
        <f t="shared" si="44"/>
        <v>46203</v>
      </c>
      <c r="V101" s="192">
        <f t="shared" si="45"/>
        <v>0</v>
      </c>
      <c r="W101" s="192">
        <f t="shared" si="46"/>
        <v>0</v>
      </c>
      <c r="X101" s="192">
        <f t="shared" si="51"/>
        <v>0</v>
      </c>
      <c r="Y101" s="192">
        <f t="shared" si="47"/>
        <v>0</v>
      </c>
      <c r="Z101" s="192">
        <f t="shared" si="52"/>
        <v>0</v>
      </c>
      <c r="AC101" s="191"/>
      <c r="AD101" s="191"/>
      <c r="AE101" s="191"/>
      <c r="AF101" s="191"/>
      <c r="AG101" s="191"/>
      <c r="AH101" s="191"/>
      <c r="AI101" s="191"/>
      <c r="AJ101" s="191"/>
      <c r="AN101" s="199"/>
    </row>
    <row r="102" spans="3:62">
      <c r="C102" s="202">
        <f t="shared" si="36"/>
        <v>0</v>
      </c>
      <c r="D102" s="202">
        <f t="shared" si="37"/>
        <v>0</v>
      </c>
      <c r="F102" s="198"/>
      <c r="G102" s="198"/>
      <c r="H102" s="198"/>
      <c r="I102" s="198"/>
      <c r="J102" s="198"/>
      <c r="K102" s="198"/>
      <c r="L102" s="198"/>
      <c r="M102" s="198"/>
      <c r="N102" s="198"/>
      <c r="O102" s="198"/>
      <c r="P102" s="198"/>
      <c r="Q102" s="195">
        <f t="shared" si="42"/>
        <v>0</v>
      </c>
      <c r="R102" s="195">
        <f t="shared" si="43"/>
        <v>0</v>
      </c>
      <c r="T102" s="194">
        <f t="shared" si="50"/>
        <v>0</v>
      </c>
      <c r="U102" s="193">
        <f t="shared" si="44"/>
        <v>46234</v>
      </c>
      <c r="V102" s="192">
        <f t="shared" si="45"/>
        <v>0</v>
      </c>
      <c r="W102" s="192">
        <f t="shared" si="46"/>
        <v>0</v>
      </c>
      <c r="X102" s="192">
        <f t="shared" si="51"/>
        <v>0</v>
      </c>
      <c r="Y102" s="192">
        <f t="shared" si="47"/>
        <v>0</v>
      </c>
      <c r="Z102" s="192">
        <f t="shared" si="52"/>
        <v>0</v>
      </c>
      <c r="AC102" s="191"/>
      <c r="AD102" s="191"/>
      <c r="AE102" s="191"/>
      <c r="AF102" s="191"/>
      <c r="AG102" s="191"/>
      <c r="AH102" s="191"/>
      <c r="AI102" s="191"/>
      <c r="AJ102" s="191"/>
      <c r="AN102" s="199"/>
    </row>
    <row r="103" spans="3:62">
      <c r="C103" s="202">
        <f t="shared" si="36"/>
        <v>0</v>
      </c>
      <c r="D103" s="202">
        <f t="shared" si="37"/>
        <v>0</v>
      </c>
      <c r="F103" s="198"/>
      <c r="G103" s="198"/>
      <c r="H103" s="198"/>
      <c r="I103" s="198"/>
      <c r="J103" s="198"/>
      <c r="K103" s="198"/>
      <c r="L103" s="198"/>
      <c r="M103" s="198"/>
      <c r="N103" s="198"/>
      <c r="O103" s="198"/>
      <c r="P103" s="198"/>
      <c r="Q103" s="195">
        <f t="shared" si="42"/>
        <v>0</v>
      </c>
      <c r="R103" s="195">
        <f t="shared" si="43"/>
        <v>0</v>
      </c>
      <c r="T103" s="194">
        <f t="shared" si="50"/>
        <v>0</v>
      </c>
      <c r="U103" s="193">
        <f t="shared" si="44"/>
        <v>46265</v>
      </c>
      <c r="V103" s="192">
        <f t="shared" si="45"/>
        <v>0</v>
      </c>
      <c r="W103" s="192">
        <f t="shared" si="46"/>
        <v>0</v>
      </c>
      <c r="X103" s="192">
        <f t="shared" si="51"/>
        <v>0</v>
      </c>
      <c r="Y103" s="192">
        <f t="shared" si="47"/>
        <v>0</v>
      </c>
      <c r="Z103" s="192">
        <f t="shared" si="52"/>
        <v>0</v>
      </c>
      <c r="AC103" s="191"/>
      <c r="AD103" s="191"/>
      <c r="AE103" s="191"/>
      <c r="AF103" s="191"/>
      <c r="AG103" s="191"/>
      <c r="AH103" s="191"/>
      <c r="AI103" s="191"/>
      <c r="AJ103" s="191"/>
      <c r="AN103" s="199"/>
    </row>
    <row r="104" spans="3:62">
      <c r="C104" s="202">
        <f t="shared" si="36"/>
        <v>0</v>
      </c>
      <c r="D104" s="202">
        <f t="shared" si="37"/>
        <v>0</v>
      </c>
      <c r="F104" s="198"/>
      <c r="G104" s="198"/>
      <c r="H104" s="198"/>
      <c r="I104" s="198"/>
      <c r="J104" s="198"/>
      <c r="K104" s="198"/>
      <c r="L104" s="198"/>
      <c r="M104" s="198"/>
      <c r="N104" s="198"/>
      <c r="O104" s="198"/>
      <c r="P104" s="198"/>
      <c r="Q104" s="195">
        <f t="shared" si="42"/>
        <v>0</v>
      </c>
      <c r="R104" s="195">
        <f t="shared" si="43"/>
        <v>0</v>
      </c>
      <c r="T104" s="194">
        <f t="shared" si="50"/>
        <v>0</v>
      </c>
      <c r="U104" s="193">
        <f t="shared" si="44"/>
        <v>46295</v>
      </c>
      <c r="V104" s="192">
        <f t="shared" si="45"/>
        <v>0</v>
      </c>
      <c r="W104" s="192">
        <f t="shared" si="46"/>
        <v>0</v>
      </c>
      <c r="X104" s="192">
        <f t="shared" si="51"/>
        <v>0</v>
      </c>
      <c r="Y104" s="192">
        <f t="shared" si="47"/>
        <v>0</v>
      </c>
      <c r="Z104" s="192">
        <f t="shared" si="52"/>
        <v>0</v>
      </c>
      <c r="AC104" s="191"/>
      <c r="AD104" s="191"/>
      <c r="AE104" s="191"/>
      <c r="AF104" s="191"/>
      <c r="AG104" s="191"/>
      <c r="AH104" s="191"/>
      <c r="AI104" s="191"/>
      <c r="AJ104" s="191"/>
      <c r="AN104" s="199"/>
    </row>
    <row r="105" spans="3:62">
      <c r="C105" s="202">
        <f t="shared" si="36"/>
        <v>0</v>
      </c>
      <c r="D105" s="202">
        <f t="shared" si="37"/>
        <v>0</v>
      </c>
      <c r="F105" s="198"/>
      <c r="G105" s="198"/>
      <c r="H105" s="198"/>
      <c r="I105" s="198"/>
      <c r="J105" s="198"/>
      <c r="K105" s="198"/>
      <c r="L105" s="198"/>
      <c r="M105" s="198"/>
      <c r="N105" s="198"/>
      <c r="O105" s="198"/>
      <c r="P105" s="198"/>
      <c r="Q105" s="195">
        <f t="shared" si="42"/>
        <v>0</v>
      </c>
      <c r="R105" s="195">
        <f t="shared" si="43"/>
        <v>0</v>
      </c>
      <c r="T105" s="194">
        <f t="shared" si="50"/>
        <v>0</v>
      </c>
      <c r="U105" s="193">
        <f t="shared" si="44"/>
        <v>46326</v>
      </c>
      <c r="V105" s="192">
        <f t="shared" si="45"/>
        <v>0</v>
      </c>
      <c r="W105" s="192">
        <f t="shared" si="46"/>
        <v>0</v>
      </c>
      <c r="X105" s="192">
        <f t="shared" si="51"/>
        <v>0</v>
      </c>
      <c r="Y105" s="192">
        <f t="shared" si="47"/>
        <v>0</v>
      </c>
      <c r="Z105" s="192">
        <f t="shared" si="52"/>
        <v>0</v>
      </c>
      <c r="AC105" s="191"/>
      <c r="AD105" s="191"/>
      <c r="AE105" s="191"/>
      <c r="AF105" s="191"/>
      <c r="AG105" s="191"/>
      <c r="AH105" s="191"/>
      <c r="AI105" s="191"/>
      <c r="AJ105" s="191"/>
      <c r="AN105" s="199"/>
    </row>
    <row r="106" spans="3:62">
      <c r="C106" s="202">
        <f t="shared" si="36"/>
        <v>0</v>
      </c>
      <c r="D106" s="202">
        <f t="shared" si="37"/>
        <v>0</v>
      </c>
      <c r="F106" s="198"/>
      <c r="G106" s="198"/>
      <c r="H106" s="198"/>
      <c r="I106" s="198"/>
      <c r="J106" s="198"/>
      <c r="K106" s="198"/>
      <c r="L106" s="198"/>
      <c r="M106" s="198"/>
      <c r="N106" s="198"/>
      <c r="O106" s="198"/>
      <c r="P106" s="198"/>
      <c r="Q106" s="195">
        <f t="shared" si="42"/>
        <v>0</v>
      </c>
      <c r="R106" s="195">
        <f t="shared" si="43"/>
        <v>0</v>
      </c>
      <c r="T106" s="194">
        <f t="shared" si="50"/>
        <v>0</v>
      </c>
      <c r="U106" s="193">
        <f t="shared" si="44"/>
        <v>46356</v>
      </c>
      <c r="V106" s="192">
        <f t="shared" si="45"/>
        <v>0</v>
      </c>
      <c r="W106" s="192">
        <f t="shared" si="46"/>
        <v>0</v>
      </c>
      <c r="X106" s="192">
        <f t="shared" si="51"/>
        <v>0</v>
      </c>
      <c r="Y106" s="192">
        <f t="shared" si="47"/>
        <v>0</v>
      </c>
      <c r="Z106" s="192">
        <f t="shared" si="52"/>
        <v>0</v>
      </c>
      <c r="AC106" s="191"/>
      <c r="AD106" s="191"/>
      <c r="AE106" s="191"/>
      <c r="AF106" s="191"/>
      <c r="AG106" s="191"/>
      <c r="AH106" s="191"/>
      <c r="AI106" s="191"/>
      <c r="AJ106" s="191"/>
      <c r="AN106" s="199"/>
    </row>
    <row r="107" spans="3:62">
      <c r="C107" s="202">
        <f t="shared" si="36"/>
        <v>0</v>
      </c>
      <c r="D107" s="202">
        <f t="shared" si="37"/>
        <v>0</v>
      </c>
      <c r="F107" s="198"/>
      <c r="G107" s="198"/>
      <c r="H107" s="198"/>
      <c r="I107" s="198"/>
      <c r="J107" s="198"/>
      <c r="K107" s="198"/>
      <c r="L107" s="198"/>
      <c r="M107" s="198"/>
      <c r="N107" s="198"/>
      <c r="O107" s="198"/>
      <c r="P107" s="198"/>
      <c r="Q107" s="195">
        <f t="shared" si="42"/>
        <v>0</v>
      </c>
      <c r="R107" s="195">
        <f t="shared" si="43"/>
        <v>0</v>
      </c>
      <c r="T107" s="194">
        <f t="shared" si="50"/>
        <v>0</v>
      </c>
      <c r="U107" s="193">
        <f t="shared" si="44"/>
        <v>46387</v>
      </c>
      <c r="V107" s="192">
        <f t="shared" si="45"/>
        <v>0</v>
      </c>
      <c r="W107" s="192">
        <f t="shared" si="46"/>
        <v>0</v>
      </c>
      <c r="X107" s="192">
        <f t="shared" si="51"/>
        <v>0</v>
      </c>
      <c r="Y107" s="192">
        <f t="shared" si="47"/>
        <v>0</v>
      </c>
      <c r="Z107" s="192">
        <f t="shared" si="52"/>
        <v>0</v>
      </c>
      <c r="AC107" s="191"/>
      <c r="AD107" s="191"/>
      <c r="AE107" s="191"/>
      <c r="AF107" s="191"/>
      <c r="AG107" s="191"/>
      <c r="AH107" s="191"/>
      <c r="AI107" s="191"/>
      <c r="AJ107" s="191"/>
      <c r="AN107" s="199"/>
    </row>
    <row r="108" spans="3:62">
      <c r="C108" s="202">
        <f t="shared" si="36"/>
        <v>0</v>
      </c>
      <c r="D108" s="202">
        <f t="shared" si="37"/>
        <v>0</v>
      </c>
      <c r="F108" s="198"/>
      <c r="G108" s="198"/>
      <c r="H108" s="198"/>
      <c r="I108" s="198"/>
      <c r="J108" s="198"/>
      <c r="K108" s="198"/>
      <c r="L108" s="198"/>
      <c r="M108" s="198"/>
      <c r="N108" s="198"/>
      <c r="O108" s="198"/>
      <c r="P108" s="198"/>
      <c r="Q108" s="195">
        <f t="shared" si="42"/>
        <v>0</v>
      </c>
      <c r="R108" s="195">
        <f t="shared" si="43"/>
        <v>0</v>
      </c>
      <c r="T108" s="194">
        <f t="shared" si="50"/>
        <v>0</v>
      </c>
      <c r="U108" s="193">
        <f t="shared" si="44"/>
        <v>46418</v>
      </c>
      <c r="V108" s="192">
        <f t="shared" si="45"/>
        <v>0</v>
      </c>
      <c r="W108" s="192">
        <f t="shared" si="46"/>
        <v>0</v>
      </c>
      <c r="X108" s="192">
        <f t="shared" si="51"/>
        <v>0</v>
      </c>
      <c r="Y108" s="192">
        <f t="shared" si="47"/>
        <v>0</v>
      </c>
      <c r="Z108" s="192">
        <f t="shared" si="52"/>
        <v>0</v>
      </c>
      <c r="AC108" s="191"/>
      <c r="AD108" s="191"/>
      <c r="AE108" s="191"/>
      <c r="AF108" s="191"/>
      <c r="AG108" s="191"/>
      <c r="AH108" s="191"/>
      <c r="AI108" s="191"/>
      <c r="AJ108" s="191"/>
      <c r="AN108" s="199"/>
    </row>
    <row r="109" spans="3:62">
      <c r="C109" s="202">
        <f t="shared" si="36"/>
        <v>0</v>
      </c>
      <c r="D109" s="202">
        <f t="shared" si="37"/>
        <v>0</v>
      </c>
      <c r="F109" s="198"/>
      <c r="G109" s="198"/>
      <c r="H109" s="198"/>
      <c r="I109" s="198"/>
      <c r="J109" s="198"/>
      <c r="K109" s="198"/>
      <c r="L109" s="198"/>
      <c r="M109" s="198"/>
      <c r="N109" s="198"/>
      <c r="O109" s="198"/>
      <c r="P109" s="198"/>
      <c r="Q109" s="195">
        <f t="shared" si="42"/>
        <v>0</v>
      </c>
      <c r="R109" s="195">
        <f t="shared" si="43"/>
        <v>0</v>
      </c>
      <c r="T109" s="194">
        <f t="shared" si="50"/>
        <v>0</v>
      </c>
      <c r="U109" s="193">
        <f t="shared" si="44"/>
        <v>46446</v>
      </c>
      <c r="V109" s="192">
        <f t="shared" si="45"/>
        <v>0</v>
      </c>
      <c r="W109" s="192">
        <f t="shared" si="46"/>
        <v>0</v>
      </c>
      <c r="X109" s="192">
        <f t="shared" si="51"/>
        <v>0</v>
      </c>
      <c r="Y109" s="192">
        <f t="shared" si="47"/>
        <v>0</v>
      </c>
      <c r="Z109" s="192">
        <f t="shared" si="52"/>
        <v>0</v>
      </c>
      <c r="AC109" s="191"/>
      <c r="AD109" s="191"/>
      <c r="AE109" s="191"/>
      <c r="AF109" s="191"/>
      <c r="AG109" s="191"/>
      <c r="AH109" s="191"/>
      <c r="AI109" s="191"/>
      <c r="AJ109" s="191"/>
      <c r="AN109" s="189"/>
      <c r="AO109" s="189"/>
    </row>
    <row r="110" spans="3:62" s="199" customFormat="1">
      <c r="E110" s="158"/>
      <c r="F110" s="201"/>
      <c r="G110" s="201"/>
      <c r="H110" s="201"/>
      <c r="I110" s="201"/>
      <c r="J110" s="201"/>
      <c r="K110" s="201"/>
      <c r="L110" s="201"/>
      <c r="M110" s="201"/>
      <c r="N110" s="201"/>
      <c r="O110" s="201"/>
      <c r="P110" s="201"/>
      <c r="Q110" s="195">
        <f t="shared" si="42"/>
        <v>0</v>
      </c>
      <c r="R110" s="195">
        <f t="shared" si="43"/>
        <v>0</v>
      </c>
      <c r="S110" s="156"/>
      <c r="T110" s="194">
        <f t="shared" si="50"/>
        <v>0</v>
      </c>
      <c r="U110" s="193">
        <f t="shared" si="44"/>
        <v>46477</v>
      </c>
      <c r="V110" s="192">
        <f t="shared" si="45"/>
        <v>0</v>
      </c>
      <c r="W110" s="192">
        <f t="shared" si="46"/>
        <v>0</v>
      </c>
      <c r="X110" s="192">
        <f t="shared" si="51"/>
        <v>0</v>
      </c>
      <c r="Y110" s="192">
        <f t="shared" si="47"/>
        <v>0</v>
      </c>
      <c r="Z110" s="192">
        <f t="shared" si="52"/>
        <v>0</v>
      </c>
      <c r="AC110" s="200"/>
      <c r="AD110" s="200"/>
      <c r="AE110" s="200"/>
      <c r="AF110" s="200"/>
      <c r="AG110" s="200"/>
      <c r="AH110" s="200"/>
      <c r="AI110" s="200"/>
      <c r="AJ110" s="200"/>
      <c r="AN110" s="199">
        <v>12</v>
      </c>
      <c r="BE110" s="157"/>
      <c r="BJ110" s="157"/>
    </row>
    <row r="111" spans="3:62">
      <c r="F111" s="198"/>
      <c r="G111" s="198"/>
      <c r="H111" s="198"/>
      <c r="I111" s="198"/>
      <c r="J111" s="198"/>
      <c r="K111" s="198"/>
      <c r="L111" s="198"/>
      <c r="Q111" s="195">
        <f t="shared" si="42"/>
        <v>0</v>
      </c>
      <c r="R111" s="195">
        <f t="shared" si="43"/>
        <v>0</v>
      </c>
      <c r="T111" s="194">
        <f t="shared" si="50"/>
        <v>0</v>
      </c>
      <c r="U111" s="193">
        <f t="shared" si="44"/>
        <v>46507</v>
      </c>
      <c r="V111" s="192">
        <f t="shared" si="45"/>
        <v>0</v>
      </c>
      <c r="W111" s="192">
        <f t="shared" si="46"/>
        <v>0</v>
      </c>
      <c r="X111" s="192">
        <f t="shared" si="51"/>
        <v>0</v>
      </c>
      <c r="Y111" s="192">
        <f t="shared" si="47"/>
        <v>0</v>
      </c>
      <c r="Z111" s="192">
        <f t="shared" si="52"/>
        <v>0</v>
      </c>
      <c r="AC111" s="191"/>
      <c r="AD111" s="191"/>
      <c r="AE111" s="191"/>
      <c r="AF111" s="191"/>
      <c r="AG111" s="191"/>
      <c r="AH111" s="191"/>
      <c r="AI111" s="191"/>
      <c r="AJ111" s="191"/>
      <c r="AN111" s="189"/>
      <c r="AO111" s="189"/>
    </row>
    <row r="112" spans="3:62">
      <c r="Q112" s="195">
        <f t="shared" si="42"/>
        <v>0</v>
      </c>
      <c r="R112" s="195">
        <f t="shared" si="43"/>
        <v>0</v>
      </c>
      <c r="T112" s="194">
        <f t="shared" si="50"/>
        <v>0</v>
      </c>
      <c r="U112" s="193">
        <f t="shared" si="44"/>
        <v>46538</v>
      </c>
      <c r="V112" s="192">
        <f t="shared" si="45"/>
        <v>0</v>
      </c>
      <c r="W112" s="192">
        <f t="shared" si="46"/>
        <v>0</v>
      </c>
      <c r="X112" s="192">
        <f t="shared" si="51"/>
        <v>0</v>
      </c>
      <c r="Y112" s="192">
        <f t="shared" si="47"/>
        <v>0</v>
      </c>
      <c r="Z112" s="192">
        <f t="shared" si="52"/>
        <v>0</v>
      </c>
      <c r="AC112" s="191"/>
      <c r="AD112" s="191"/>
      <c r="AE112" s="191"/>
      <c r="AF112" s="191"/>
      <c r="AG112" s="191"/>
      <c r="AH112" s="191"/>
      <c r="AI112" s="191"/>
      <c r="AJ112" s="191"/>
      <c r="AN112" s="189"/>
      <c r="AO112" s="189"/>
    </row>
    <row r="113" spans="17:41">
      <c r="Q113" s="195">
        <f t="shared" si="42"/>
        <v>0</v>
      </c>
      <c r="R113" s="195">
        <f t="shared" si="43"/>
        <v>0</v>
      </c>
      <c r="T113" s="194">
        <f t="shared" si="50"/>
        <v>0</v>
      </c>
      <c r="U113" s="193">
        <f t="shared" si="44"/>
        <v>46568</v>
      </c>
      <c r="V113" s="192">
        <f t="shared" si="45"/>
        <v>0</v>
      </c>
      <c r="W113" s="192">
        <f t="shared" si="46"/>
        <v>0</v>
      </c>
      <c r="X113" s="192">
        <f t="shared" si="51"/>
        <v>0</v>
      </c>
      <c r="Y113" s="192">
        <f t="shared" si="47"/>
        <v>0</v>
      </c>
      <c r="Z113" s="192">
        <f t="shared" si="52"/>
        <v>0</v>
      </c>
      <c r="AC113" s="191"/>
      <c r="AD113" s="191"/>
      <c r="AE113" s="191"/>
      <c r="AF113" s="191"/>
      <c r="AG113" s="191"/>
      <c r="AH113" s="191"/>
      <c r="AI113" s="191"/>
      <c r="AJ113" s="191"/>
      <c r="AN113" s="189"/>
      <c r="AO113" s="189"/>
    </row>
    <row r="114" spans="17:41">
      <c r="Q114" s="195">
        <f t="shared" si="42"/>
        <v>0</v>
      </c>
      <c r="R114" s="195">
        <f t="shared" si="43"/>
        <v>0</v>
      </c>
      <c r="T114" s="194">
        <f t="shared" si="50"/>
        <v>0</v>
      </c>
      <c r="U114" s="193">
        <f t="shared" si="44"/>
        <v>46599</v>
      </c>
      <c r="V114" s="192">
        <f t="shared" si="45"/>
        <v>0</v>
      </c>
      <c r="W114" s="192">
        <f t="shared" si="46"/>
        <v>0</v>
      </c>
      <c r="X114" s="192">
        <f t="shared" si="51"/>
        <v>0</v>
      </c>
      <c r="Y114" s="192">
        <f t="shared" si="47"/>
        <v>0</v>
      </c>
      <c r="Z114" s="192">
        <f t="shared" si="52"/>
        <v>0</v>
      </c>
      <c r="AC114" s="191"/>
      <c r="AD114" s="191"/>
      <c r="AE114" s="191"/>
      <c r="AF114" s="191"/>
      <c r="AG114" s="191"/>
      <c r="AH114" s="191"/>
      <c r="AI114" s="191"/>
      <c r="AJ114" s="191"/>
      <c r="AN114" s="196"/>
      <c r="AO114" s="189"/>
    </row>
    <row r="115" spans="17:41">
      <c r="Q115" s="195">
        <f t="shared" si="42"/>
        <v>0</v>
      </c>
      <c r="R115" s="195">
        <f t="shared" si="43"/>
        <v>0</v>
      </c>
      <c r="T115" s="194">
        <f t="shared" si="50"/>
        <v>0</v>
      </c>
      <c r="U115" s="193">
        <f t="shared" si="44"/>
        <v>46630</v>
      </c>
      <c r="V115" s="192">
        <f t="shared" si="45"/>
        <v>0</v>
      </c>
      <c r="W115" s="192">
        <f t="shared" si="46"/>
        <v>0</v>
      </c>
      <c r="X115" s="192">
        <f t="shared" si="51"/>
        <v>0</v>
      </c>
      <c r="Y115" s="192">
        <f t="shared" si="47"/>
        <v>0</v>
      </c>
      <c r="Z115" s="192">
        <f t="shared" si="52"/>
        <v>0</v>
      </c>
      <c r="AC115" s="191"/>
      <c r="AD115" s="191"/>
      <c r="AE115" s="191"/>
      <c r="AF115" s="191"/>
      <c r="AG115" s="191"/>
      <c r="AH115" s="191"/>
      <c r="AI115" s="191"/>
      <c r="AJ115" s="191"/>
      <c r="AN115" s="197"/>
      <c r="AO115" s="189"/>
    </row>
    <row r="116" spans="17:41">
      <c r="Q116" s="195">
        <f t="shared" si="42"/>
        <v>0</v>
      </c>
      <c r="R116" s="195">
        <f t="shared" si="43"/>
        <v>0</v>
      </c>
      <c r="T116" s="194">
        <f t="shared" si="50"/>
        <v>0</v>
      </c>
      <c r="U116" s="193">
        <f t="shared" si="44"/>
        <v>46660</v>
      </c>
      <c r="V116" s="192">
        <f t="shared" si="45"/>
        <v>0</v>
      </c>
      <c r="W116" s="192">
        <f t="shared" si="46"/>
        <v>0</v>
      </c>
      <c r="X116" s="192">
        <f t="shared" si="51"/>
        <v>0</v>
      </c>
      <c r="Y116" s="192">
        <f t="shared" si="47"/>
        <v>0</v>
      </c>
      <c r="Z116" s="192">
        <f t="shared" si="52"/>
        <v>0</v>
      </c>
      <c r="AC116" s="191"/>
      <c r="AD116" s="191"/>
      <c r="AE116" s="191"/>
      <c r="AF116" s="191"/>
      <c r="AG116" s="191"/>
      <c r="AH116" s="191"/>
      <c r="AI116" s="191"/>
      <c r="AJ116" s="191"/>
      <c r="AN116" s="196"/>
      <c r="AO116" s="189"/>
    </row>
    <row r="117" spans="17:41">
      <c r="Q117" s="195">
        <f t="shared" si="42"/>
        <v>0</v>
      </c>
      <c r="R117" s="195">
        <f t="shared" si="43"/>
        <v>0</v>
      </c>
      <c r="T117" s="194">
        <f t="shared" si="50"/>
        <v>0</v>
      </c>
      <c r="U117" s="193">
        <f t="shared" si="44"/>
        <v>46691</v>
      </c>
      <c r="V117" s="192">
        <f t="shared" si="45"/>
        <v>0</v>
      </c>
      <c r="W117" s="192">
        <f t="shared" si="46"/>
        <v>0</v>
      </c>
      <c r="X117" s="192">
        <f t="shared" si="51"/>
        <v>0</v>
      </c>
      <c r="Y117" s="192">
        <f t="shared" si="47"/>
        <v>0</v>
      </c>
      <c r="Z117" s="192">
        <f t="shared" si="52"/>
        <v>0</v>
      </c>
      <c r="AC117" s="191"/>
      <c r="AD117" s="191"/>
      <c r="AE117" s="191"/>
      <c r="AF117" s="191"/>
      <c r="AG117" s="191"/>
      <c r="AH117" s="191"/>
      <c r="AI117" s="191"/>
      <c r="AJ117" s="191"/>
      <c r="AN117" s="197"/>
      <c r="AO117" s="189"/>
    </row>
    <row r="118" spans="17:41">
      <c r="Q118" s="195">
        <f t="shared" si="42"/>
        <v>0</v>
      </c>
      <c r="R118" s="195">
        <f t="shared" si="43"/>
        <v>0</v>
      </c>
      <c r="T118" s="194">
        <f t="shared" si="50"/>
        <v>0</v>
      </c>
      <c r="U118" s="193">
        <f t="shared" si="44"/>
        <v>46721</v>
      </c>
      <c r="V118" s="192">
        <f t="shared" si="45"/>
        <v>0</v>
      </c>
      <c r="W118" s="192">
        <f t="shared" si="46"/>
        <v>0</v>
      </c>
      <c r="X118" s="192">
        <f t="shared" si="51"/>
        <v>0</v>
      </c>
      <c r="Y118" s="192">
        <f t="shared" si="47"/>
        <v>0</v>
      </c>
      <c r="Z118" s="192">
        <f t="shared" si="52"/>
        <v>0</v>
      </c>
      <c r="AC118" s="191"/>
      <c r="AD118" s="191"/>
      <c r="AE118" s="191"/>
      <c r="AF118" s="191"/>
      <c r="AG118" s="191"/>
      <c r="AH118" s="191"/>
      <c r="AI118" s="191"/>
      <c r="AJ118" s="191"/>
      <c r="AN118" s="196"/>
      <c r="AO118" s="189"/>
    </row>
    <row r="119" spans="17:41">
      <c r="Q119" s="195">
        <f t="shared" si="42"/>
        <v>0</v>
      </c>
      <c r="R119" s="195">
        <f t="shared" si="43"/>
        <v>0</v>
      </c>
      <c r="T119" s="194">
        <f t="shared" si="50"/>
        <v>0</v>
      </c>
      <c r="U119" s="193">
        <f t="shared" si="44"/>
        <v>46752</v>
      </c>
      <c r="V119" s="192">
        <f t="shared" si="45"/>
        <v>0</v>
      </c>
      <c r="W119" s="192">
        <f t="shared" si="46"/>
        <v>0</v>
      </c>
      <c r="X119" s="192">
        <f t="shared" si="51"/>
        <v>0</v>
      </c>
      <c r="Y119" s="192">
        <f t="shared" si="47"/>
        <v>0</v>
      </c>
      <c r="Z119" s="192">
        <f t="shared" si="52"/>
        <v>0</v>
      </c>
      <c r="AC119" s="191"/>
      <c r="AD119" s="191"/>
      <c r="AE119" s="191"/>
      <c r="AF119" s="191"/>
      <c r="AG119" s="191"/>
      <c r="AH119" s="191"/>
      <c r="AI119" s="191"/>
      <c r="AJ119" s="191"/>
      <c r="AN119" s="197"/>
      <c r="AO119" s="189"/>
    </row>
    <row r="120" spans="17:41">
      <c r="Q120" s="195">
        <f t="shared" si="42"/>
        <v>0</v>
      </c>
      <c r="R120" s="195">
        <f t="shared" si="43"/>
        <v>0</v>
      </c>
      <c r="T120" s="194">
        <f t="shared" si="50"/>
        <v>0</v>
      </c>
      <c r="U120" s="193">
        <f t="shared" si="44"/>
        <v>46783</v>
      </c>
      <c r="V120" s="192">
        <f t="shared" si="45"/>
        <v>0</v>
      </c>
      <c r="W120" s="192">
        <f t="shared" si="46"/>
        <v>0</v>
      </c>
      <c r="X120" s="192">
        <f t="shared" si="51"/>
        <v>0</v>
      </c>
      <c r="Y120" s="192">
        <f t="shared" si="47"/>
        <v>0</v>
      </c>
      <c r="Z120" s="192">
        <f t="shared" si="52"/>
        <v>0</v>
      </c>
      <c r="AC120" s="191"/>
      <c r="AD120" s="191"/>
      <c r="AE120" s="191"/>
      <c r="AF120" s="191"/>
      <c r="AG120" s="191"/>
      <c r="AH120" s="191"/>
      <c r="AI120" s="191"/>
      <c r="AJ120" s="191"/>
      <c r="AN120" s="196"/>
      <c r="AO120" s="189"/>
    </row>
    <row r="121" spans="17:41">
      <c r="Q121" s="195">
        <f t="shared" si="42"/>
        <v>0</v>
      </c>
      <c r="R121" s="195">
        <f t="shared" si="43"/>
        <v>0</v>
      </c>
      <c r="T121" s="194">
        <f t="shared" si="50"/>
        <v>0</v>
      </c>
      <c r="U121" s="193">
        <f t="shared" si="44"/>
        <v>46812</v>
      </c>
      <c r="V121" s="192">
        <f t="shared" si="45"/>
        <v>0</v>
      </c>
      <c r="W121" s="192">
        <f t="shared" si="46"/>
        <v>0</v>
      </c>
      <c r="X121" s="192">
        <f t="shared" si="51"/>
        <v>0</v>
      </c>
      <c r="Y121" s="192">
        <f t="shared" si="47"/>
        <v>0</v>
      </c>
      <c r="Z121" s="192">
        <f t="shared" si="52"/>
        <v>0</v>
      </c>
      <c r="AC121" s="191"/>
      <c r="AD121" s="191"/>
      <c r="AE121" s="191"/>
      <c r="AF121" s="191"/>
      <c r="AG121" s="191"/>
      <c r="AH121" s="191"/>
      <c r="AI121" s="191"/>
      <c r="AJ121" s="191"/>
      <c r="AN121" s="197"/>
      <c r="AO121" s="189"/>
    </row>
    <row r="122" spans="17:41">
      <c r="Q122" s="195">
        <f t="shared" si="42"/>
        <v>0</v>
      </c>
      <c r="R122" s="195">
        <f t="shared" si="43"/>
        <v>0</v>
      </c>
      <c r="T122" s="194">
        <f t="shared" si="50"/>
        <v>0</v>
      </c>
      <c r="U122" s="193">
        <f t="shared" si="44"/>
        <v>46843</v>
      </c>
      <c r="V122" s="192">
        <f t="shared" si="45"/>
        <v>0</v>
      </c>
      <c r="W122" s="192">
        <f t="shared" si="46"/>
        <v>0</v>
      </c>
      <c r="X122" s="192">
        <f t="shared" si="51"/>
        <v>0</v>
      </c>
      <c r="Y122" s="192">
        <f t="shared" si="47"/>
        <v>0</v>
      </c>
      <c r="Z122" s="192">
        <f t="shared" si="52"/>
        <v>0</v>
      </c>
      <c r="AC122" s="191"/>
      <c r="AD122" s="191"/>
      <c r="AE122" s="191"/>
      <c r="AF122" s="191"/>
      <c r="AG122" s="191"/>
      <c r="AH122" s="191"/>
      <c r="AI122" s="191"/>
      <c r="AJ122" s="191"/>
      <c r="AN122" s="196"/>
      <c r="AO122" s="189"/>
    </row>
    <row r="123" spans="17:41">
      <c r="Q123" s="195">
        <f t="shared" si="42"/>
        <v>0</v>
      </c>
      <c r="R123" s="195">
        <f t="shared" si="43"/>
        <v>0</v>
      </c>
      <c r="T123" s="194">
        <f t="shared" si="50"/>
        <v>0</v>
      </c>
      <c r="U123" s="193">
        <f t="shared" si="44"/>
        <v>46873</v>
      </c>
      <c r="V123" s="192">
        <f t="shared" si="45"/>
        <v>0</v>
      </c>
      <c r="W123" s="192">
        <f t="shared" si="46"/>
        <v>0</v>
      </c>
      <c r="X123" s="192">
        <f t="shared" si="51"/>
        <v>0</v>
      </c>
      <c r="Y123" s="192">
        <f t="shared" si="47"/>
        <v>0</v>
      </c>
      <c r="Z123" s="192">
        <f t="shared" si="52"/>
        <v>0</v>
      </c>
      <c r="AC123" s="191"/>
      <c r="AD123" s="191"/>
      <c r="AE123" s="191"/>
      <c r="AF123" s="191"/>
      <c r="AG123" s="191"/>
      <c r="AH123" s="191"/>
      <c r="AI123" s="191"/>
      <c r="AJ123" s="191"/>
      <c r="AN123" s="197"/>
      <c r="AO123" s="189"/>
    </row>
    <row r="124" spans="17:41">
      <c r="Q124" s="195">
        <f t="shared" si="42"/>
        <v>0</v>
      </c>
      <c r="R124" s="195">
        <f t="shared" si="43"/>
        <v>0</v>
      </c>
      <c r="T124" s="194">
        <f t="shared" si="50"/>
        <v>0</v>
      </c>
      <c r="U124" s="193">
        <f t="shared" si="44"/>
        <v>46904</v>
      </c>
      <c r="V124" s="192">
        <f t="shared" si="45"/>
        <v>0</v>
      </c>
      <c r="W124" s="192">
        <f t="shared" si="46"/>
        <v>0</v>
      </c>
      <c r="X124" s="192">
        <f t="shared" si="51"/>
        <v>0</v>
      </c>
      <c r="Y124" s="192">
        <f t="shared" si="47"/>
        <v>0</v>
      </c>
      <c r="Z124" s="192">
        <f t="shared" si="52"/>
        <v>0</v>
      </c>
      <c r="AC124" s="191"/>
      <c r="AD124" s="191"/>
      <c r="AE124" s="191"/>
      <c r="AF124" s="191"/>
      <c r="AG124" s="191"/>
      <c r="AH124" s="191"/>
      <c r="AI124" s="191"/>
      <c r="AJ124" s="191"/>
      <c r="AN124" s="196"/>
      <c r="AO124" s="189"/>
    </row>
    <row r="125" spans="17:41">
      <c r="Q125" s="195">
        <f t="shared" si="42"/>
        <v>0</v>
      </c>
      <c r="R125" s="195">
        <f t="shared" si="43"/>
        <v>0</v>
      </c>
      <c r="T125" s="194">
        <f t="shared" si="50"/>
        <v>0</v>
      </c>
      <c r="U125" s="193">
        <f t="shared" si="44"/>
        <v>46934</v>
      </c>
      <c r="V125" s="192">
        <f t="shared" si="45"/>
        <v>0</v>
      </c>
      <c r="W125" s="192">
        <f t="shared" si="46"/>
        <v>0</v>
      </c>
      <c r="X125" s="192">
        <f t="shared" si="51"/>
        <v>0</v>
      </c>
      <c r="Y125" s="192">
        <f t="shared" si="47"/>
        <v>0</v>
      </c>
      <c r="Z125" s="192">
        <f t="shared" si="52"/>
        <v>0</v>
      </c>
      <c r="AC125" s="191"/>
      <c r="AD125" s="191"/>
      <c r="AE125" s="191"/>
      <c r="AF125" s="191"/>
      <c r="AG125" s="191"/>
      <c r="AH125" s="191"/>
      <c r="AI125" s="191"/>
      <c r="AJ125" s="191"/>
      <c r="AN125" s="197"/>
      <c r="AO125" s="189"/>
    </row>
    <row r="126" spans="17:41">
      <c r="Q126" s="195">
        <f t="shared" si="42"/>
        <v>0</v>
      </c>
      <c r="R126" s="195">
        <f t="shared" si="43"/>
        <v>0</v>
      </c>
      <c r="T126" s="194">
        <f t="shared" si="50"/>
        <v>0</v>
      </c>
      <c r="U126" s="193">
        <f t="shared" si="44"/>
        <v>46965</v>
      </c>
      <c r="V126" s="192">
        <f t="shared" si="45"/>
        <v>0</v>
      </c>
      <c r="W126" s="192">
        <f t="shared" si="46"/>
        <v>0</v>
      </c>
      <c r="X126" s="192">
        <f t="shared" si="51"/>
        <v>0</v>
      </c>
      <c r="Y126" s="192">
        <f t="shared" si="47"/>
        <v>0</v>
      </c>
      <c r="Z126" s="192">
        <f t="shared" si="52"/>
        <v>0</v>
      </c>
      <c r="AC126" s="191"/>
      <c r="AD126" s="191"/>
      <c r="AE126" s="191"/>
      <c r="AF126" s="191"/>
      <c r="AG126" s="191"/>
      <c r="AH126" s="191"/>
      <c r="AI126" s="191"/>
      <c r="AJ126" s="191"/>
      <c r="AN126" s="196"/>
      <c r="AO126" s="189"/>
    </row>
    <row r="127" spans="17:41">
      <c r="Q127" s="195">
        <f t="shared" si="42"/>
        <v>0</v>
      </c>
      <c r="R127" s="195">
        <f t="shared" si="43"/>
        <v>0</v>
      </c>
      <c r="T127" s="194">
        <f t="shared" si="50"/>
        <v>0</v>
      </c>
      <c r="U127" s="193">
        <f t="shared" si="44"/>
        <v>46996</v>
      </c>
      <c r="V127" s="192">
        <f t="shared" si="45"/>
        <v>0</v>
      </c>
      <c r="W127" s="192">
        <f t="shared" si="46"/>
        <v>0</v>
      </c>
      <c r="X127" s="192">
        <f t="shared" si="51"/>
        <v>0</v>
      </c>
      <c r="Y127" s="192">
        <f t="shared" si="47"/>
        <v>0</v>
      </c>
      <c r="Z127" s="192">
        <f t="shared" si="52"/>
        <v>0</v>
      </c>
      <c r="AC127" s="191"/>
      <c r="AD127" s="191"/>
      <c r="AE127" s="191"/>
      <c r="AF127" s="191"/>
      <c r="AG127" s="191"/>
      <c r="AH127" s="191"/>
      <c r="AI127" s="191"/>
      <c r="AJ127" s="191"/>
      <c r="AN127" s="197"/>
      <c r="AO127" s="189"/>
    </row>
    <row r="128" spans="17:41">
      <c r="Q128" s="195">
        <f t="shared" si="42"/>
        <v>0</v>
      </c>
      <c r="R128" s="195">
        <f t="shared" si="43"/>
        <v>0</v>
      </c>
      <c r="T128" s="194">
        <f t="shared" si="50"/>
        <v>0</v>
      </c>
      <c r="U128" s="193">
        <f t="shared" si="44"/>
        <v>47026</v>
      </c>
      <c r="V128" s="192">
        <f t="shared" si="45"/>
        <v>0</v>
      </c>
      <c r="W128" s="192">
        <f t="shared" si="46"/>
        <v>0</v>
      </c>
      <c r="X128" s="192">
        <f t="shared" si="51"/>
        <v>0</v>
      </c>
      <c r="Y128" s="192">
        <f t="shared" si="47"/>
        <v>0</v>
      </c>
      <c r="Z128" s="192">
        <f t="shared" si="52"/>
        <v>0</v>
      </c>
      <c r="AC128" s="191"/>
      <c r="AD128" s="191"/>
      <c r="AE128" s="191"/>
      <c r="AF128" s="191"/>
      <c r="AG128" s="191"/>
      <c r="AH128" s="191"/>
      <c r="AI128" s="191"/>
      <c r="AJ128" s="191"/>
      <c r="AN128" s="196"/>
      <c r="AO128" s="189"/>
    </row>
    <row r="129" spans="17:41">
      <c r="Q129" s="195">
        <f t="shared" si="42"/>
        <v>0</v>
      </c>
      <c r="R129" s="195">
        <f t="shared" si="43"/>
        <v>0</v>
      </c>
      <c r="T129" s="194">
        <f t="shared" si="50"/>
        <v>0</v>
      </c>
      <c r="U129" s="193">
        <f t="shared" si="44"/>
        <v>47057</v>
      </c>
      <c r="V129" s="192">
        <f t="shared" si="45"/>
        <v>0</v>
      </c>
      <c r="W129" s="192">
        <f t="shared" si="46"/>
        <v>0</v>
      </c>
      <c r="X129" s="192">
        <f t="shared" si="51"/>
        <v>0</v>
      </c>
      <c r="Y129" s="192">
        <f t="shared" si="47"/>
        <v>0</v>
      </c>
      <c r="Z129" s="192">
        <f t="shared" si="52"/>
        <v>0</v>
      </c>
      <c r="AC129" s="191"/>
      <c r="AD129" s="191"/>
      <c r="AE129" s="191"/>
      <c r="AF129" s="191"/>
      <c r="AG129" s="191"/>
      <c r="AH129" s="191"/>
      <c r="AI129" s="191"/>
      <c r="AJ129" s="191"/>
      <c r="AN129" s="197"/>
      <c r="AO129" s="189"/>
    </row>
    <row r="130" spans="17:41">
      <c r="Q130" s="195">
        <f t="shared" si="42"/>
        <v>0</v>
      </c>
      <c r="R130" s="195">
        <f t="shared" si="43"/>
        <v>0</v>
      </c>
      <c r="T130" s="194">
        <f t="shared" si="50"/>
        <v>0</v>
      </c>
      <c r="U130" s="193">
        <f t="shared" si="44"/>
        <v>47087</v>
      </c>
      <c r="V130" s="192">
        <f t="shared" si="45"/>
        <v>0</v>
      </c>
      <c r="W130" s="192">
        <f t="shared" si="46"/>
        <v>0</v>
      </c>
      <c r="X130" s="192">
        <f t="shared" si="51"/>
        <v>0</v>
      </c>
      <c r="Y130" s="192">
        <f t="shared" si="47"/>
        <v>0</v>
      </c>
      <c r="Z130" s="192">
        <f t="shared" si="52"/>
        <v>0</v>
      </c>
      <c r="AC130" s="191"/>
      <c r="AD130" s="191"/>
      <c r="AE130" s="191"/>
      <c r="AF130" s="191"/>
      <c r="AG130" s="191"/>
      <c r="AH130" s="191"/>
      <c r="AI130" s="191"/>
      <c r="AJ130" s="191"/>
      <c r="AN130" s="196"/>
      <c r="AO130" s="189"/>
    </row>
    <row r="131" spans="17:41">
      <c r="Q131" s="195">
        <f t="shared" si="42"/>
        <v>0</v>
      </c>
      <c r="R131" s="195">
        <f t="shared" si="43"/>
        <v>0</v>
      </c>
      <c r="T131" s="194">
        <f t="shared" si="50"/>
        <v>0</v>
      </c>
      <c r="U131" s="193">
        <f t="shared" si="44"/>
        <v>47118</v>
      </c>
      <c r="V131" s="192">
        <f t="shared" si="45"/>
        <v>0</v>
      </c>
      <c r="W131" s="192">
        <f t="shared" si="46"/>
        <v>0</v>
      </c>
      <c r="X131" s="192">
        <f t="shared" si="51"/>
        <v>0</v>
      </c>
      <c r="Y131" s="192">
        <f t="shared" si="47"/>
        <v>0</v>
      </c>
      <c r="Z131" s="192">
        <f t="shared" si="52"/>
        <v>0</v>
      </c>
      <c r="AC131" s="191"/>
      <c r="AD131" s="191"/>
      <c r="AE131" s="191"/>
      <c r="AF131" s="191"/>
      <c r="AG131" s="191"/>
      <c r="AH131" s="191"/>
      <c r="AI131" s="191"/>
      <c r="AJ131" s="191"/>
      <c r="AN131" s="197"/>
      <c r="AO131" s="189"/>
    </row>
    <row r="132" spans="17:41">
      <c r="Q132" s="195">
        <f t="shared" si="42"/>
        <v>0</v>
      </c>
      <c r="R132" s="195">
        <f t="shared" si="43"/>
        <v>0</v>
      </c>
      <c r="T132" s="194">
        <f t="shared" si="50"/>
        <v>0</v>
      </c>
      <c r="U132" s="193">
        <f t="shared" si="44"/>
        <v>47149</v>
      </c>
      <c r="V132" s="192">
        <f t="shared" si="45"/>
        <v>0</v>
      </c>
      <c r="W132" s="192">
        <f t="shared" si="46"/>
        <v>0</v>
      </c>
      <c r="X132" s="192">
        <f t="shared" si="51"/>
        <v>0</v>
      </c>
      <c r="Y132" s="192">
        <f t="shared" si="47"/>
        <v>0</v>
      </c>
      <c r="Z132" s="192">
        <f t="shared" si="52"/>
        <v>0</v>
      </c>
      <c r="AC132" s="191"/>
      <c r="AD132" s="191"/>
      <c r="AE132" s="191"/>
      <c r="AF132" s="191"/>
      <c r="AG132" s="191"/>
      <c r="AH132" s="191"/>
      <c r="AI132" s="191"/>
      <c r="AJ132" s="191"/>
      <c r="AN132" s="196"/>
      <c r="AO132" s="189"/>
    </row>
    <row r="133" spans="17:41">
      <c r="Q133" s="195">
        <f t="shared" si="42"/>
        <v>0</v>
      </c>
      <c r="R133" s="195">
        <f t="shared" si="43"/>
        <v>0</v>
      </c>
      <c r="T133" s="194">
        <f t="shared" si="50"/>
        <v>0</v>
      </c>
      <c r="U133" s="193">
        <f t="shared" si="44"/>
        <v>47177</v>
      </c>
      <c r="V133" s="192">
        <f t="shared" si="45"/>
        <v>0</v>
      </c>
      <c r="W133" s="192">
        <f t="shared" si="46"/>
        <v>0</v>
      </c>
      <c r="X133" s="192">
        <f t="shared" si="51"/>
        <v>0</v>
      </c>
      <c r="Y133" s="192">
        <f t="shared" si="47"/>
        <v>0</v>
      </c>
      <c r="Z133" s="192">
        <f t="shared" si="52"/>
        <v>0</v>
      </c>
      <c r="AC133" s="191"/>
      <c r="AD133" s="191"/>
      <c r="AE133" s="191"/>
      <c r="AF133" s="191"/>
      <c r="AG133" s="191"/>
      <c r="AH133" s="191"/>
      <c r="AI133" s="191"/>
      <c r="AJ133" s="191"/>
      <c r="AN133" s="197"/>
      <c r="AO133" s="189"/>
    </row>
    <row r="134" spans="17:41">
      <c r="Q134" s="195">
        <f t="shared" ref="Q134:Q140" si="53">IF(Q133-1&gt;=0,Q133-1,0)</f>
        <v>0</v>
      </c>
      <c r="R134" s="195">
        <f t="shared" ref="R134:R140" si="54">IF(Q134&gt;0,R133+1,0)</f>
        <v>0</v>
      </c>
      <c r="T134" s="194">
        <f t="shared" si="50"/>
        <v>0</v>
      </c>
      <c r="U134" s="193">
        <f t="shared" ref="U134:U140" si="55">EOMONTH(U133,$P$206)</f>
        <v>47208</v>
      </c>
      <c r="V134" s="192">
        <f t="shared" ref="V134:V140" si="56">IF(T134&gt;0,V133-W134,0)</f>
        <v>0</v>
      </c>
      <c r="W134" s="192">
        <f t="shared" ref="W134:W140" si="57">IF(T134&gt;$O$10,$V$5/($O$9-$O$10),0)</f>
        <v>0</v>
      </c>
      <c r="X134" s="192">
        <f t="shared" si="51"/>
        <v>0</v>
      </c>
      <c r="Y134" s="192">
        <f t="shared" ref="Y134:Y140" si="58">V133*$O$8</f>
        <v>0</v>
      </c>
      <c r="Z134" s="192">
        <f t="shared" si="52"/>
        <v>0</v>
      </c>
      <c r="AC134" s="191"/>
      <c r="AD134" s="191"/>
      <c r="AE134" s="191"/>
      <c r="AF134" s="191"/>
      <c r="AG134" s="191"/>
      <c r="AH134" s="191"/>
      <c r="AI134" s="191"/>
      <c r="AJ134" s="191"/>
      <c r="AN134" s="196"/>
      <c r="AO134" s="189"/>
    </row>
    <row r="135" spans="17:41">
      <c r="Q135" s="195">
        <f t="shared" si="53"/>
        <v>0</v>
      </c>
      <c r="R135" s="195">
        <f t="shared" si="54"/>
        <v>0</v>
      </c>
      <c r="T135" s="194">
        <f t="shared" ref="T135:T140" si="59">IF(R134&gt;0,T134+1,0)</f>
        <v>0</v>
      </c>
      <c r="U135" s="193">
        <f t="shared" si="55"/>
        <v>47238</v>
      </c>
      <c r="V135" s="192">
        <f t="shared" si="56"/>
        <v>0</v>
      </c>
      <c r="W135" s="192">
        <f t="shared" si="57"/>
        <v>0</v>
      </c>
      <c r="X135" s="192">
        <f t="shared" ref="X135:X140" si="60">W135+X134</f>
        <v>0</v>
      </c>
      <c r="Y135" s="192">
        <f t="shared" si="58"/>
        <v>0</v>
      </c>
      <c r="Z135" s="192">
        <f t="shared" ref="Z135:Z140" si="61">Z134+Y135</f>
        <v>0</v>
      </c>
      <c r="AC135" s="191"/>
      <c r="AD135" s="191"/>
      <c r="AE135" s="191"/>
      <c r="AF135" s="191"/>
      <c r="AG135" s="191"/>
      <c r="AH135" s="191"/>
      <c r="AI135" s="191"/>
      <c r="AJ135" s="191"/>
      <c r="AN135" s="197"/>
      <c r="AO135" s="189"/>
    </row>
    <row r="136" spans="17:41">
      <c r="Q136" s="195">
        <f t="shared" si="53"/>
        <v>0</v>
      </c>
      <c r="R136" s="195">
        <f t="shared" si="54"/>
        <v>0</v>
      </c>
      <c r="T136" s="194">
        <f t="shared" si="59"/>
        <v>0</v>
      </c>
      <c r="U136" s="193">
        <f t="shared" si="55"/>
        <v>47269</v>
      </c>
      <c r="V136" s="192">
        <f t="shared" si="56"/>
        <v>0</v>
      </c>
      <c r="W136" s="192">
        <f t="shared" si="57"/>
        <v>0</v>
      </c>
      <c r="X136" s="192">
        <f t="shared" si="60"/>
        <v>0</v>
      </c>
      <c r="Y136" s="192">
        <f t="shared" si="58"/>
        <v>0</v>
      </c>
      <c r="Z136" s="192">
        <f t="shared" si="61"/>
        <v>0</v>
      </c>
      <c r="AC136" s="191"/>
      <c r="AD136" s="191"/>
      <c r="AE136" s="191"/>
      <c r="AF136" s="191"/>
      <c r="AG136" s="191"/>
      <c r="AH136" s="191"/>
      <c r="AI136" s="191"/>
      <c r="AJ136" s="191"/>
      <c r="AN136" s="196"/>
      <c r="AO136" s="189"/>
    </row>
    <row r="137" spans="17:41">
      <c r="Q137" s="195">
        <f t="shared" si="53"/>
        <v>0</v>
      </c>
      <c r="R137" s="195">
        <f t="shared" si="54"/>
        <v>0</v>
      </c>
      <c r="T137" s="194">
        <f t="shared" si="59"/>
        <v>0</v>
      </c>
      <c r="U137" s="193">
        <f t="shared" si="55"/>
        <v>47299</v>
      </c>
      <c r="V137" s="192">
        <f t="shared" si="56"/>
        <v>0</v>
      </c>
      <c r="W137" s="192">
        <f t="shared" si="57"/>
        <v>0</v>
      </c>
      <c r="X137" s="192">
        <f t="shared" si="60"/>
        <v>0</v>
      </c>
      <c r="Y137" s="192">
        <f t="shared" si="58"/>
        <v>0</v>
      </c>
      <c r="Z137" s="192">
        <f t="shared" si="61"/>
        <v>0</v>
      </c>
      <c r="AC137" s="191"/>
      <c r="AD137" s="191"/>
      <c r="AE137" s="191"/>
      <c r="AF137" s="191"/>
      <c r="AG137" s="191"/>
      <c r="AH137" s="191"/>
      <c r="AI137" s="191"/>
      <c r="AJ137" s="191"/>
      <c r="AN137" s="189"/>
      <c r="AO137" s="189"/>
    </row>
    <row r="138" spans="17:41">
      <c r="Q138" s="195">
        <f t="shared" si="53"/>
        <v>0</v>
      </c>
      <c r="R138" s="195">
        <f t="shared" si="54"/>
        <v>0</v>
      </c>
      <c r="T138" s="194">
        <f t="shared" si="59"/>
        <v>0</v>
      </c>
      <c r="U138" s="193">
        <f t="shared" si="55"/>
        <v>47330</v>
      </c>
      <c r="V138" s="192">
        <f t="shared" si="56"/>
        <v>0</v>
      </c>
      <c r="W138" s="192">
        <f t="shared" si="57"/>
        <v>0</v>
      </c>
      <c r="X138" s="192">
        <f t="shared" si="60"/>
        <v>0</v>
      </c>
      <c r="Y138" s="192">
        <f t="shared" si="58"/>
        <v>0</v>
      </c>
      <c r="Z138" s="192">
        <f t="shared" si="61"/>
        <v>0</v>
      </c>
      <c r="AC138" s="191"/>
      <c r="AD138" s="191"/>
      <c r="AE138" s="191"/>
      <c r="AF138" s="191"/>
      <c r="AG138" s="191"/>
      <c r="AH138" s="191"/>
      <c r="AI138" s="191"/>
      <c r="AJ138" s="191"/>
      <c r="AN138" s="189"/>
      <c r="AO138" s="189"/>
    </row>
    <row r="139" spans="17:41">
      <c r="Q139" s="195">
        <f t="shared" si="53"/>
        <v>0</v>
      </c>
      <c r="R139" s="195">
        <f t="shared" si="54"/>
        <v>0</v>
      </c>
      <c r="T139" s="194">
        <f t="shared" si="59"/>
        <v>0</v>
      </c>
      <c r="U139" s="193">
        <f t="shared" si="55"/>
        <v>47361</v>
      </c>
      <c r="V139" s="192">
        <f t="shared" si="56"/>
        <v>0</v>
      </c>
      <c r="W139" s="192">
        <f t="shared" si="57"/>
        <v>0</v>
      </c>
      <c r="X139" s="192">
        <f t="shared" si="60"/>
        <v>0</v>
      </c>
      <c r="Y139" s="192">
        <f t="shared" si="58"/>
        <v>0</v>
      </c>
      <c r="Z139" s="192">
        <f t="shared" si="61"/>
        <v>0</v>
      </c>
      <c r="AC139" s="191"/>
      <c r="AD139" s="191"/>
      <c r="AE139" s="191"/>
      <c r="AF139" s="191"/>
      <c r="AG139" s="191"/>
      <c r="AH139" s="191"/>
      <c r="AI139" s="191"/>
      <c r="AJ139" s="191"/>
      <c r="AN139" s="189"/>
      <c r="AO139" s="189"/>
    </row>
    <row r="140" spans="17:41">
      <c r="Q140" s="195">
        <f t="shared" si="53"/>
        <v>0</v>
      </c>
      <c r="R140" s="195">
        <f t="shared" si="54"/>
        <v>0</v>
      </c>
      <c r="T140" s="194">
        <f t="shared" si="59"/>
        <v>0</v>
      </c>
      <c r="U140" s="193">
        <f t="shared" si="55"/>
        <v>47391</v>
      </c>
      <c r="V140" s="192">
        <f t="shared" si="56"/>
        <v>0</v>
      </c>
      <c r="W140" s="192">
        <f t="shared" si="57"/>
        <v>0</v>
      </c>
      <c r="X140" s="192">
        <f t="shared" si="60"/>
        <v>0</v>
      </c>
      <c r="Y140" s="192">
        <f t="shared" si="58"/>
        <v>0</v>
      </c>
      <c r="Z140" s="192">
        <f t="shared" si="61"/>
        <v>0</v>
      </c>
      <c r="AC140" s="191"/>
      <c r="AD140" s="191"/>
      <c r="AE140" s="191"/>
      <c r="AF140" s="191"/>
      <c r="AG140" s="191"/>
      <c r="AH140" s="191"/>
      <c r="AI140" s="191"/>
      <c r="AJ140" s="191"/>
      <c r="AN140" s="189"/>
      <c r="AO140" s="189"/>
    </row>
    <row r="141" spans="17:41">
      <c r="AC141" s="191"/>
      <c r="AD141" s="191"/>
      <c r="AE141" s="191"/>
      <c r="AF141" s="191"/>
      <c r="AG141" s="191"/>
      <c r="AH141" s="191"/>
      <c r="AI141" s="191"/>
      <c r="AJ141" s="191"/>
      <c r="AN141" s="189"/>
      <c r="AO141" s="189"/>
    </row>
    <row r="142" spans="17:41">
      <c r="AN142" s="189"/>
      <c r="AO142" s="189"/>
    </row>
    <row r="143" spans="17:41">
      <c r="AN143" s="189"/>
      <c r="AO143" s="189"/>
    </row>
    <row r="144" spans="17:41">
      <c r="AN144" s="189"/>
      <c r="AO144" s="189"/>
    </row>
    <row r="145" spans="40:42">
      <c r="AN145" s="189"/>
      <c r="AO145" s="189"/>
    </row>
    <row r="146" spans="40:42">
      <c r="AN146" s="189"/>
      <c r="AO146" s="189"/>
    </row>
    <row r="147" spans="40:42">
      <c r="AN147" s="189"/>
      <c r="AO147" s="189"/>
    </row>
    <row r="148" spans="40:42">
      <c r="AN148" s="189"/>
      <c r="AO148" s="189"/>
    </row>
    <row r="149" spans="40:42">
      <c r="AN149" s="189"/>
      <c r="AO149" s="189"/>
    </row>
    <row r="150" spans="40:42">
      <c r="AN150" s="189"/>
      <c r="AO150" s="189"/>
    </row>
    <row r="151" spans="40:42">
      <c r="AN151" s="189"/>
      <c r="AO151" s="189"/>
    </row>
    <row r="152" spans="40:42">
      <c r="AN152" s="189"/>
      <c r="AO152" s="189"/>
    </row>
    <row r="153" spans="40:42">
      <c r="AN153" s="189"/>
      <c r="AO153" s="189"/>
    </row>
    <row r="154" spans="40:42">
      <c r="AN154" s="189"/>
      <c r="AO154" s="189"/>
    </row>
    <row r="155" spans="40:42">
      <c r="AN155" s="189"/>
      <c r="AO155" s="189"/>
    </row>
    <row r="156" spans="40:42">
      <c r="AN156" s="189"/>
      <c r="AO156" s="189"/>
    </row>
    <row r="157" spans="40:42">
      <c r="AN157" s="189"/>
      <c r="AO157" s="189"/>
    </row>
    <row r="158" spans="40:42">
      <c r="AN158" s="189"/>
      <c r="AO158" s="189"/>
    </row>
    <row r="159" spans="40:42">
      <c r="AN159" s="189"/>
      <c r="AO159" s="189"/>
      <c r="AP159" s="190"/>
    </row>
    <row r="160" spans="40:42">
      <c r="AN160" s="189"/>
      <c r="AO160" s="189"/>
    </row>
    <row r="161" spans="40:41">
      <c r="AN161" s="189"/>
      <c r="AO161" s="189"/>
    </row>
    <row r="201" spans="14:16" ht="17.399999999999999">
      <c r="N201" s="620" t="s">
        <v>317</v>
      </c>
      <c r="O201" s="620"/>
      <c r="P201" s="620"/>
    </row>
    <row r="202" spans="14:16" ht="27.6">
      <c r="N202" s="188" t="s">
        <v>316</v>
      </c>
      <c r="O202" s="188" t="s">
        <v>315</v>
      </c>
      <c r="P202" s="187" t="s">
        <v>314</v>
      </c>
    </row>
    <row r="203" spans="14:16" ht="15">
      <c r="N203" s="186">
        <f>IF(O208=1,O4/12,0)</f>
        <v>5.0000000000000001E-3</v>
      </c>
      <c r="O203" s="185">
        <f>IF($O208=1,$O$5,0)</f>
        <v>60</v>
      </c>
      <c r="P203" s="184"/>
    </row>
    <row r="204" spans="14:16" ht="15">
      <c r="N204" s="182">
        <f>IF(O209=1,O4/4,0)</f>
        <v>0</v>
      </c>
      <c r="O204" s="181">
        <f>IF($O209=1,$O$5/4,0)</f>
        <v>0</v>
      </c>
      <c r="P204" s="183"/>
    </row>
    <row r="205" spans="14:16" ht="15">
      <c r="N205" s="182">
        <f>IF(O210=1,O4,0)</f>
        <v>0</v>
      </c>
      <c r="O205" s="181">
        <f>IF($O210=1,$O$5/12,0)</f>
        <v>0</v>
      </c>
      <c r="P205" s="180"/>
    </row>
    <row r="206" spans="14:16" ht="15.6">
      <c r="N206" s="179"/>
      <c r="O206" s="178"/>
      <c r="P206" s="177">
        <f>IF(O208=1,1,IF(O209=1,3,IF(O210=1,12,0)))</f>
        <v>1</v>
      </c>
    </row>
    <row r="207" spans="14:16" ht="60">
      <c r="N207" s="176" t="s">
        <v>313</v>
      </c>
      <c r="O207" s="175" t="s">
        <v>312</v>
      </c>
    </row>
    <row r="208" spans="14:16" ht="15">
      <c r="N208" s="173" t="s">
        <v>311</v>
      </c>
      <c r="O208" s="174">
        <v>1</v>
      </c>
    </row>
    <row r="209" spans="14:22" ht="15">
      <c r="N209" s="173" t="s">
        <v>310</v>
      </c>
      <c r="O209" s="174"/>
    </row>
    <row r="210" spans="14:22" ht="15">
      <c r="N210" s="173" t="s">
        <v>309</v>
      </c>
      <c r="O210" s="172"/>
    </row>
    <row r="214" spans="14:22">
      <c r="O214" s="159"/>
      <c r="P214" s="159"/>
      <c r="Q214" s="171"/>
      <c r="R214" s="170"/>
      <c r="S214" s="168" t="s">
        <v>308</v>
      </c>
      <c r="T214" s="159"/>
      <c r="U214" s="159"/>
      <c r="V214" s="159"/>
    </row>
    <row r="215" spans="14:22">
      <c r="O215" s="168" t="s">
        <v>307</v>
      </c>
      <c r="P215" s="165">
        <v>41639</v>
      </c>
      <c r="Q215" s="166">
        <v>0</v>
      </c>
      <c r="R215" s="163">
        <v>0</v>
      </c>
      <c r="S215" s="161">
        <f t="shared" ref="S215:S228" si="62">$V$5</f>
        <v>0</v>
      </c>
      <c r="T215" s="168" t="s">
        <v>306</v>
      </c>
      <c r="U215" s="159">
        <f t="shared" ref="U215:U228" si="63">VLOOKUP($AC$5,Q215:S228,2)</f>
        <v>0</v>
      </c>
      <c r="V215" s="159"/>
    </row>
    <row r="216" spans="14:22">
      <c r="O216" s="168" t="s">
        <v>305</v>
      </c>
      <c r="P216" s="165">
        <v>41670</v>
      </c>
      <c r="Q216" s="164">
        <v>1</v>
      </c>
      <c r="R216" s="163">
        <v>1</v>
      </c>
      <c r="S216" s="161">
        <f t="shared" si="62"/>
        <v>0</v>
      </c>
      <c r="T216" s="159"/>
      <c r="U216" s="159" t="e">
        <f t="shared" si="63"/>
        <v>#N/A</v>
      </c>
      <c r="V216" s="159"/>
    </row>
    <row r="217" spans="14:22">
      <c r="O217" s="168" t="s">
        <v>304</v>
      </c>
      <c r="P217" s="169">
        <v>41698</v>
      </c>
      <c r="Q217" s="164">
        <v>2</v>
      </c>
      <c r="R217" s="163">
        <v>2</v>
      </c>
      <c r="S217" s="161">
        <f t="shared" si="62"/>
        <v>0</v>
      </c>
      <c r="T217" s="159"/>
      <c r="U217" s="159" t="e">
        <f t="shared" si="63"/>
        <v>#N/A</v>
      </c>
      <c r="V217" s="159"/>
    </row>
    <row r="218" spans="14:22">
      <c r="O218" s="168" t="s">
        <v>303</v>
      </c>
      <c r="P218" s="165">
        <v>41729</v>
      </c>
      <c r="Q218" s="164">
        <v>3</v>
      </c>
      <c r="R218" s="163">
        <v>3</v>
      </c>
      <c r="S218" s="161">
        <f t="shared" si="62"/>
        <v>0</v>
      </c>
      <c r="T218" s="159"/>
      <c r="U218" s="159" t="e">
        <f t="shared" si="63"/>
        <v>#N/A</v>
      </c>
      <c r="V218" s="159"/>
    </row>
    <row r="219" spans="14:22">
      <c r="O219" s="168" t="s">
        <v>302</v>
      </c>
      <c r="P219" s="165">
        <v>41759</v>
      </c>
      <c r="Q219" s="164">
        <v>4</v>
      </c>
      <c r="R219" s="163">
        <v>4</v>
      </c>
      <c r="S219" s="161">
        <f t="shared" si="62"/>
        <v>0</v>
      </c>
      <c r="T219" s="159"/>
      <c r="U219" s="159" t="e">
        <f t="shared" si="63"/>
        <v>#N/A</v>
      </c>
      <c r="V219" s="159"/>
    </row>
    <row r="220" spans="14:22">
      <c r="O220" s="159"/>
      <c r="P220" s="165">
        <v>41790</v>
      </c>
      <c r="Q220" s="164">
        <v>5</v>
      </c>
      <c r="R220" s="163">
        <v>5</v>
      </c>
      <c r="S220" s="161">
        <f t="shared" si="62"/>
        <v>0</v>
      </c>
      <c r="T220" s="159"/>
      <c r="U220" s="159" t="e">
        <f t="shared" si="63"/>
        <v>#N/A</v>
      </c>
      <c r="V220" s="159"/>
    </row>
    <row r="221" spans="14:22">
      <c r="O221" s="159"/>
      <c r="P221" s="165">
        <v>41820</v>
      </c>
      <c r="Q221" s="164">
        <v>6</v>
      </c>
      <c r="R221" s="163">
        <v>6</v>
      </c>
      <c r="S221" s="161">
        <f t="shared" si="62"/>
        <v>0</v>
      </c>
      <c r="T221" s="159"/>
      <c r="U221" s="159" t="e">
        <f t="shared" si="63"/>
        <v>#N/A</v>
      </c>
      <c r="V221" s="159"/>
    </row>
    <row r="222" spans="14:22">
      <c r="O222" s="159"/>
      <c r="P222" s="165">
        <v>41851</v>
      </c>
      <c r="Q222" s="164">
        <v>7</v>
      </c>
      <c r="R222" s="163">
        <v>7</v>
      </c>
      <c r="S222" s="161">
        <f t="shared" si="62"/>
        <v>0</v>
      </c>
      <c r="T222" s="168"/>
      <c r="U222" s="159" t="e">
        <f t="shared" si="63"/>
        <v>#N/A</v>
      </c>
      <c r="V222" s="159"/>
    </row>
    <row r="223" spans="14:22">
      <c r="O223" s="159"/>
      <c r="P223" s="165">
        <v>41882</v>
      </c>
      <c r="Q223" s="164">
        <v>8</v>
      </c>
      <c r="R223" s="163">
        <v>8</v>
      </c>
      <c r="S223" s="161">
        <f t="shared" si="62"/>
        <v>0</v>
      </c>
      <c r="T223" s="159"/>
      <c r="U223" s="159" t="e">
        <f t="shared" si="63"/>
        <v>#N/A</v>
      </c>
      <c r="V223" s="159"/>
    </row>
    <row r="224" spans="14:22">
      <c r="O224" s="159"/>
      <c r="P224" s="165">
        <v>41912</v>
      </c>
      <c r="Q224" s="164">
        <v>9</v>
      </c>
      <c r="R224" s="167">
        <v>9</v>
      </c>
      <c r="S224" s="161">
        <f t="shared" si="62"/>
        <v>0</v>
      </c>
      <c r="T224" s="159"/>
      <c r="U224" s="159" t="e">
        <f t="shared" si="63"/>
        <v>#N/A</v>
      </c>
      <c r="V224" s="159"/>
    </row>
    <row r="225" spans="15:22">
      <c r="O225" s="159"/>
      <c r="P225" s="165">
        <v>41943</v>
      </c>
      <c r="Q225" s="166">
        <v>10</v>
      </c>
      <c r="R225" s="163">
        <v>10</v>
      </c>
      <c r="S225" s="161">
        <f t="shared" si="62"/>
        <v>0</v>
      </c>
      <c r="T225" s="159"/>
      <c r="U225" s="159" t="e">
        <f t="shared" si="63"/>
        <v>#N/A</v>
      </c>
      <c r="V225" s="159"/>
    </row>
    <row r="226" spans="15:22">
      <c r="O226" s="159"/>
      <c r="P226" s="165">
        <v>41973</v>
      </c>
      <c r="Q226" s="164">
        <v>11</v>
      </c>
      <c r="R226" s="163">
        <v>11</v>
      </c>
      <c r="S226" s="161">
        <f t="shared" si="62"/>
        <v>0</v>
      </c>
      <c r="T226" s="159"/>
      <c r="U226" s="159" t="e">
        <f t="shared" si="63"/>
        <v>#N/A</v>
      </c>
      <c r="V226" s="159"/>
    </row>
    <row r="227" spans="15:22">
      <c r="O227" s="159"/>
      <c r="P227" s="165">
        <v>42004</v>
      </c>
      <c r="Q227" s="164">
        <v>12</v>
      </c>
      <c r="R227" s="163">
        <v>12</v>
      </c>
      <c r="S227" s="161">
        <f t="shared" si="62"/>
        <v>0</v>
      </c>
      <c r="T227" s="159"/>
      <c r="U227" s="159" t="e">
        <f t="shared" si="63"/>
        <v>#N/A</v>
      </c>
      <c r="V227" s="159"/>
    </row>
    <row r="228" spans="15:22">
      <c r="O228" s="159"/>
      <c r="P228" s="160">
        <f t="shared" ref="P228:P240" si="64">EOMONTH(P227,1)</f>
        <v>42035</v>
      </c>
      <c r="Q228" s="162">
        <v>13</v>
      </c>
      <c r="R228" s="159"/>
      <c r="S228" s="161">
        <f t="shared" si="62"/>
        <v>0</v>
      </c>
      <c r="T228" s="159">
        <v>2017</v>
      </c>
      <c r="U228" s="159" t="e">
        <f t="shared" si="63"/>
        <v>#N/A</v>
      </c>
      <c r="V228" s="159"/>
    </row>
    <row r="229" spans="15:22">
      <c r="O229" s="159"/>
      <c r="P229" s="160">
        <f t="shared" si="64"/>
        <v>42063</v>
      </c>
      <c r="Q229" s="159">
        <f t="shared" ref="Q229:Q275" si="65">Q228+1</f>
        <v>14</v>
      </c>
      <c r="R229" s="159"/>
      <c r="S229" s="159"/>
      <c r="T229" s="159"/>
      <c r="U229" s="159"/>
      <c r="V229" s="159"/>
    </row>
    <row r="230" spans="15:22">
      <c r="O230" s="159"/>
      <c r="P230" s="160">
        <f t="shared" si="64"/>
        <v>42094</v>
      </c>
      <c r="Q230" s="159">
        <f t="shared" si="65"/>
        <v>15</v>
      </c>
      <c r="R230" s="159"/>
      <c r="S230" s="159"/>
      <c r="T230" s="159"/>
      <c r="U230" s="159"/>
      <c r="V230" s="159"/>
    </row>
    <row r="231" spans="15:22">
      <c r="O231" s="159"/>
      <c r="P231" s="160">
        <f t="shared" si="64"/>
        <v>42124</v>
      </c>
      <c r="Q231" s="159">
        <f t="shared" si="65"/>
        <v>16</v>
      </c>
      <c r="R231" s="159"/>
      <c r="S231" s="159"/>
      <c r="T231" s="159"/>
      <c r="U231" s="159"/>
      <c r="V231" s="159"/>
    </row>
    <row r="232" spans="15:22">
      <c r="O232" s="159"/>
      <c r="P232" s="160">
        <f t="shared" si="64"/>
        <v>42155</v>
      </c>
      <c r="Q232" s="159">
        <f t="shared" si="65"/>
        <v>17</v>
      </c>
      <c r="R232" s="159"/>
      <c r="S232" s="159"/>
      <c r="T232" s="159"/>
      <c r="U232" s="159"/>
      <c r="V232" s="159"/>
    </row>
    <row r="233" spans="15:22">
      <c r="O233" s="159"/>
      <c r="P233" s="160">
        <f t="shared" si="64"/>
        <v>42185</v>
      </c>
      <c r="Q233" s="159">
        <f t="shared" si="65"/>
        <v>18</v>
      </c>
      <c r="R233" s="159"/>
      <c r="S233" s="159"/>
      <c r="T233" s="159"/>
      <c r="U233" s="159"/>
      <c r="V233" s="159"/>
    </row>
    <row r="234" spans="15:22">
      <c r="O234" s="159"/>
      <c r="P234" s="160">
        <f t="shared" si="64"/>
        <v>42216</v>
      </c>
      <c r="Q234" s="159">
        <f t="shared" si="65"/>
        <v>19</v>
      </c>
      <c r="R234" s="159"/>
      <c r="S234" s="159"/>
      <c r="T234" s="159"/>
      <c r="U234" s="159"/>
      <c r="V234" s="159"/>
    </row>
    <row r="235" spans="15:22">
      <c r="O235" s="159"/>
      <c r="P235" s="160">
        <f t="shared" si="64"/>
        <v>42247</v>
      </c>
      <c r="Q235" s="159">
        <f t="shared" si="65"/>
        <v>20</v>
      </c>
      <c r="R235" s="159"/>
      <c r="S235" s="159"/>
      <c r="T235" s="159"/>
      <c r="U235" s="159"/>
      <c r="V235" s="159"/>
    </row>
    <row r="236" spans="15:22">
      <c r="O236" s="159"/>
      <c r="P236" s="160">
        <f t="shared" si="64"/>
        <v>42277</v>
      </c>
      <c r="Q236" s="159">
        <f t="shared" si="65"/>
        <v>21</v>
      </c>
      <c r="R236" s="159"/>
      <c r="S236" s="159"/>
      <c r="T236" s="159"/>
      <c r="U236" s="159"/>
      <c r="V236" s="159"/>
    </row>
    <row r="237" spans="15:22">
      <c r="O237" s="159"/>
      <c r="P237" s="160">
        <f t="shared" si="64"/>
        <v>42308</v>
      </c>
      <c r="Q237" s="159">
        <f t="shared" si="65"/>
        <v>22</v>
      </c>
      <c r="R237" s="159"/>
      <c r="S237" s="159"/>
      <c r="T237" s="159"/>
      <c r="U237" s="159"/>
      <c r="V237" s="159"/>
    </row>
    <row r="238" spans="15:22">
      <c r="O238" s="159"/>
      <c r="P238" s="160">
        <f t="shared" si="64"/>
        <v>42338</v>
      </c>
      <c r="Q238" s="159">
        <f t="shared" si="65"/>
        <v>23</v>
      </c>
      <c r="R238" s="159"/>
      <c r="S238" s="159"/>
      <c r="T238" s="159"/>
      <c r="U238" s="159"/>
      <c r="V238" s="159"/>
    </row>
    <row r="239" spans="15:22">
      <c r="O239" s="159"/>
      <c r="P239" s="160">
        <f t="shared" si="64"/>
        <v>42369</v>
      </c>
      <c r="Q239" s="159">
        <f t="shared" si="65"/>
        <v>24</v>
      </c>
      <c r="R239" s="159"/>
      <c r="S239" s="159"/>
      <c r="T239" s="159"/>
      <c r="U239" s="159"/>
      <c r="V239" s="159"/>
    </row>
    <row r="240" spans="15:22">
      <c r="O240" s="159"/>
      <c r="P240" s="160">
        <f t="shared" si="64"/>
        <v>42400</v>
      </c>
      <c r="Q240" s="159">
        <f t="shared" si="65"/>
        <v>25</v>
      </c>
      <c r="R240" s="159"/>
      <c r="S240" s="159"/>
      <c r="T240" s="159"/>
      <c r="U240" s="159"/>
      <c r="V240" s="159"/>
    </row>
    <row r="241" spans="15:22">
      <c r="O241" s="159"/>
      <c r="P241" s="160">
        <v>42428</v>
      </c>
      <c r="Q241" s="159">
        <f t="shared" si="65"/>
        <v>26</v>
      </c>
      <c r="R241" s="159"/>
      <c r="S241" s="159"/>
      <c r="T241" s="159"/>
      <c r="U241" s="159"/>
      <c r="V241" s="159"/>
    </row>
    <row r="242" spans="15:22">
      <c r="O242" s="159"/>
      <c r="P242" s="160">
        <f t="shared" ref="P242:P275" si="66">EOMONTH(P241,1)</f>
        <v>42460</v>
      </c>
      <c r="Q242" s="159">
        <f t="shared" si="65"/>
        <v>27</v>
      </c>
      <c r="R242" s="159"/>
      <c r="S242" s="159"/>
      <c r="T242" s="159"/>
      <c r="U242" s="159"/>
      <c r="V242" s="159"/>
    </row>
    <row r="243" spans="15:22">
      <c r="O243" s="159"/>
      <c r="P243" s="160">
        <f t="shared" si="66"/>
        <v>42490</v>
      </c>
      <c r="Q243" s="159">
        <f t="shared" si="65"/>
        <v>28</v>
      </c>
      <c r="R243" s="159"/>
      <c r="S243" s="159"/>
      <c r="T243" s="159"/>
      <c r="U243" s="159"/>
      <c r="V243" s="159"/>
    </row>
    <row r="244" spans="15:22">
      <c r="O244" s="159"/>
      <c r="P244" s="160">
        <f t="shared" si="66"/>
        <v>42521</v>
      </c>
      <c r="Q244" s="159">
        <f t="shared" si="65"/>
        <v>29</v>
      </c>
      <c r="R244" s="159"/>
      <c r="S244" s="159"/>
      <c r="T244" s="159"/>
      <c r="U244" s="159"/>
      <c r="V244" s="159"/>
    </row>
    <row r="245" spans="15:22">
      <c r="O245" s="159"/>
      <c r="P245" s="160">
        <f t="shared" si="66"/>
        <v>42551</v>
      </c>
      <c r="Q245" s="159">
        <f t="shared" si="65"/>
        <v>30</v>
      </c>
      <c r="R245" s="159"/>
      <c r="S245" s="159"/>
      <c r="T245" s="159"/>
      <c r="U245" s="159"/>
      <c r="V245" s="159"/>
    </row>
    <row r="246" spans="15:22">
      <c r="O246" s="159"/>
      <c r="P246" s="160">
        <f t="shared" si="66"/>
        <v>42582</v>
      </c>
      <c r="Q246" s="159">
        <f t="shared" si="65"/>
        <v>31</v>
      </c>
      <c r="R246" s="159"/>
      <c r="S246" s="159"/>
      <c r="T246" s="159"/>
      <c r="U246" s="159"/>
      <c r="V246" s="159"/>
    </row>
    <row r="247" spans="15:22">
      <c r="O247" s="159"/>
      <c r="P247" s="160">
        <f t="shared" si="66"/>
        <v>42613</v>
      </c>
      <c r="Q247" s="159">
        <f t="shared" si="65"/>
        <v>32</v>
      </c>
      <c r="R247" s="159"/>
      <c r="S247" s="159"/>
      <c r="T247" s="159"/>
      <c r="U247" s="159"/>
      <c r="V247" s="159"/>
    </row>
    <row r="248" spans="15:22">
      <c r="O248" s="159"/>
      <c r="P248" s="160">
        <f t="shared" si="66"/>
        <v>42643</v>
      </c>
      <c r="Q248" s="159">
        <f t="shared" si="65"/>
        <v>33</v>
      </c>
      <c r="R248" s="159"/>
      <c r="S248" s="159"/>
      <c r="T248" s="159"/>
      <c r="U248" s="159"/>
      <c r="V248" s="159"/>
    </row>
    <row r="249" spans="15:22">
      <c r="O249" s="159"/>
      <c r="P249" s="160">
        <f t="shared" si="66"/>
        <v>42674</v>
      </c>
      <c r="Q249" s="159">
        <f t="shared" si="65"/>
        <v>34</v>
      </c>
      <c r="R249" s="159"/>
      <c r="S249" s="159"/>
      <c r="T249" s="159"/>
      <c r="U249" s="159"/>
      <c r="V249" s="159"/>
    </row>
    <row r="250" spans="15:22">
      <c r="O250" s="159"/>
      <c r="P250" s="160">
        <f t="shared" si="66"/>
        <v>42704</v>
      </c>
      <c r="Q250" s="159">
        <f t="shared" si="65"/>
        <v>35</v>
      </c>
      <c r="R250" s="159"/>
      <c r="S250" s="159"/>
      <c r="T250" s="159"/>
      <c r="U250" s="159"/>
      <c r="V250" s="159"/>
    </row>
    <row r="251" spans="15:22">
      <c r="O251" s="159"/>
      <c r="P251" s="160">
        <f t="shared" si="66"/>
        <v>42735</v>
      </c>
      <c r="Q251" s="159">
        <f t="shared" si="65"/>
        <v>36</v>
      </c>
      <c r="R251" s="159"/>
      <c r="S251" s="159"/>
      <c r="T251" s="159"/>
      <c r="U251" s="159"/>
      <c r="V251" s="159"/>
    </row>
    <row r="252" spans="15:22">
      <c r="O252" s="159"/>
      <c r="P252" s="160">
        <f t="shared" si="66"/>
        <v>42766</v>
      </c>
      <c r="Q252" s="159">
        <f t="shared" si="65"/>
        <v>37</v>
      </c>
      <c r="R252" s="159"/>
      <c r="S252" s="159"/>
      <c r="T252" s="159"/>
      <c r="U252" s="159"/>
      <c r="V252" s="159"/>
    </row>
    <row r="253" spans="15:22">
      <c r="O253" s="159"/>
      <c r="P253" s="160">
        <f t="shared" si="66"/>
        <v>42794</v>
      </c>
      <c r="Q253" s="159">
        <f t="shared" si="65"/>
        <v>38</v>
      </c>
      <c r="R253" s="159"/>
      <c r="S253" s="159"/>
      <c r="T253" s="159"/>
      <c r="U253" s="159"/>
      <c r="V253" s="159"/>
    </row>
    <row r="254" spans="15:22">
      <c r="O254" s="159"/>
      <c r="P254" s="160">
        <f t="shared" si="66"/>
        <v>42825</v>
      </c>
      <c r="Q254" s="159">
        <f t="shared" si="65"/>
        <v>39</v>
      </c>
      <c r="R254" s="159"/>
      <c r="S254" s="159"/>
      <c r="T254" s="159"/>
      <c r="U254" s="159"/>
      <c r="V254" s="159"/>
    </row>
    <row r="255" spans="15:22">
      <c r="O255" s="159"/>
      <c r="P255" s="160">
        <f t="shared" si="66"/>
        <v>42855</v>
      </c>
      <c r="Q255" s="159">
        <f t="shared" si="65"/>
        <v>40</v>
      </c>
      <c r="R255" s="159"/>
      <c r="S255" s="159"/>
      <c r="T255" s="159"/>
      <c r="U255" s="159"/>
      <c r="V255" s="159"/>
    </row>
    <row r="256" spans="15:22">
      <c r="O256" s="159"/>
      <c r="P256" s="160">
        <f t="shared" si="66"/>
        <v>42886</v>
      </c>
      <c r="Q256" s="159">
        <f t="shared" si="65"/>
        <v>41</v>
      </c>
      <c r="R256" s="159"/>
      <c r="S256" s="159"/>
      <c r="T256" s="159"/>
      <c r="U256" s="159"/>
      <c r="V256" s="159"/>
    </row>
    <row r="257" spans="15:22">
      <c r="O257" s="159"/>
      <c r="P257" s="160">
        <f t="shared" si="66"/>
        <v>42916</v>
      </c>
      <c r="Q257" s="159">
        <f t="shared" si="65"/>
        <v>42</v>
      </c>
      <c r="R257" s="159"/>
      <c r="S257" s="159"/>
      <c r="T257" s="159"/>
      <c r="U257" s="159"/>
      <c r="V257" s="159"/>
    </row>
    <row r="258" spans="15:22">
      <c r="O258" s="159"/>
      <c r="P258" s="160">
        <f t="shared" si="66"/>
        <v>42947</v>
      </c>
      <c r="Q258" s="159">
        <f t="shared" si="65"/>
        <v>43</v>
      </c>
      <c r="R258" s="159"/>
      <c r="S258" s="159"/>
      <c r="T258" s="159"/>
      <c r="U258" s="159"/>
      <c r="V258" s="159"/>
    </row>
    <row r="259" spans="15:22">
      <c r="O259" s="159"/>
      <c r="P259" s="160">
        <f t="shared" si="66"/>
        <v>42978</v>
      </c>
      <c r="Q259" s="159">
        <f t="shared" si="65"/>
        <v>44</v>
      </c>
      <c r="R259" s="159"/>
      <c r="S259" s="159"/>
      <c r="T259" s="159"/>
      <c r="U259" s="159"/>
      <c r="V259" s="159"/>
    </row>
    <row r="260" spans="15:22">
      <c r="O260" s="159"/>
      <c r="P260" s="160">
        <f t="shared" si="66"/>
        <v>43008</v>
      </c>
      <c r="Q260" s="159">
        <f t="shared" si="65"/>
        <v>45</v>
      </c>
      <c r="R260" s="159"/>
      <c r="S260" s="159"/>
      <c r="T260" s="159"/>
      <c r="U260" s="159"/>
      <c r="V260" s="159"/>
    </row>
    <row r="261" spans="15:22">
      <c r="O261" s="159"/>
      <c r="P261" s="160">
        <f t="shared" si="66"/>
        <v>43039</v>
      </c>
      <c r="Q261" s="159">
        <f t="shared" si="65"/>
        <v>46</v>
      </c>
      <c r="R261" s="159"/>
      <c r="S261" s="159"/>
      <c r="T261" s="159"/>
      <c r="U261" s="159"/>
      <c r="V261" s="159"/>
    </row>
    <row r="262" spans="15:22">
      <c r="O262" s="159"/>
      <c r="P262" s="160">
        <f t="shared" si="66"/>
        <v>43069</v>
      </c>
      <c r="Q262" s="159">
        <f t="shared" si="65"/>
        <v>47</v>
      </c>
      <c r="R262" s="159"/>
      <c r="S262" s="159"/>
      <c r="T262" s="159"/>
      <c r="U262" s="159"/>
      <c r="V262" s="159"/>
    </row>
    <row r="263" spans="15:22">
      <c r="O263" s="159"/>
      <c r="P263" s="160">
        <f t="shared" si="66"/>
        <v>43100</v>
      </c>
      <c r="Q263" s="159">
        <f t="shared" si="65"/>
        <v>48</v>
      </c>
      <c r="R263" s="159"/>
      <c r="S263" s="159"/>
      <c r="T263" s="159"/>
      <c r="U263" s="159"/>
      <c r="V263" s="159"/>
    </row>
    <row r="264" spans="15:22">
      <c r="O264" s="159"/>
      <c r="P264" s="160">
        <f t="shared" si="66"/>
        <v>43131</v>
      </c>
      <c r="Q264" s="159">
        <f t="shared" si="65"/>
        <v>49</v>
      </c>
      <c r="R264" s="159"/>
      <c r="S264" s="159"/>
      <c r="T264" s="159"/>
      <c r="U264" s="159"/>
      <c r="V264" s="159"/>
    </row>
    <row r="265" spans="15:22">
      <c r="O265" s="159"/>
      <c r="P265" s="160">
        <f t="shared" si="66"/>
        <v>43159</v>
      </c>
      <c r="Q265" s="159">
        <f t="shared" si="65"/>
        <v>50</v>
      </c>
      <c r="R265" s="159"/>
      <c r="S265" s="159"/>
      <c r="T265" s="159"/>
      <c r="U265" s="159"/>
      <c r="V265" s="159"/>
    </row>
    <row r="266" spans="15:22">
      <c r="O266" s="159"/>
      <c r="P266" s="160">
        <f t="shared" si="66"/>
        <v>43190</v>
      </c>
      <c r="Q266" s="159">
        <f t="shared" si="65"/>
        <v>51</v>
      </c>
      <c r="R266" s="159"/>
      <c r="S266" s="159"/>
      <c r="T266" s="159"/>
      <c r="U266" s="159"/>
      <c r="V266" s="159"/>
    </row>
    <row r="267" spans="15:22">
      <c r="O267" s="159"/>
      <c r="P267" s="160">
        <f t="shared" si="66"/>
        <v>43220</v>
      </c>
      <c r="Q267" s="159">
        <f t="shared" si="65"/>
        <v>52</v>
      </c>
      <c r="R267" s="159"/>
      <c r="S267" s="159"/>
      <c r="T267" s="159"/>
      <c r="U267" s="159"/>
      <c r="V267" s="159"/>
    </row>
    <row r="268" spans="15:22">
      <c r="O268" s="159"/>
      <c r="P268" s="160">
        <f t="shared" si="66"/>
        <v>43251</v>
      </c>
      <c r="Q268" s="159">
        <f t="shared" si="65"/>
        <v>53</v>
      </c>
      <c r="R268" s="159"/>
      <c r="S268" s="159"/>
      <c r="T268" s="159"/>
      <c r="U268" s="159"/>
      <c r="V268" s="159"/>
    </row>
    <row r="269" spans="15:22">
      <c r="O269" s="159"/>
      <c r="P269" s="160">
        <f t="shared" si="66"/>
        <v>43281</v>
      </c>
      <c r="Q269" s="159">
        <f t="shared" si="65"/>
        <v>54</v>
      </c>
      <c r="R269" s="159"/>
      <c r="S269" s="159"/>
      <c r="T269" s="159"/>
      <c r="U269" s="159"/>
      <c r="V269" s="159"/>
    </row>
    <row r="270" spans="15:22">
      <c r="O270" s="159"/>
      <c r="P270" s="160">
        <f t="shared" si="66"/>
        <v>43312</v>
      </c>
      <c r="Q270" s="159">
        <f t="shared" si="65"/>
        <v>55</v>
      </c>
      <c r="R270" s="159"/>
      <c r="S270" s="159"/>
      <c r="T270" s="159"/>
      <c r="U270" s="159"/>
      <c r="V270" s="159"/>
    </row>
    <row r="271" spans="15:22">
      <c r="O271" s="159"/>
      <c r="P271" s="160">
        <f t="shared" si="66"/>
        <v>43343</v>
      </c>
      <c r="Q271" s="159">
        <f t="shared" si="65"/>
        <v>56</v>
      </c>
      <c r="R271" s="159"/>
      <c r="S271" s="159"/>
      <c r="T271" s="159"/>
      <c r="U271" s="159"/>
      <c r="V271" s="159"/>
    </row>
    <row r="272" spans="15:22">
      <c r="O272" s="159"/>
      <c r="P272" s="160">
        <f t="shared" si="66"/>
        <v>43373</v>
      </c>
      <c r="Q272" s="159">
        <f t="shared" si="65"/>
        <v>57</v>
      </c>
      <c r="R272" s="159"/>
      <c r="S272" s="159"/>
      <c r="T272" s="159"/>
      <c r="U272" s="159"/>
      <c r="V272" s="159"/>
    </row>
    <row r="273" spans="15:22">
      <c r="O273" s="159"/>
      <c r="P273" s="160">
        <f t="shared" si="66"/>
        <v>43404</v>
      </c>
      <c r="Q273" s="159">
        <f t="shared" si="65"/>
        <v>58</v>
      </c>
      <c r="R273" s="159"/>
      <c r="S273" s="159"/>
      <c r="T273" s="159"/>
      <c r="U273" s="159"/>
      <c r="V273" s="159"/>
    </row>
    <row r="274" spans="15:22">
      <c r="O274" s="159"/>
      <c r="P274" s="160">
        <f t="shared" si="66"/>
        <v>43434</v>
      </c>
      <c r="Q274" s="159">
        <f t="shared" si="65"/>
        <v>59</v>
      </c>
      <c r="R274" s="159"/>
      <c r="S274" s="159"/>
      <c r="T274" s="159"/>
      <c r="U274" s="159"/>
      <c r="V274" s="159"/>
    </row>
    <row r="275" spans="15:22">
      <c r="O275" s="159"/>
      <c r="P275" s="160">
        <f t="shared" si="66"/>
        <v>43465</v>
      </c>
      <c r="Q275" s="159">
        <f t="shared" si="65"/>
        <v>60</v>
      </c>
      <c r="R275" s="159"/>
      <c r="S275" s="159"/>
      <c r="T275" s="159"/>
      <c r="U275" s="159"/>
      <c r="V275" s="159"/>
    </row>
  </sheetData>
  <sheetProtection formatCells="0" formatColumns="0" formatRows="0" insertColumns="0" insertRows="0" deleteColumns="0" deleteRows="0"/>
  <mergeCells count="4">
    <mergeCell ref="N3:O3"/>
    <mergeCell ref="C4:D4"/>
    <mergeCell ref="Q4:R4"/>
    <mergeCell ref="N201:P201"/>
  </mergeCells>
  <dataValidations count="1">
    <dataValidation type="list" allowBlank="1" showInputMessage="1" showErrorMessage="1" sqref="G4:L65536 A119:B65536 C4:E65536 F1:F1048576">
      <formula1>$P$216:$P$227</formula1>
    </dataValidation>
  </dataValidations>
  <pageMargins left="0.7" right="0.7" top="0.75" bottom="0.75" header="0.3" footer="0.3"/>
  <pageSetup paperSize="9" fitToWidth="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75"/>
  <sheetViews>
    <sheetView topLeftCell="M1" zoomScale="77" zoomScaleNormal="77" workbookViewId="0">
      <selection activeCell="AY21" sqref="AY21"/>
    </sheetView>
  </sheetViews>
  <sheetFormatPr defaultColWidth="9.109375" defaultRowHeight="13.8"/>
  <cols>
    <col min="1" max="1" width="6.33203125" style="156" hidden="1" customWidth="1"/>
    <col min="2" max="2" width="7" style="156" hidden="1" customWidth="1"/>
    <col min="3" max="3" width="5.44140625" style="156" hidden="1" customWidth="1"/>
    <col min="4" max="4" width="3.5546875" style="156" hidden="1" customWidth="1"/>
    <col min="5" max="5" width="4.109375" style="158" customWidth="1"/>
    <col min="6" max="6" width="9.33203125" style="156" hidden="1" customWidth="1"/>
    <col min="7" max="7" width="11.6640625" style="156" hidden="1" customWidth="1"/>
    <col min="8" max="8" width="14.88671875" style="156" hidden="1" customWidth="1"/>
    <col min="9" max="9" width="8.88671875" style="156" hidden="1" customWidth="1"/>
    <col min="10" max="10" width="13.33203125" style="156" hidden="1" customWidth="1"/>
    <col min="11" max="11" width="13.88671875" style="156" hidden="1" customWidth="1"/>
    <col min="12" max="12" width="16.44140625" style="156" hidden="1" customWidth="1"/>
    <col min="13" max="13" width="6.109375" style="156" customWidth="1"/>
    <col min="14" max="14" width="24" style="156" customWidth="1"/>
    <col min="15" max="15" width="13.44140625" style="156" customWidth="1"/>
    <col min="16" max="16" width="3.33203125" style="156" customWidth="1"/>
    <col min="17" max="17" width="6" style="156" customWidth="1"/>
    <col min="18" max="18" width="7.33203125" style="156" customWidth="1"/>
    <col min="19" max="19" width="2.6640625" style="156" customWidth="1"/>
    <col min="20" max="20" width="7.109375" style="156" customWidth="1"/>
    <col min="21" max="21" width="12.44140625" style="156" customWidth="1"/>
    <col min="22" max="22" width="14.6640625" style="156" customWidth="1"/>
    <col min="23" max="24" width="13.44140625" style="156" customWidth="1"/>
    <col min="25" max="25" width="13.5546875" style="156" customWidth="1"/>
    <col min="26" max="26" width="14" style="156" customWidth="1"/>
    <col min="27" max="27" width="15.109375" style="156" hidden="1" customWidth="1"/>
    <col min="28" max="28" width="8.5546875" style="156" hidden="1" customWidth="1"/>
    <col min="29" max="29" width="13.109375" style="156" hidden="1" customWidth="1"/>
    <col min="30" max="30" width="8.6640625" style="156" hidden="1" customWidth="1"/>
    <col min="31" max="31" width="14.109375" style="156" hidden="1" customWidth="1"/>
    <col min="32" max="32" width="12.5546875" style="156" hidden="1" customWidth="1"/>
    <col min="33" max="33" width="14" style="156" hidden="1" customWidth="1"/>
    <col min="34" max="34" width="12" style="156" hidden="1" customWidth="1"/>
    <col min="35" max="35" width="11.5546875" style="156" hidden="1" customWidth="1"/>
    <col min="36" max="36" width="12.88671875" style="156" hidden="1" customWidth="1"/>
    <col min="37" max="37" width="12.5546875" style="156" hidden="1" customWidth="1"/>
    <col min="38" max="38" width="13.88671875" style="156" hidden="1" customWidth="1"/>
    <col min="39" max="39" width="13.33203125" style="156" hidden="1" customWidth="1"/>
    <col min="40" max="40" width="4.44140625" style="156" hidden="1" customWidth="1"/>
    <col min="41" max="41" width="9.33203125" style="156" hidden="1" customWidth="1"/>
    <col min="42" max="42" width="13.44140625" style="156" hidden="1" customWidth="1"/>
    <col min="43" max="43" width="11.44140625" style="156" hidden="1" customWidth="1"/>
    <col min="44" max="44" width="12.33203125" style="156" hidden="1" customWidth="1"/>
    <col min="45" max="45" width="13.6640625" style="156" hidden="1" customWidth="1"/>
    <col min="46" max="46" width="14.5546875" style="156" hidden="1" customWidth="1"/>
    <col min="47" max="47" width="11.5546875" style="156" hidden="1" customWidth="1"/>
    <col min="48" max="50" width="11.6640625" style="156" hidden="1" customWidth="1"/>
    <col min="51" max="52" width="11.6640625" style="156" customWidth="1"/>
    <col min="53" max="53" width="14.33203125" style="156" customWidth="1"/>
    <col min="54" max="54" width="11.6640625" style="156" bestFit="1" customWidth="1"/>
    <col min="55" max="55" width="13.5546875" style="156" customWidth="1"/>
    <col min="56" max="56" width="11.88671875" style="156" bestFit="1" customWidth="1"/>
    <col min="57" max="57" width="11.6640625" style="157" hidden="1" customWidth="1"/>
    <col min="58" max="58" width="13" style="156" hidden="1" customWidth="1"/>
    <col min="59" max="59" width="12.44140625" style="156" hidden="1" customWidth="1"/>
    <col min="60" max="60" width="11.88671875" style="156" hidden="1" customWidth="1"/>
    <col min="61" max="61" width="12.88671875" style="156" hidden="1" customWidth="1"/>
    <col min="62" max="62" width="9.109375" style="157"/>
    <col min="63" max="16384" width="9.109375" style="156"/>
  </cols>
  <sheetData>
    <row r="1" spans="3:61" ht="20.25" customHeight="1">
      <c r="F1" s="274" t="s">
        <v>348</v>
      </c>
      <c r="G1" s="274"/>
      <c r="I1" s="274"/>
      <c r="J1" s="274"/>
      <c r="L1" s="273"/>
      <c r="T1" s="156" t="s">
        <v>347</v>
      </c>
      <c r="AC1" s="221"/>
      <c r="AD1" s="221"/>
      <c r="AE1" s="276">
        <v>0</v>
      </c>
      <c r="AF1" s="228">
        <f t="shared" ref="AF1:AM1" si="0">AF14</f>
        <v>0</v>
      </c>
      <c r="AG1" s="228">
        <f t="shared" si="0"/>
        <v>0</v>
      </c>
      <c r="AH1" s="228">
        <f t="shared" si="0"/>
        <v>0</v>
      </c>
      <c r="AI1" s="228">
        <f t="shared" si="0"/>
        <v>0</v>
      </c>
      <c r="AJ1" s="228">
        <f t="shared" si="0"/>
        <v>0</v>
      </c>
      <c r="AK1" s="228">
        <f t="shared" si="0"/>
        <v>0</v>
      </c>
      <c r="AL1" s="228">
        <f t="shared" si="0"/>
        <v>0</v>
      </c>
      <c r="AM1" s="228">
        <f t="shared" si="0"/>
        <v>0</v>
      </c>
      <c r="BF1" s="275"/>
    </row>
    <row r="2" spans="3:61" ht="27.75" hidden="1" customHeight="1">
      <c r="F2" s="274"/>
      <c r="G2" s="274"/>
      <c r="I2" s="274"/>
      <c r="J2" s="274"/>
      <c r="L2" s="273"/>
      <c r="AC2" s="226" t="s">
        <v>346</v>
      </c>
      <c r="AD2" s="256"/>
      <c r="AE2" s="272">
        <v>2015</v>
      </c>
      <c r="AF2" s="271" t="s">
        <v>345</v>
      </c>
      <c r="AG2" s="271" t="s">
        <v>344</v>
      </c>
      <c r="AH2" s="271" t="s">
        <v>343</v>
      </c>
      <c r="AI2" s="271" t="s">
        <v>342</v>
      </c>
      <c r="AJ2" s="271">
        <v>2017</v>
      </c>
      <c r="AK2" s="271">
        <v>2018</v>
      </c>
      <c r="AL2" s="271">
        <v>2019</v>
      </c>
      <c r="AM2" s="271">
        <v>2020</v>
      </c>
      <c r="AO2" s="156">
        <v>1</v>
      </c>
      <c r="AP2" s="156">
        <v>2</v>
      </c>
      <c r="AQ2" s="156">
        <v>3</v>
      </c>
      <c r="AR2" s="156">
        <v>4</v>
      </c>
      <c r="AS2" s="156">
        <v>5</v>
      </c>
      <c r="AT2" s="156">
        <v>6</v>
      </c>
      <c r="AU2" s="156">
        <v>7</v>
      </c>
      <c r="AV2" s="156">
        <v>8</v>
      </c>
      <c r="AW2" s="156">
        <v>9</v>
      </c>
      <c r="AX2" s="156">
        <v>10</v>
      </c>
      <c r="BE2" s="157">
        <v>1</v>
      </c>
      <c r="BF2" s="256">
        <v>1</v>
      </c>
      <c r="BG2" s="256">
        <v>2</v>
      </c>
      <c r="BH2" s="256">
        <v>3</v>
      </c>
      <c r="BI2" s="256">
        <v>4</v>
      </c>
    </row>
    <row r="3" spans="3:61" ht="27" customHeight="1">
      <c r="N3" s="617" t="s">
        <v>341</v>
      </c>
      <c r="O3" s="617"/>
      <c r="T3" s="270">
        <v>1</v>
      </c>
      <c r="U3" s="270">
        <v>2</v>
      </c>
      <c r="V3" s="270">
        <v>3</v>
      </c>
      <c r="W3" s="270">
        <v>4</v>
      </c>
      <c r="X3" s="270">
        <v>5</v>
      </c>
      <c r="Y3" s="270">
        <v>6</v>
      </c>
      <c r="Z3" s="270">
        <v>7</v>
      </c>
      <c r="AC3" s="235">
        <f>O7</f>
        <v>43184</v>
      </c>
      <c r="AD3" s="215"/>
      <c r="AE3" s="252">
        <v>0</v>
      </c>
      <c r="AF3" s="269">
        <v>2016</v>
      </c>
      <c r="AG3" s="269">
        <v>2016</v>
      </c>
      <c r="AH3" s="269">
        <v>2016</v>
      </c>
      <c r="AI3" s="269">
        <v>2016</v>
      </c>
      <c r="AJ3" s="269">
        <v>0</v>
      </c>
      <c r="AK3" s="269">
        <v>0</v>
      </c>
      <c r="AL3" s="269">
        <v>0</v>
      </c>
      <c r="AM3" s="269">
        <v>0</v>
      </c>
      <c r="AO3" s="226">
        <v>1</v>
      </c>
      <c r="AP3" s="166">
        <v>9</v>
      </c>
      <c r="AQ3" s="166">
        <v>12</v>
      </c>
      <c r="AR3" s="166">
        <v>12</v>
      </c>
      <c r="AS3" s="166">
        <v>12</v>
      </c>
      <c r="AT3" s="264">
        <v>12</v>
      </c>
      <c r="AU3" s="166">
        <v>12</v>
      </c>
      <c r="AV3" s="166">
        <v>12</v>
      </c>
      <c r="AW3" s="166">
        <v>12</v>
      </c>
      <c r="AX3" s="166">
        <v>12</v>
      </c>
      <c r="AY3" s="167"/>
      <c r="AZ3" s="167"/>
      <c r="BE3" s="157">
        <v>2</v>
      </c>
      <c r="BF3" s="215">
        <v>41759</v>
      </c>
      <c r="BG3" s="215">
        <v>41851</v>
      </c>
      <c r="BH3" s="215">
        <v>41943</v>
      </c>
      <c r="BI3" s="215">
        <v>42035</v>
      </c>
    </row>
    <row r="4" spans="3:61" ht="81" customHeight="1">
      <c r="C4" s="618" t="s">
        <v>317</v>
      </c>
      <c r="D4" s="619"/>
      <c r="F4" s="267" t="s">
        <v>334</v>
      </c>
      <c r="G4" s="267" t="s">
        <v>333</v>
      </c>
      <c r="H4" s="267" t="s">
        <v>340</v>
      </c>
      <c r="I4" s="266" t="s">
        <v>339</v>
      </c>
      <c r="J4" s="266" t="s">
        <v>338</v>
      </c>
      <c r="K4" s="266" t="s">
        <v>337</v>
      </c>
      <c r="L4" s="266" t="s">
        <v>336</v>
      </c>
      <c r="N4" s="254" t="s">
        <v>335</v>
      </c>
      <c r="O4" s="268">
        <f>'1_Wniosek_klient'!C98</f>
        <v>0.06</v>
      </c>
      <c r="Q4" s="618" t="s">
        <v>317</v>
      </c>
      <c r="R4" s="619"/>
      <c r="T4" s="267" t="s">
        <v>334</v>
      </c>
      <c r="U4" s="267" t="s">
        <v>333</v>
      </c>
      <c r="V4" s="267" t="s">
        <v>332</v>
      </c>
      <c r="W4" s="266" t="s">
        <v>331</v>
      </c>
      <c r="X4" s="266" t="s">
        <v>330</v>
      </c>
      <c r="Y4" s="266" t="s">
        <v>329</v>
      </c>
      <c r="Z4" s="266" t="s">
        <v>328</v>
      </c>
      <c r="AA4" s="265"/>
      <c r="AC4" s="252" t="s">
        <v>327</v>
      </c>
      <c r="AD4" s="251">
        <f>AF4+AG4+AH4+AI4+AJ4+AK4+AL4+AM4</f>
        <v>0</v>
      </c>
      <c r="AE4" s="250">
        <f>AE5</f>
        <v>0</v>
      </c>
      <c r="AF4" s="228">
        <f t="shared" ref="AF4:AM4" si="1">IF(AF5-AE5&lt;0,0,AF5-AE5)</f>
        <v>0</v>
      </c>
      <c r="AG4" s="228">
        <f t="shared" si="1"/>
        <v>0</v>
      </c>
      <c r="AH4" s="228">
        <f t="shared" si="1"/>
        <v>0</v>
      </c>
      <c r="AI4" s="228">
        <f t="shared" si="1"/>
        <v>0</v>
      </c>
      <c r="AJ4" s="228">
        <f t="shared" si="1"/>
        <v>0</v>
      </c>
      <c r="AK4" s="228">
        <f t="shared" si="1"/>
        <v>0</v>
      </c>
      <c r="AL4" s="228">
        <f t="shared" si="1"/>
        <v>0</v>
      </c>
      <c r="AM4" s="228">
        <f t="shared" si="1"/>
        <v>0</v>
      </c>
      <c r="AO4" s="226">
        <v>2</v>
      </c>
      <c r="AP4" s="166">
        <v>6</v>
      </c>
      <c r="AQ4" s="166">
        <v>12</v>
      </c>
      <c r="AR4" s="166">
        <v>12</v>
      </c>
      <c r="AS4" s="166">
        <v>12</v>
      </c>
      <c r="AT4" s="264">
        <v>12</v>
      </c>
      <c r="AU4" s="166">
        <v>12</v>
      </c>
      <c r="AV4" s="166">
        <v>12</v>
      </c>
      <c r="AW4" s="166">
        <v>12</v>
      </c>
      <c r="AX4" s="166">
        <v>12</v>
      </c>
      <c r="AY4" s="166"/>
      <c r="AZ4" s="166"/>
      <c r="BA4" s="262" t="s">
        <v>350</v>
      </c>
      <c r="BB4" s="263" t="s">
        <v>326</v>
      </c>
      <c r="BC4" s="263" t="s">
        <v>325</v>
      </c>
      <c r="BD4" s="262" t="s">
        <v>324</v>
      </c>
      <c r="BE4" s="157">
        <v>3</v>
      </c>
      <c r="BF4" s="215">
        <v>41790</v>
      </c>
      <c r="BG4" s="215">
        <v>41882</v>
      </c>
      <c r="BH4" s="215">
        <v>41973</v>
      </c>
      <c r="BI4" s="215">
        <v>42063</v>
      </c>
    </row>
    <row r="5" spans="3:61" ht="15" customHeight="1">
      <c r="C5" s="195">
        <f>O9</f>
        <v>60</v>
      </c>
      <c r="D5" s="195">
        <v>0</v>
      </c>
      <c r="F5" s="258">
        <v>0</v>
      </c>
      <c r="G5" s="193">
        <f>O7</f>
        <v>43184</v>
      </c>
      <c r="H5" s="205">
        <f t="shared" ref="H5:H68" si="2">PV($O$8,C5,$I$6,0,0)*-1</f>
        <v>0</v>
      </c>
      <c r="I5" s="205"/>
      <c r="J5" s="205"/>
      <c r="K5" s="205"/>
      <c r="L5" s="261"/>
      <c r="M5" s="198"/>
      <c r="N5" s="260" t="s">
        <v>323</v>
      </c>
      <c r="O5" s="259">
        <f>'4_Dane_finans_kl'!Q46</f>
        <v>60</v>
      </c>
      <c r="P5" s="198"/>
      <c r="Q5" s="195">
        <f>O9</f>
        <v>60</v>
      </c>
      <c r="R5" s="195">
        <v>0</v>
      </c>
      <c r="T5" s="258">
        <v>0</v>
      </c>
      <c r="U5" s="193">
        <f>O7</f>
        <v>43184</v>
      </c>
      <c r="V5" s="277">
        <f>O6</f>
        <v>0</v>
      </c>
      <c r="W5" s="257"/>
      <c r="X5" s="257"/>
      <c r="Y5" s="257"/>
      <c r="Z5" s="257"/>
      <c r="AA5" s="191">
        <f>T5</f>
        <v>0</v>
      </c>
      <c r="AB5" s="227">
        <f>U5</f>
        <v>43184</v>
      </c>
      <c r="AC5" s="256"/>
      <c r="AD5" s="256"/>
      <c r="AE5" s="250">
        <v>0</v>
      </c>
      <c r="AF5" s="228">
        <f t="shared" ref="AF5:AM5" si="3">IFERROR(VLOOKUP(AF12,$U$5:$Z$77,4,FALSE),0)</f>
        <v>0</v>
      </c>
      <c r="AG5" s="228">
        <f t="shared" si="3"/>
        <v>0</v>
      </c>
      <c r="AH5" s="228">
        <f t="shared" si="3"/>
        <v>0</v>
      </c>
      <c r="AI5" s="228">
        <f t="shared" si="3"/>
        <v>0</v>
      </c>
      <c r="AJ5" s="228">
        <f t="shared" si="3"/>
        <v>0</v>
      </c>
      <c r="AK5" s="228">
        <f t="shared" si="3"/>
        <v>0</v>
      </c>
      <c r="AL5" s="228">
        <f t="shared" si="3"/>
        <v>0</v>
      </c>
      <c r="AM5" s="228">
        <f t="shared" si="3"/>
        <v>0</v>
      </c>
      <c r="AO5" s="226">
        <v>3</v>
      </c>
      <c r="AP5" s="166">
        <v>3</v>
      </c>
      <c r="AQ5" s="166">
        <v>12</v>
      </c>
      <c r="AR5" s="166">
        <v>12</v>
      </c>
      <c r="AS5" s="166">
        <v>12</v>
      </c>
      <c r="AT5" s="166">
        <v>12</v>
      </c>
      <c r="AU5" s="166">
        <v>12</v>
      </c>
      <c r="AV5" s="166">
        <v>12</v>
      </c>
      <c r="AW5" s="166">
        <v>12</v>
      </c>
      <c r="AX5" s="166">
        <v>12</v>
      </c>
      <c r="AY5" s="167"/>
      <c r="AZ5" s="167" t="s">
        <v>351</v>
      </c>
      <c r="BE5" s="157">
        <v>4</v>
      </c>
      <c r="BF5" s="215">
        <v>41820</v>
      </c>
      <c r="BG5" s="215">
        <v>41912</v>
      </c>
      <c r="BH5" s="215">
        <v>42004</v>
      </c>
      <c r="BI5" s="215">
        <v>42094</v>
      </c>
    </row>
    <row r="6" spans="3:61" ht="18" customHeight="1">
      <c r="C6" s="195">
        <f t="shared" ref="C6:C69" si="4">IF(C5-1&gt;=0,C5-1,0)</f>
        <v>59</v>
      </c>
      <c r="D6" s="195">
        <f t="shared" ref="D6:D69" si="5">IF(C6&gt;0,D5+1,0)</f>
        <v>1</v>
      </c>
      <c r="F6" s="194">
        <v>1</v>
      </c>
      <c r="G6" s="193">
        <f t="shared" ref="G6:G69" si="6">IF(F6&gt;0,EOMONTH(G5,$P$206),0)</f>
        <v>43220</v>
      </c>
      <c r="H6" s="205">
        <f t="shared" si="2"/>
        <v>0</v>
      </c>
      <c r="I6" s="255">
        <f>PMT(O8,O9,-$O$6,,0)</f>
        <v>0</v>
      </c>
      <c r="J6" s="205">
        <f t="shared" ref="J6:J69" si="7">PPMT($O$8,F6,$O$9,-$O$6)</f>
        <v>0</v>
      </c>
      <c r="K6" s="205">
        <f t="shared" ref="K6:K69" si="8">IPMT($O$8,F6,$O$9,-$O$6)</f>
        <v>0</v>
      </c>
      <c r="L6" s="204" t="e">
        <f t="shared" ref="L6:L69" si="9">CUMIPMT($O$8,$O$9,$O$6,1,F6,0)*-1</f>
        <v>#NUM!</v>
      </c>
      <c r="M6" s="198"/>
      <c r="N6" s="254" t="s">
        <v>322</v>
      </c>
      <c r="O6" s="253">
        <f>'4_Dane_finans_kl'!E46</f>
        <v>0</v>
      </c>
      <c r="P6" s="198"/>
      <c r="Q6" s="195">
        <f t="shared" ref="Q6:Q69" si="10">IF(Q5-1&gt;=0,Q5-1,0)</f>
        <v>59</v>
      </c>
      <c r="R6" s="195">
        <f t="shared" ref="R6:R69" si="11">IF(Q6&gt;0,R5+1,0)</f>
        <v>1</v>
      </c>
      <c r="T6" s="194">
        <f>R6</f>
        <v>1</v>
      </c>
      <c r="U6" s="193">
        <f t="shared" ref="U6:U69" si="12">EOMONTH(U5,$P$206)</f>
        <v>43220</v>
      </c>
      <c r="V6" s="192">
        <f t="shared" ref="V6:V69" si="13">IF(T6&gt;0,V5-W6,0)</f>
        <v>0</v>
      </c>
      <c r="W6" s="192">
        <f t="shared" ref="W6:W69" si="14">IF(T6&gt;$O$10,$V$5/($O$9-$O$10),0)</f>
        <v>0</v>
      </c>
      <c r="X6" s="192">
        <f>W6</f>
        <v>0</v>
      </c>
      <c r="Y6" s="192">
        <f t="shared" ref="Y6:Y69" si="15">V5*$O$8</f>
        <v>0</v>
      </c>
      <c r="Z6" s="192">
        <f>Y6</f>
        <v>0</v>
      </c>
      <c r="AY6" s="190">
        <f>U5</f>
        <v>43184</v>
      </c>
      <c r="AZ6" s="156">
        <v>1</v>
      </c>
      <c r="BB6" s="213">
        <f>VLOOKUP(AY6,U2:Z74,2,FALSE)</f>
        <v>0</v>
      </c>
      <c r="BE6" s="157">
        <v>5</v>
      </c>
      <c r="BF6" s="215">
        <v>41851</v>
      </c>
      <c r="BG6" s="215">
        <v>41943</v>
      </c>
      <c r="BH6" s="215">
        <v>42035</v>
      </c>
      <c r="BI6" s="215">
        <v>42124</v>
      </c>
    </row>
    <row r="7" spans="3:61" ht="23.25" customHeight="1">
      <c r="C7" s="195">
        <f t="shared" si="4"/>
        <v>58</v>
      </c>
      <c r="D7" s="195">
        <f t="shared" si="5"/>
        <v>2</v>
      </c>
      <c r="F7" s="194">
        <f t="shared" ref="F7:F70" si="16">IF(D6&gt;0,F6+1,0)</f>
        <v>2</v>
      </c>
      <c r="G7" s="193">
        <f t="shared" si="6"/>
        <v>43251</v>
      </c>
      <c r="H7" s="205">
        <f t="shared" si="2"/>
        <v>0</v>
      </c>
      <c r="I7" s="205">
        <f t="shared" ref="I7:I70" si="17">IF(H6&gt;0,I6,0)</f>
        <v>0</v>
      </c>
      <c r="J7" s="205">
        <f t="shared" si="7"/>
        <v>0</v>
      </c>
      <c r="K7" s="205">
        <f t="shared" si="8"/>
        <v>0</v>
      </c>
      <c r="L7" s="204" t="e">
        <f t="shared" si="9"/>
        <v>#NUM!</v>
      </c>
      <c r="M7" s="198"/>
      <c r="N7" s="247" t="s">
        <v>320</v>
      </c>
      <c r="O7" s="400">
        <v>43184</v>
      </c>
      <c r="P7" s="198"/>
      <c r="Q7" s="195">
        <f t="shared" si="10"/>
        <v>58</v>
      </c>
      <c r="R7" s="195">
        <f t="shared" si="11"/>
        <v>2</v>
      </c>
      <c r="T7" s="194">
        <f t="shared" ref="T7:T70" si="18">IF(R6&gt;0,T6+1,0)</f>
        <v>2</v>
      </c>
      <c r="U7" s="193">
        <f t="shared" si="12"/>
        <v>43251</v>
      </c>
      <c r="V7" s="192">
        <f t="shared" si="13"/>
        <v>0</v>
      </c>
      <c r="W7" s="192">
        <f t="shared" si="14"/>
        <v>0</v>
      </c>
      <c r="X7" s="192">
        <f t="shared" ref="X7:X70" si="19">W7+X6</f>
        <v>0</v>
      </c>
      <c r="Y7" s="192">
        <f t="shared" si="15"/>
        <v>0</v>
      </c>
      <c r="Z7" s="192">
        <f t="shared" ref="Z7:Z70" si="20">Z6+Y7</f>
        <v>0</v>
      </c>
      <c r="AY7" s="212">
        <v>43281</v>
      </c>
      <c r="AZ7" s="281">
        <v>2</v>
      </c>
      <c r="BA7" s="213">
        <f>VLOOKUP(AY7,$U$5:$Z$77,6,FALSE)</f>
        <v>0</v>
      </c>
      <c r="BB7" s="213">
        <f>VLOOKUP(AY7,U3:Z75,2,FALSE)</f>
        <v>0</v>
      </c>
      <c r="BE7" s="157">
        <v>6</v>
      </c>
      <c r="BF7" s="215">
        <v>41882</v>
      </c>
      <c r="BG7" s="215">
        <v>41973</v>
      </c>
      <c r="BH7" s="215">
        <v>42063</v>
      </c>
      <c r="BI7" s="215">
        <v>42155</v>
      </c>
    </row>
    <row r="8" spans="3:61" ht="18.75" customHeight="1">
      <c r="C8" s="195">
        <f t="shared" si="4"/>
        <v>57</v>
      </c>
      <c r="D8" s="195">
        <f t="shared" si="5"/>
        <v>3</v>
      </c>
      <c r="F8" s="194">
        <f t="shared" si="16"/>
        <v>3</v>
      </c>
      <c r="G8" s="193">
        <f t="shared" si="6"/>
        <v>43281</v>
      </c>
      <c r="H8" s="205">
        <f t="shared" si="2"/>
        <v>0</v>
      </c>
      <c r="I8" s="205">
        <f t="shared" si="17"/>
        <v>0</v>
      </c>
      <c r="J8" s="205">
        <f t="shared" si="7"/>
        <v>0</v>
      </c>
      <c r="K8" s="205">
        <f t="shared" si="8"/>
        <v>0</v>
      </c>
      <c r="L8" s="204" t="e">
        <f t="shared" si="9"/>
        <v>#NUM!</v>
      </c>
      <c r="M8" s="198"/>
      <c r="N8" s="242" t="s">
        <v>319</v>
      </c>
      <c r="O8" s="241">
        <f>MAX(N203:N205)</f>
        <v>5.0000000000000001E-3</v>
      </c>
      <c r="P8" s="198"/>
      <c r="Q8" s="195">
        <f t="shared" si="10"/>
        <v>57</v>
      </c>
      <c r="R8" s="195">
        <f t="shared" si="11"/>
        <v>3</v>
      </c>
      <c r="T8" s="194">
        <f t="shared" si="18"/>
        <v>3</v>
      </c>
      <c r="U8" s="193">
        <f t="shared" si="12"/>
        <v>43281</v>
      </c>
      <c r="V8" s="192">
        <f t="shared" si="13"/>
        <v>0</v>
      </c>
      <c r="W8" s="192">
        <f t="shared" si="14"/>
        <v>0</v>
      </c>
      <c r="X8" s="192">
        <f t="shared" si="19"/>
        <v>0</v>
      </c>
      <c r="Y8" s="192">
        <f t="shared" si="15"/>
        <v>0</v>
      </c>
      <c r="Z8" s="192">
        <f t="shared" si="20"/>
        <v>0</v>
      </c>
      <c r="AY8" s="212">
        <v>43373</v>
      </c>
      <c r="AZ8" s="281">
        <v>3</v>
      </c>
      <c r="BA8" s="213">
        <f>VLOOKUP(AY8,$U$5:$Z$77,6,FALSE)</f>
        <v>0</v>
      </c>
      <c r="BB8" s="213">
        <f>VLOOKUP(AY8,U4:Z76,2,FALSE)</f>
        <v>0</v>
      </c>
      <c r="BE8" s="157">
        <v>7</v>
      </c>
      <c r="BF8" s="215">
        <v>41912</v>
      </c>
      <c r="BG8" s="215">
        <v>42004</v>
      </c>
      <c r="BH8" s="215">
        <v>42094</v>
      </c>
      <c r="BI8" s="215">
        <v>42185</v>
      </c>
    </row>
    <row r="9" spans="3:61" ht="18.75" customHeight="1">
      <c r="C9" s="195">
        <f t="shared" si="4"/>
        <v>56</v>
      </c>
      <c r="D9" s="195">
        <f t="shared" si="5"/>
        <v>4</v>
      </c>
      <c r="F9" s="194">
        <f t="shared" si="16"/>
        <v>4</v>
      </c>
      <c r="G9" s="193">
        <f t="shared" si="6"/>
        <v>43312</v>
      </c>
      <c r="H9" s="205">
        <f t="shared" si="2"/>
        <v>0</v>
      </c>
      <c r="I9" s="205">
        <f t="shared" si="17"/>
        <v>0</v>
      </c>
      <c r="J9" s="205">
        <f t="shared" si="7"/>
        <v>0</v>
      </c>
      <c r="K9" s="205">
        <f t="shared" si="8"/>
        <v>0</v>
      </c>
      <c r="L9" s="204" t="e">
        <f t="shared" si="9"/>
        <v>#NUM!</v>
      </c>
      <c r="M9" s="198"/>
      <c r="N9" s="238" t="s">
        <v>315</v>
      </c>
      <c r="O9" s="237">
        <f>MAX(O203:O205)</f>
        <v>60</v>
      </c>
      <c r="P9" s="198"/>
      <c r="Q9" s="195">
        <f t="shared" si="10"/>
        <v>56</v>
      </c>
      <c r="R9" s="195">
        <f t="shared" si="11"/>
        <v>4</v>
      </c>
      <c r="T9" s="194">
        <f t="shared" si="18"/>
        <v>4</v>
      </c>
      <c r="U9" s="193">
        <f t="shared" si="12"/>
        <v>43312</v>
      </c>
      <c r="V9" s="192">
        <f t="shared" si="13"/>
        <v>0</v>
      </c>
      <c r="W9" s="192">
        <f t="shared" si="14"/>
        <v>0</v>
      </c>
      <c r="X9" s="192">
        <f t="shared" si="19"/>
        <v>0</v>
      </c>
      <c r="Y9" s="192">
        <f t="shared" si="15"/>
        <v>0</v>
      </c>
      <c r="Z9" s="192">
        <f t="shared" si="20"/>
        <v>0</v>
      </c>
      <c r="AB9" s="203"/>
      <c r="AC9" s="252" t="s">
        <v>321</v>
      </c>
      <c r="AD9" s="251">
        <f>AF9+AG9+AH9+AI9+AJ9+AK9+AL9+AM9</f>
        <v>0</v>
      </c>
      <c r="AE9" s="250">
        <f>AE10</f>
        <v>0</v>
      </c>
      <c r="AF9" s="228">
        <f t="shared" ref="AF9:AM9" si="21">IF(AF10-AE10&lt;0,0,AF10-AE10)</f>
        <v>0</v>
      </c>
      <c r="AG9" s="228">
        <f t="shared" si="21"/>
        <v>0</v>
      </c>
      <c r="AH9" s="228">
        <f t="shared" si="21"/>
        <v>0</v>
      </c>
      <c r="AI9" s="228">
        <f t="shared" si="21"/>
        <v>0</v>
      </c>
      <c r="AJ9" s="228">
        <f t="shared" si="21"/>
        <v>0</v>
      </c>
      <c r="AK9" s="228">
        <f t="shared" si="21"/>
        <v>0</v>
      </c>
      <c r="AL9" s="228">
        <f t="shared" si="21"/>
        <v>0</v>
      </c>
      <c r="AM9" s="228">
        <f t="shared" si="21"/>
        <v>0</v>
      </c>
      <c r="AO9" s="226">
        <v>4</v>
      </c>
      <c r="AP9" s="166">
        <v>11</v>
      </c>
      <c r="AQ9" s="166">
        <f t="shared" ref="AQ9:AX9" si="22">AP9+12</f>
        <v>23</v>
      </c>
      <c r="AR9" s="166">
        <f t="shared" si="22"/>
        <v>35</v>
      </c>
      <c r="AS9" s="166">
        <f t="shared" si="22"/>
        <v>47</v>
      </c>
      <c r="AT9" s="166">
        <f t="shared" si="22"/>
        <v>59</v>
      </c>
      <c r="AU9" s="166">
        <f t="shared" si="22"/>
        <v>71</v>
      </c>
      <c r="AV9" s="166">
        <f t="shared" si="22"/>
        <v>83</v>
      </c>
      <c r="AW9" s="166">
        <f t="shared" si="22"/>
        <v>95</v>
      </c>
      <c r="AX9" s="249">
        <f t="shared" si="22"/>
        <v>107</v>
      </c>
      <c r="AY9" s="278">
        <v>43465</v>
      </c>
      <c r="AZ9" s="282">
        <v>4</v>
      </c>
      <c r="BA9" s="213">
        <f>VLOOKUP(AY9,$U$5:$Z$77,6,FALSE)</f>
        <v>0</v>
      </c>
      <c r="BB9" s="213">
        <f>VLOOKUP(AY9,U5:Z77,2,FALSE)</f>
        <v>0</v>
      </c>
      <c r="BC9" s="248">
        <f>VLOOKUP(AY10,U5:Z77,2,FALSE)</f>
        <v>0</v>
      </c>
      <c r="BD9" s="213">
        <f t="shared" ref="BD9:BD18" si="23">BB9-BC9</f>
        <v>0</v>
      </c>
      <c r="BE9" s="157">
        <v>8</v>
      </c>
      <c r="BF9" s="215">
        <v>41943</v>
      </c>
      <c r="BG9" s="215">
        <v>42035</v>
      </c>
      <c r="BH9" s="215">
        <v>42124</v>
      </c>
      <c r="BI9" s="215">
        <v>42216</v>
      </c>
    </row>
    <row r="10" spans="3:61" ht="22.5" customHeight="1">
      <c r="C10" s="195">
        <f t="shared" si="4"/>
        <v>55</v>
      </c>
      <c r="D10" s="195">
        <f t="shared" si="5"/>
        <v>5</v>
      </c>
      <c r="F10" s="194">
        <f t="shared" si="16"/>
        <v>5</v>
      </c>
      <c r="G10" s="193">
        <f t="shared" si="6"/>
        <v>43343</v>
      </c>
      <c r="H10" s="205">
        <f t="shared" si="2"/>
        <v>0</v>
      </c>
      <c r="I10" s="205">
        <f t="shared" si="17"/>
        <v>0</v>
      </c>
      <c r="J10" s="205">
        <f t="shared" si="7"/>
        <v>0</v>
      </c>
      <c r="K10" s="205">
        <f t="shared" si="8"/>
        <v>0</v>
      </c>
      <c r="L10" s="204" t="e">
        <f t="shared" si="9"/>
        <v>#NUM!</v>
      </c>
      <c r="M10" s="198"/>
      <c r="N10" s="233" t="s">
        <v>318</v>
      </c>
      <c r="O10" s="232">
        <f>'4_Dane_finans_kl'!R46</f>
        <v>0</v>
      </c>
      <c r="P10" s="198"/>
      <c r="Q10" s="195">
        <f t="shared" si="10"/>
        <v>55</v>
      </c>
      <c r="R10" s="195">
        <f t="shared" si="11"/>
        <v>5</v>
      </c>
      <c r="T10" s="194">
        <f t="shared" si="18"/>
        <v>5</v>
      </c>
      <c r="U10" s="193">
        <f t="shared" si="12"/>
        <v>43343</v>
      </c>
      <c r="V10" s="192">
        <f t="shared" si="13"/>
        <v>0</v>
      </c>
      <c r="W10" s="192">
        <f t="shared" si="14"/>
        <v>0</v>
      </c>
      <c r="X10" s="192">
        <f t="shared" si="19"/>
        <v>0</v>
      </c>
      <c r="Y10" s="192">
        <f t="shared" si="15"/>
        <v>0</v>
      </c>
      <c r="Z10" s="192">
        <f t="shared" si="20"/>
        <v>0</v>
      </c>
      <c r="AB10" s="203"/>
      <c r="AC10" s="245"/>
      <c r="AD10" s="245"/>
      <c r="AE10" s="244">
        <v>0</v>
      </c>
      <c r="AF10" s="243">
        <f t="shared" ref="AF10:AM10" si="24">AF11</f>
        <v>0</v>
      </c>
      <c r="AG10" s="243">
        <f t="shared" si="24"/>
        <v>0</v>
      </c>
      <c r="AH10" s="243">
        <f t="shared" si="24"/>
        <v>0</v>
      </c>
      <c r="AI10" s="243">
        <f t="shared" si="24"/>
        <v>0</v>
      </c>
      <c r="AJ10" s="243">
        <f t="shared" si="24"/>
        <v>0</v>
      </c>
      <c r="AK10" s="243">
        <f t="shared" si="24"/>
        <v>0</v>
      </c>
      <c r="AL10" s="243">
        <f t="shared" si="24"/>
        <v>0</v>
      </c>
      <c r="AM10" s="243">
        <f t="shared" si="24"/>
        <v>0</v>
      </c>
      <c r="AY10" s="193">
        <v>43830</v>
      </c>
      <c r="AZ10" s="283"/>
      <c r="BA10" s="213">
        <f>VLOOKUP(AY10,U5:Z140,6,FALSE)</f>
        <v>0</v>
      </c>
      <c r="BB10" s="213">
        <f t="shared" ref="BB10:BB19" si="25">VLOOKUP(AY10,U5:Z140,2,FALSE)</f>
        <v>0</v>
      </c>
      <c r="BC10" s="213">
        <f>VLOOKUP(AY11,U5:Z77,2,FALSE)</f>
        <v>0</v>
      </c>
      <c r="BD10" s="213">
        <f t="shared" si="23"/>
        <v>0</v>
      </c>
      <c r="BE10" s="157">
        <v>9</v>
      </c>
      <c r="BF10" s="215">
        <v>41973</v>
      </c>
      <c r="BG10" s="215">
        <v>42063</v>
      </c>
      <c r="BH10" s="215">
        <v>42155</v>
      </c>
      <c r="BI10" s="215">
        <v>42247</v>
      </c>
    </row>
    <row r="11" spans="3:61" ht="19.5" customHeight="1">
      <c r="C11" s="195">
        <f t="shared" si="4"/>
        <v>54</v>
      </c>
      <c r="D11" s="195">
        <f t="shared" si="5"/>
        <v>6</v>
      </c>
      <c r="F11" s="194">
        <f t="shared" si="16"/>
        <v>6</v>
      </c>
      <c r="G11" s="193">
        <f t="shared" si="6"/>
        <v>43373</v>
      </c>
      <c r="H11" s="205">
        <f t="shared" si="2"/>
        <v>0</v>
      </c>
      <c r="I11" s="205">
        <f t="shared" si="17"/>
        <v>0</v>
      </c>
      <c r="J11" s="205">
        <f t="shared" si="7"/>
        <v>0</v>
      </c>
      <c r="K11" s="205">
        <f t="shared" si="8"/>
        <v>0</v>
      </c>
      <c r="L11" s="204" t="e">
        <f t="shared" si="9"/>
        <v>#NUM!</v>
      </c>
      <c r="M11" s="198"/>
      <c r="P11" s="198"/>
      <c r="Q11" s="195">
        <f t="shared" si="10"/>
        <v>54</v>
      </c>
      <c r="R11" s="195">
        <f t="shared" si="11"/>
        <v>6</v>
      </c>
      <c r="T11" s="194">
        <f t="shared" si="18"/>
        <v>6</v>
      </c>
      <c r="U11" s="193">
        <f t="shared" si="12"/>
        <v>43373</v>
      </c>
      <c r="V11" s="192">
        <f t="shared" si="13"/>
        <v>0</v>
      </c>
      <c r="W11" s="192">
        <f t="shared" si="14"/>
        <v>0</v>
      </c>
      <c r="X11" s="192">
        <f t="shared" si="19"/>
        <v>0</v>
      </c>
      <c r="Y11" s="192">
        <f t="shared" si="15"/>
        <v>0</v>
      </c>
      <c r="Z11" s="192">
        <f t="shared" si="20"/>
        <v>0</v>
      </c>
      <c r="AB11" s="203"/>
      <c r="AC11" s="240">
        <v>0</v>
      </c>
      <c r="AD11" s="239"/>
      <c r="AE11" s="230">
        <v>0</v>
      </c>
      <c r="AF11" s="228">
        <f t="shared" ref="AF11:AM11" si="26">IFERROR(VLOOKUP(AF12,$U$5:$AA$77,6,FALSE),0)</f>
        <v>0</v>
      </c>
      <c r="AG11" s="228">
        <f t="shared" si="26"/>
        <v>0</v>
      </c>
      <c r="AH11" s="228">
        <f t="shared" si="26"/>
        <v>0</v>
      </c>
      <c r="AI11" s="228">
        <f t="shared" si="26"/>
        <v>0</v>
      </c>
      <c r="AJ11" s="228">
        <f t="shared" si="26"/>
        <v>0</v>
      </c>
      <c r="AK11" s="228">
        <f t="shared" si="26"/>
        <v>0</v>
      </c>
      <c r="AL11" s="228">
        <f t="shared" si="26"/>
        <v>0</v>
      </c>
      <c r="AM11" s="228">
        <f t="shared" si="26"/>
        <v>0</v>
      </c>
      <c r="AY11" s="193">
        <v>44196</v>
      </c>
      <c r="AZ11" s="283"/>
      <c r="BA11" s="213">
        <f>VLOOKUP(AY11,$U$5:$Z$77,6,FALSE)</f>
        <v>0</v>
      </c>
      <c r="BB11" s="213">
        <f t="shared" si="25"/>
        <v>0</v>
      </c>
      <c r="BC11" s="213">
        <f t="shared" ref="BC11:BC16" si="27">VLOOKUP(AY12,$U$5:$Z$136,2,FALSE)</f>
        <v>0</v>
      </c>
      <c r="BD11" s="213">
        <f t="shared" si="23"/>
        <v>0</v>
      </c>
      <c r="BE11" s="157">
        <v>10</v>
      </c>
      <c r="BF11" s="215">
        <v>42004</v>
      </c>
      <c r="BG11" s="215">
        <v>42094</v>
      </c>
      <c r="BH11" s="215">
        <v>42185</v>
      </c>
      <c r="BI11" s="215">
        <v>42277</v>
      </c>
    </row>
    <row r="12" spans="3:61" ht="18" customHeight="1">
      <c r="C12" s="195">
        <f t="shared" si="4"/>
        <v>53</v>
      </c>
      <c r="D12" s="195">
        <f t="shared" si="5"/>
        <v>7</v>
      </c>
      <c r="F12" s="194">
        <f t="shared" si="16"/>
        <v>7</v>
      </c>
      <c r="G12" s="193">
        <f t="shared" si="6"/>
        <v>43404</v>
      </c>
      <c r="H12" s="205">
        <f t="shared" si="2"/>
        <v>0</v>
      </c>
      <c r="I12" s="205">
        <f t="shared" si="17"/>
        <v>0</v>
      </c>
      <c r="J12" s="205">
        <f t="shared" si="7"/>
        <v>0</v>
      </c>
      <c r="K12" s="205">
        <f t="shared" si="8"/>
        <v>0</v>
      </c>
      <c r="L12" s="204" t="e">
        <f t="shared" si="9"/>
        <v>#NUM!</v>
      </c>
      <c r="M12" s="198"/>
      <c r="P12" s="198"/>
      <c r="Q12" s="195">
        <f t="shared" si="10"/>
        <v>53</v>
      </c>
      <c r="R12" s="195">
        <f t="shared" si="11"/>
        <v>7</v>
      </c>
      <c r="T12" s="194">
        <f t="shared" si="18"/>
        <v>7</v>
      </c>
      <c r="U12" s="193">
        <f t="shared" si="12"/>
        <v>43404</v>
      </c>
      <c r="V12" s="192">
        <f t="shared" si="13"/>
        <v>0</v>
      </c>
      <c r="W12" s="192">
        <f t="shared" si="14"/>
        <v>0</v>
      </c>
      <c r="X12" s="192">
        <f t="shared" si="19"/>
        <v>0</v>
      </c>
      <c r="Y12" s="192">
        <f t="shared" si="15"/>
        <v>0</v>
      </c>
      <c r="Z12" s="192">
        <f t="shared" si="20"/>
        <v>0</v>
      </c>
      <c r="AB12" s="203"/>
      <c r="AC12" s="236">
        <v>5</v>
      </c>
      <c r="AD12" s="235"/>
      <c r="AE12" s="234">
        <f>VLOOKUP(AE11,$T$5:$Z$77,7,FALSE)</f>
        <v>0</v>
      </c>
      <c r="AF12" s="220">
        <f t="shared" ref="AF12:AM12" si="28">VLOOKUP($AC$12,$AO$12:$AX$16,AP2,FALSE)</f>
        <v>42460</v>
      </c>
      <c r="AG12" s="220">
        <f t="shared" si="28"/>
        <v>42551</v>
      </c>
      <c r="AH12" s="220">
        <f t="shared" si="28"/>
        <v>42643</v>
      </c>
      <c r="AI12" s="220">
        <f t="shared" si="28"/>
        <v>42735</v>
      </c>
      <c r="AJ12" s="220">
        <f t="shared" si="28"/>
        <v>43100</v>
      </c>
      <c r="AK12" s="220">
        <f t="shared" si="28"/>
        <v>43465</v>
      </c>
      <c r="AL12" s="220">
        <f t="shared" si="28"/>
        <v>43830</v>
      </c>
      <c r="AM12" s="220">
        <f t="shared" si="28"/>
        <v>44196</v>
      </c>
      <c r="AO12" s="226">
        <v>1</v>
      </c>
      <c r="AP12" s="165">
        <f>EOMONTH(AP17,5)</f>
        <v>42185</v>
      </c>
      <c r="AQ12" s="165">
        <f>EOMONTH(AP12,3)</f>
        <v>42277</v>
      </c>
      <c r="AR12" s="165">
        <f>EOMONTH(AQ12,3)</f>
        <v>42369</v>
      </c>
      <c r="AS12" s="165">
        <f t="shared" ref="AS12:AX12" si="29">EOMONTH(AR12,12)</f>
        <v>42735</v>
      </c>
      <c r="AT12" s="165">
        <f t="shared" si="29"/>
        <v>43100</v>
      </c>
      <c r="AU12" s="165">
        <f t="shared" si="29"/>
        <v>43465</v>
      </c>
      <c r="AV12" s="165">
        <f t="shared" si="29"/>
        <v>43830</v>
      </c>
      <c r="AW12" s="165">
        <f t="shared" si="29"/>
        <v>44196</v>
      </c>
      <c r="AX12" s="224">
        <f t="shared" si="29"/>
        <v>44561</v>
      </c>
      <c r="AY12" s="212">
        <v>44561</v>
      </c>
      <c r="AZ12" s="283"/>
      <c r="BA12" s="213">
        <f>VLOOKUP(AY12,$U$5:$Z$77,6,FALSE)</f>
        <v>0</v>
      </c>
      <c r="BB12" s="213">
        <f t="shared" si="25"/>
        <v>0</v>
      </c>
      <c r="BC12" s="213">
        <f t="shared" si="27"/>
        <v>0</v>
      </c>
      <c r="BD12" s="213">
        <f t="shared" si="23"/>
        <v>0</v>
      </c>
      <c r="BE12" s="157">
        <v>11</v>
      </c>
      <c r="BF12" s="215">
        <v>42035</v>
      </c>
      <c r="BG12" s="215">
        <v>42124</v>
      </c>
      <c r="BH12" s="215"/>
      <c r="BI12" s="215">
        <v>42308</v>
      </c>
    </row>
    <row r="13" spans="3:61" ht="15" customHeight="1">
      <c r="C13" s="195">
        <f t="shared" si="4"/>
        <v>52</v>
      </c>
      <c r="D13" s="195">
        <f t="shared" si="5"/>
        <v>8</v>
      </c>
      <c r="F13" s="194">
        <f t="shared" si="16"/>
        <v>8</v>
      </c>
      <c r="G13" s="193">
        <f t="shared" si="6"/>
        <v>43434</v>
      </c>
      <c r="H13" s="205">
        <f t="shared" si="2"/>
        <v>0</v>
      </c>
      <c r="I13" s="205">
        <f t="shared" si="17"/>
        <v>0</v>
      </c>
      <c r="J13" s="205">
        <f t="shared" si="7"/>
        <v>0</v>
      </c>
      <c r="K13" s="205">
        <f t="shared" si="8"/>
        <v>0</v>
      </c>
      <c r="L13" s="204" t="e">
        <f t="shared" si="9"/>
        <v>#NUM!</v>
      </c>
      <c r="M13" s="198"/>
      <c r="P13" s="198"/>
      <c r="Q13" s="195">
        <f t="shared" si="10"/>
        <v>52</v>
      </c>
      <c r="R13" s="195">
        <f t="shared" si="11"/>
        <v>8</v>
      </c>
      <c r="T13" s="194">
        <f t="shared" si="18"/>
        <v>8</v>
      </c>
      <c r="U13" s="193">
        <f t="shared" si="12"/>
        <v>43434</v>
      </c>
      <c r="V13" s="192">
        <f t="shared" si="13"/>
        <v>0</v>
      </c>
      <c r="W13" s="192">
        <f t="shared" si="14"/>
        <v>0</v>
      </c>
      <c r="X13" s="192">
        <f t="shared" si="19"/>
        <v>0</v>
      </c>
      <c r="Y13" s="192">
        <f t="shared" si="15"/>
        <v>0</v>
      </c>
      <c r="Z13" s="192">
        <f t="shared" si="20"/>
        <v>0</v>
      </c>
      <c r="AB13" s="203"/>
      <c r="AD13" s="231"/>
      <c r="AE13" s="230"/>
      <c r="AF13" s="228">
        <f t="shared" ref="AF13:AM13" si="30">AF12</f>
        <v>42460</v>
      </c>
      <c r="AG13" s="228">
        <f t="shared" si="30"/>
        <v>42551</v>
      </c>
      <c r="AH13" s="228">
        <f t="shared" si="30"/>
        <v>42643</v>
      </c>
      <c r="AI13" s="228">
        <f t="shared" si="30"/>
        <v>42735</v>
      </c>
      <c r="AJ13" s="228">
        <f t="shared" si="30"/>
        <v>43100</v>
      </c>
      <c r="AK13" s="229">
        <f t="shared" si="30"/>
        <v>43465</v>
      </c>
      <c r="AL13" s="229">
        <f t="shared" si="30"/>
        <v>43830</v>
      </c>
      <c r="AM13" s="229">
        <f t="shared" si="30"/>
        <v>44196</v>
      </c>
      <c r="AO13" s="226">
        <v>2</v>
      </c>
      <c r="AP13" s="165">
        <f>EOMONTH(AP12,3)</f>
        <v>42277</v>
      </c>
      <c r="AQ13" s="165">
        <f>EOMONTH(AQ12,3)</f>
        <v>42369</v>
      </c>
      <c r="AR13" s="165">
        <f t="shared" ref="AR13:AX13" si="31">EOMONTH(AR12,12)</f>
        <v>42735</v>
      </c>
      <c r="AS13" s="165">
        <f t="shared" si="31"/>
        <v>43100</v>
      </c>
      <c r="AT13" s="165">
        <f t="shared" si="31"/>
        <v>43465</v>
      </c>
      <c r="AU13" s="165">
        <f t="shared" si="31"/>
        <v>43830</v>
      </c>
      <c r="AV13" s="165">
        <f t="shared" si="31"/>
        <v>44196</v>
      </c>
      <c r="AW13" s="165">
        <f t="shared" si="31"/>
        <v>44561</v>
      </c>
      <c r="AX13" s="224">
        <f t="shared" si="31"/>
        <v>44926</v>
      </c>
      <c r="AY13" s="212">
        <v>44926</v>
      </c>
      <c r="AZ13" s="212"/>
      <c r="BA13" s="213">
        <f t="shared" ref="BA13:BA18" si="32">VLOOKUP(AY13,$U$5:$Z$125,6,FALSE)</f>
        <v>0</v>
      </c>
      <c r="BB13" s="213">
        <f t="shared" si="25"/>
        <v>0</v>
      </c>
      <c r="BC13" s="213">
        <f t="shared" si="27"/>
        <v>0</v>
      </c>
      <c r="BD13" s="213">
        <f t="shared" si="23"/>
        <v>0</v>
      </c>
      <c r="BE13" s="157">
        <v>12</v>
      </c>
      <c r="BF13" s="215">
        <v>42063</v>
      </c>
      <c r="BG13" s="215">
        <v>42155</v>
      </c>
      <c r="BH13" s="215"/>
      <c r="BI13" s="215">
        <v>42338</v>
      </c>
    </row>
    <row r="14" spans="3:61" ht="15" customHeight="1">
      <c r="C14" s="195">
        <f t="shared" si="4"/>
        <v>51</v>
      </c>
      <c r="D14" s="195">
        <f t="shared" si="5"/>
        <v>9</v>
      </c>
      <c r="F14" s="194">
        <f t="shared" si="16"/>
        <v>9</v>
      </c>
      <c r="G14" s="193">
        <f t="shared" si="6"/>
        <v>43465</v>
      </c>
      <c r="H14" s="205">
        <f t="shared" si="2"/>
        <v>0</v>
      </c>
      <c r="I14" s="205">
        <f t="shared" si="17"/>
        <v>0</v>
      </c>
      <c r="J14" s="205">
        <f t="shared" si="7"/>
        <v>0</v>
      </c>
      <c r="K14" s="205">
        <f t="shared" si="8"/>
        <v>0</v>
      </c>
      <c r="L14" s="204" t="e">
        <f t="shared" si="9"/>
        <v>#NUM!</v>
      </c>
      <c r="M14" s="198"/>
      <c r="N14" s="198"/>
      <c r="O14" s="198"/>
      <c r="P14" s="198"/>
      <c r="Q14" s="195">
        <f t="shared" si="10"/>
        <v>51</v>
      </c>
      <c r="R14" s="195">
        <f t="shared" si="11"/>
        <v>9</v>
      </c>
      <c r="T14" s="194">
        <f t="shared" si="18"/>
        <v>9</v>
      </c>
      <c r="U14" s="193">
        <f t="shared" si="12"/>
        <v>43465</v>
      </c>
      <c r="V14" s="192">
        <f t="shared" si="13"/>
        <v>0</v>
      </c>
      <c r="W14" s="192">
        <f t="shared" si="14"/>
        <v>0</v>
      </c>
      <c r="X14" s="192">
        <f t="shared" si="19"/>
        <v>0</v>
      </c>
      <c r="Y14" s="192">
        <f t="shared" si="15"/>
        <v>0</v>
      </c>
      <c r="Z14" s="192">
        <f t="shared" si="20"/>
        <v>0</v>
      </c>
      <c r="AB14" s="203"/>
      <c r="AC14" s="189"/>
      <c r="AD14" s="189"/>
      <c r="AE14" s="189"/>
      <c r="AF14" s="228">
        <f t="shared" ref="AF14:AM14" si="33">IF(AND($AB$5&lt;=AF13,$AB$5&gt;AE13),$V$5,0)</f>
        <v>0</v>
      </c>
      <c r="AG14" s="228">
        <f t="shared" si="33"/>
        <v>0</v>
      </c>
      <c r="AH14" s="228">
        <f t="shared" si="33"/>
        <v>0</v>
      </c>
      <c r="AI14" s="228">
        <f t="shared" si="33"/>
        <v>0</v>
      </c>
      <c r="AJ14" s="228">
        <f t="shared" si="33"/>
        <v>0</v>
      </c>
      <c r="AK14" s="227">
        <f t="shared" si="33"/>
        <v>0</v>
      </c>
      <c r="AL14" s="227">
        <f t="shared" si="33"/>
        <v>0</v>
      </c>
      <c r="AM14" s="227">
        <f t="shared" si="33"/>
        <v>0</v>
      </c>
      <c r="AO14" s="226">
        <v>3</v>
      </c>
      <c r="AP14" s="165">
        <f>EOMONTH(AP13,3)</f>
        <v>42369</v>
      </c>
      <c r="AQ14" s="165">
        <f t="shared" ref="AQ14:AX15" si="34">EOMONTH(AP14,12)</f>
        <v>42735</v>
      </c>
      <c r="AR14" s="165">
        <f t="shared" si="34"/>
        <v>43100</v>
      </c>
      <c r="AS14" s="165">
        <f t="shared" si="34"/>
        <v>43465</v>
      </c>
      <c r="AT14" s="165">
        <f t="shared" si="34"/>
        <v>43830</v>
      </c>
      <c r="AU14" s="165">
        <f t="shared" si="34"/>
        <v>44196</v>
      </c>
      <c r="AV14" s="165">
        <f t="shared" si="34"/>
        <v>44561</v>
      </c>
      <c r="AW14" s="165">
        <f t="shared" si="34"/>
        <v>44926</v>
      </c>
      <c r="AX14" s="224">
        <f t="shared" si="34"/>
        <v>45291</v>
      </c>
      <c r="AY14" s="212">
        <v>45291</v>
      </c>
      <c r="AZ14" s="212"/>
      <c r="BA14" s="213">
        <f t="shared" si="32"/>
        <v>0</v>
      </c>
      <c r="BB14" s="213">
        <f t="shared" si="25"/>
        <v>0</v>
      </c>
      <c r="BC14" s="213">
        <f t="shared" si="27"/>
        <v>0</v>
      </c>
      <c r="BD14" s="213">
        <f t="shared" si="23"/>
        <v>0</v>
      </c>
      <c r="BE14" s="157">
        <v>13</v>
      </c>
      <c r="BF14" s="215">
        <v>42094</v>
      </c>
      <c r="BG14" s="215">
        <v>42185</v>
      </c>
      <c r="BH14" s="215"/>
      <c r="BI14" s="215">
        <v>42369</v>
      </c>
    </row>
    <row r="15" spans="3:61" ht="15" customHeight="1">
      <c r="C15" s="195">
        <f t="shared" si="4"/>
        <v>50</v>
      </c>
      <c r="D15" s="195">
        <f t="shared" si="5"/>
        <v>10</v>
      </c>
      <c r="F15" s="194">
        <f t="shared" si="16"/>
        <v>10</v>
      </c>
      <c r="G15" s="193">
        <f t="shared" si="6"/>
        <v>43496</v>
      </c>
      <c r="H15" s="205">
        <f t="shared" si="2"/>
        <v>0</v>
      </c>
      <c r="I15" s="205">
        <f t="shared" si="17"/>
        <v>0</v>
      </c>
      <c r="J15" s="205">
        <f t="shared" si="7"/>
        <v>0</v>
      </c>
      <c r="K15" s="205">
        <f t="shared" si="8"/>
        <v>0</v>
      </c>
      <c r="L15" s="204" t="e">
        <f t="shared" si="9"/>
        <v>#NUM!</v>
      </c>
      <c r="M15" s="198"/>
      <c r="Q15" s="195">
        <f t="shared" si="10"/>
        <v>50</v>
      </c>
      <c r="R15" s="195">
        <f t="shared" si="11"/>
        <v>10</v>
      </c>
      <c r="S15" s="214"/>
      <c r="T15" s="194">
        <f t="shared" si="18"/>
        <v>10</v>
      </c>
      <c r="U15" s="193">
        <f t="shared" si="12"/>
        <v>43496</v>
      </c>
      <c r="V15" s="192">
        <f t="shared" si="13"/>
        <v>0</v>
      </c>
      <c r="W15" s="192">
        <f t="shared" si="14"/>
        <v>0</v>
      </c>
      <c r="X15" s="192">
        <f t="shared" si="19"/>
        <v>0</v>
      </c>
      <c r="Y15" s="192">
        <f t="shared" si="15"/>
        <v>0</v>
      </c>
      <c r="Z15" s="192">
        <f t="shared" si="20"/>
        <v>0</v>
      </c>
      <c r="AB15" s="203"/>
      <c r="AC15" s="189"/>
      <c r="AD15" s="189"/>
      <c r="AE15" s="189"/>
      <c r="AF15" s="189"/>
      <c r="AG15" s="189"/>
      <c r="AH15" s="189"/>
      <c r="AI15" s="189"/>
      <c r="AJ15" s="189"/>
      <c r="AK15" s="189"/>
      <c r="AL15" s="189"/>
      <c r="AM15" s="189"/>
      <c r="AO15" s="226">
        <v>4</v>
      </c>
      <c r="AP15" s="225">
        <f>EOMONTH(AP14,12)</f>
        <v>42735</v>
      </c>
      <c r="AQ15" s="165">
        <f t="shared" si="34"/>
        <v>43100</v>
      </c>
      <c r="AR15" s="165">
        <f t="shared" si="34"/>
        <v>43465</v>
      </c>
      <c r="AS15" s="165">
        <f t="shared" si="34"/>
        <v>43830</v>
      </c>
      <c r="AT15" s="165">
        <f t="shared" si="34"/>
        <v>44196</v>
      </c>
      <c r="AU15" s="165">
        <f t="shared" si="34"/>
        <v>44561</v>
      </c>
      <c r="AV15" s="165">
        <f t="shared" si="34"/>
        <v>44926</v>
      </c>
      <c r="AW15" s="165">
        <f t="shared" si="34"/>
        <v>45291</v>
      </c>
      <c r="AX15" s="224">
        <f t="shared" si="34"/>
        <v>45657</v>
      </c>
      <c r="AY15" s="212">
        <v>45657</v>
      </c>
      <c r="AZ15" s="212"/>
      <c r="BA15" s="213">
        <f t="shared" si="32"/>
        <v>0</v>
      </c>
      <c r="BB15" s="213">
        <f t="shared" si="25"/>
        <v>0</v>
      </c>
      <c r="BC15" s="213">
        <f t="shared" si="27"/>
        <v>0</v>
      </c>
      <c r="BD15" s="213">
        <f t="shared" si="23"/>
        <v>0</v>
      </c>
      <c r="BE15" s="157">
        <v>14</v>
      </c>
      <c r="BF15" s="215">
        <v>42124</v>
      </c>
      <c r="BG15" s="215"/>
      <c r="BH15" s="215"/>
      <c r="BI15" s="215"/>
    </row>
    <row r="16" spans="3:61" ht="15" customHeight="1">
      <c r="C16" s="195">
        <f t="shared" si="4"/>
        <v>49</v>
      </c>
      <c r="D16" s="195">
        <f t="shared" si="5"/>
        <v>11</v>
      </c>
      <c r="F16" s="194">
        <f t="shared" si="16"/>
        <v>11</v>
      </c>
      <c r="G16" s="193">
        <f t="shared" si="6"/>
        <v>43524</v>
      </c>
      <c r="H16" s="205">
        <f t="shared" si="2"/>
        <v>0</v>
      </c>
      <c r="I16" s="205">
        <f t="shared" si="17"/>
        <v>0</v>
      </c>
      <c r="J16" s="205">
        <f t="shared" si="7"/>
        <v>0</v>
      </c>
      <c r="K16" s="205">
        <f t="shared" si="8"/>
        <v>0</v>
      </c>
      <c r="L16" s="204" t="e">
        <f t="shared" si="9"/>
        <v>#NUM!</v>
      </c>
      <c r="M16" s="198"/>
      <c r="Q16" s="195">
        <f t="shared" si="10"/>
        <v>49</v>
      </c>
      <c r="R16" s="195">
        <f t="shared" si="11"/>
        <v>11</v>
      </c>
      <c r="S16" s="214"/>
      <c r="T16" s="194">
        <f t="shared" si="18"/>
        <v>11</v>
      </c>
      <c r="U16" s="193">
        <f t="shared" si="12"/>
        <v>43524</v>
      </c>
      <c r="V16" s="192">
        <f t="shared" si="13"/>
        <v>0</v>
      </c>
      <c r="W16" s="192">
        <f t="shared" si="14"/>
        <v>0</v>
      </c>
      <c r="X16" s="192">
        <f t="shared" si="19"/>
        <v>0</v>
      </c>
      <c r="Y16" s="192">
        <f t="shared" si="15"/>
        <v>0</v>
      </c>
      <c r="Z16" s="192">
        <f t="shared" si="20"/>
        <v>0</v>
      </c>
      <c r="AB16" s="203"/>
      <c r="AC16" s="191"/>
      <c r="AD16" s="206"/>
      <c r="AE16" s="191"/>
      <c r="AF16" s="191"/>
      <c r="AG16" s="191"/>
      <c r="AH16" s="191"/>
      <c r="AI16" s="191"/>
      <c r="AJ16" s="191"/>
      <c r="AK16" s="223"/>
      <c r="AL16" s="223"/>
      <c r="AM16" s="222"/>
      <c r="AO16" s="221">
        <v>5</v>
      </c>
      <c r="AP16" s="220">
        <f>EOMONTH(AP14,3)</f>
        <v>42460</v>
      </c>
      <c r="AQ16" s="220">
        <f>EOMONTH(AP16,3)</f>
        <v>42551</v>
      </c>
      <c r="AR16" s="220">
        <f>EOMONTH(AQ16,3)</f>
        <v>42643</v>
      </c>
      <c r="AS16" s="220">
        <f>EOMONTH(AR16,3)</f>
        <v>42735</v>
      </c>
      <c r="AT16" s="220">
        <f>EOMONTH(AS16,12)</f>
        <v>43100</v>
      </c>
      <c r="AU16" s="220">
        <f>EOMONTH(AT16,12)</f>
        <v>43465</v>
      </c>
      <c r="AV16" s="220">
        <f>EOMONTH(AU16,12)</f>
        <v>43830</v>
      </c>
      <c r="AW16" s="220">
        <f>EOMONTH(AV16,12)</f>
        <v>44196</v>
      </c>
      <c r="AX16" s="219">
        <f>EOMONTH(AW16,12)</f>
        <v>44561</v>
      </c>
      <c r="AY16" s="212">
        <v>46022</v>
      </c>
      <c r="AZ16" s="212"/>
      <c r="BA16" s="213">
        <f t="shared" si="32"/>
        <v>0</v>
      </c>
      <c r="BB16" s="213">
        <f t="shared" si="25"/>
        <v>0</v>
      </c>
      <c r="BC16" s="213">
        <f t="shared" si="27"/>
        <v>0</v>
      </c>
      <c r="BD16" s="213">
        <f t="shared" si="23"/>
        <v>0</v>
      </c>
      <c r="BE16" s="157">
        <v>15</v>
      </c>
      <c r="BF16" s="215">
        <v>42155</v>
      </c>
      <c r="BG16" s="215"/>
      <c r="BH16" s="215"/>
      <c r="BI16" s="215"/>
    </row>
    <row r="17" spans="3:61" ht="15" customHeight="1">
      <c r="C17" s="195">
        <f t="shared" si="4"/>
        <v>48</v>
      </c>
      <c r="D17" s="195">
        <f t="shared" si="5"/>
        <v>12</v>
      </c>
      <c r="F17" s="194">
        <f t="shared" si="16"/>
        <v>12</v>
      </c>
      <c r="G17" s="193">
        <f t="shared" si="6"/>
        <v>43555</v>
      </c>
      <c r="H17" s="205">
        <f t="shared" si="2"/>
        <v>0</v>
      </c>
      <c r="I17" s="205">
        <f t="shared" si="17"/>
        <v>0</v>
      </c>
      <c r="J17" s="205">
        <f t="shared" si="7"/>
        <v>0</v>
      </c>
      <c r="K17" s="205">
        <f t="shared" si="8"/>
        <v>0</v>
      </c>
      <c r="L17" s="204" t="e">
        <f t="shared" si="9"/>
        <v>#NUM!</v>
      </c>
      <c r="M17" s="198"/>
      <c r="Q17" s="195">
        <f t="shared" si="10"/>
        <v>48</v>
      </c>
      <c r="R17" s="195">
        <f t="shared" si="11"/>
        <v>12</v>
      </c>
      <c r="S17" s="214"/>
      <c r="T17" s="194">
        <f t="shared" si="18"/>
        <v>12</v>
      </c>
      <c r="U17" s="193">
        <f t="shared" si="12"/>
        <v>43555</v>
      </c>
      <c r="V17" s="192">
        <f t="shared" si="13"/>
        <v>0</v>
      </c>
      <c r="W17" s="192">
        <f t="shared" si="14"/>
        <v>0</v>
      </c>
      <c r="X17" s="192">
        <f t="shared" si="19"/>
        <v>0</v>
      </c>
      <c r="Y17" s="192">
        <f t="shared" si="15"/>
        <v>0</v>
      </c>
      <c r="Z17" s="192">
        <f t="shared" si="20"/>
        <v>0</v>
      </c>
      <c r="AB17" s="203"/>
      <c r="AC17" s="191"/>
      <c r="AD17" s="206"/>
      <c r="AE17" s="207"/>
      <c r="AF17" s="191"/>
      <c r="AG17" s="207"/>
      <c r="AH17" s="207"/>
      <c r="AI17" s="207"/>
      <c r="AJ17" s="207"/>
      <c r="AK17" s="196"/>
      <c r="AL17" s="196"/>
      <c r="AM17" s="196"/>
      <c r="AO17" s="218">
        <f>AE2</f>
        <v>2015</v>
      </c>
      <c r="AP17" s="217">
        <f>DATE(AO17,1,31)</f>
        <v>42035</v>
      </c>
      <c r="AS17" s="212"/>
      <c r="AU17" s="212"/>
      <c r="AV17" s="212"/>
      <c r="AX17" s="212"/>
      <c r="AY17" s="212">
        <v>46387</v>
      </c>
      <c r="AZ17" s="212"/>
      <c r="BA17" s="213">
        <f t="shared" si="32"/>
        <v>0</v>
      </c>
      <c r="BB17" s="213">
        <f t="shared" si="25"/>
        <v>0</v>
      </c>
      <c r="BC17" s="213">
        <f>VLOOKUP(AY18,$U$5:$Z$140,2,FALSE)</f>
        <v>0</v>
      </c>
      <c r="BD17" s="213">
        <f t="shared" si="23"/>
        <v>0</v>
      </c>
      <c r="BE17" s="157">
        <v>16</v>
      </c>
      <c r="BF17" s="212">
        <v>42004</v>
      </c>
      <c r="BG17" s="212">
        <v>42004</v>
      </c>
      <c r="BH17" s="212">
        <v>42004</v>
      </c>
      <c r="BI17" s="212">
        <v>42369</v>
      </c>
    </row>
    <row r="18" spans="3:61" ht="15" customHeight="1">
      <c r="C18" s="195">
        <f t="shared" si="4"/>
        <v>47</v>
      </c>
      <c r="D18" s="195">
        <f t="shared" si="5"/>
        <v>13</v>
      </c>
      <c r="F18" s="194">
        <f t="shared" si="16"/>
        <v>13</v>
      </c>
      <c r="G18" s="193">
        <f t="shared" si="6"/>
        <v>43585</v>
      </c>
      <c r="H18" s="205">
        <f t="shared" si="2"/>
        <v>0</v>
      </c>
      <c r="I18" s="205">
        <f t="shared" si="17"/>
        <v>0</v>
      </c>
      <c r="J18" s="205">
        <f t="shared" si="7"/>
        <v>0</v>
      </c>
      <c r="K18" s="205">
        <f t="shared" si="8"/>
        <v>0</v>
      </c>
      <c r="L18" s="204" t="e">
        <f t="shared" si="9"/>
        <v>#NUM!</v>
      </c>
      <c r="M18" s="198"/>
      <c r="Q18" s="195">
        <f t="shared" si="10"/>
        <v>47</v>
      </c>
      <c r="R18" s="195">
        <f t="shared" si="11"/>
        <v>13</v>
      </c>
      <c r="T18" s="194">
        <f t="shared" si="18"/>
        <v>13</v>
      </c>
      <c r="U18" s="193">
        <f t="shared" si="12"/>
        <v>43585</v>
      </c>
      <c r="V18" s="192">
        <f t="shared" si="13"/>
        <v>0</v>
      </c>
      <c r="W18" s="192">
        <f t="shared" si="14"/>
        <v>0</v>
      </c>
      <c r="X18" s="192">
        <f t="shared" si="19"/>
        <v>0</v>
      </c>
      <c r="Y18" s="192">
        <f t="shared" si="15"/>
        <v>0</v>
      </c>
      <c r="Z18" s="192">
        <f t="shared" si="20"/>
        <v>0</v>
      </c>
      <c r="AB18" s="203"/>
      <c r="AC18" s="191"/>
      <c r="AD18" s="191"/>
      <c r="AE18" s="191"/>
      <c r="AF18" s="191"/>
      <c r="AG18" s="191"/>
      <c r="AH18" s="191"/>
      <c r="AI18" s="191"/>
      <c r="AJ18" s="191"/>
      <c r="AK18" s="208"/>
      <c r="AL18" s="208"/>
      <c r="AM18" s="197"/>
      <c r="AS18" s="212"/>
      <c r="AU18" s="212"/>
      <c r="AV18" s="212"/>
      <c r="AX18" s="212"/>
      <c r="AY18" s="212">
        <v>46752</v>
      </c>
      <c r="AZ18" s="212"/>
      <c r="BA18" s="213">
        <f t="shared" si="32"/>
        <v>0</v>
      </c>
      <c r="BB18" s="213">
        <f t="shared" si="25"/>
        <v>0</v>
      </c>
      <c r="BC18" s="213">
        <f>VLOOKUP(AY19,$U$5:$Z$140,2,FALSE)</f>
        <v>0</v>
      </c>
      <c r="BD18" s="213">
        <f t="shared" si="23"/>
        <v>0</v>
      </c>
    </row>
    <row r="19" spans="3:61" ht="15" customHeight="1">
      <c r="C19" s="195">
        <f t="shared" si="4"/>
        <v>46</v>
      </c>
      <c r="D19" s="195">
        <f t="shared" si="5"/>
        <v>14</v>
      </c>
      <c r="F19" s="194">
        <f t="shared" si="16"/>
        <v>14</v>
      </c>
      <c r="G19" s="193">
        <f t="shared" si="6"/>
        <v>43616</v>
      </c>
      <c r="H19" s="205">
        <f t="shared" si="2"/>
        <v>0</v>
      </c>
      <c r="I19" s="205">
        <f t="shared" si="17"/>
        <v>0</v>
      </c>
      <c r="J19" s="205">
        <f t="shared" si="7"/>
        <v>0</v>
      </c>
      <c r="K19" s="205">
        <f t="shared" si="8"/>
        <v>0</v>
      </c>
      <c r="L19" s="204" t="e">
        <f t="shared" si="9"/>
        <v>#NUM!</v>
      </c>
      <c r="M19" s="198"/>
      <c r="Q19" s="195">
        <f t="shared" si="10"/>
        <v>46</v>
      </c>
      <c r="R19" s="195">
        <f t="shared" si="11"/>
        <v>14</v>
      </c>
      <c r="T19" s="194">
        <f t="shared" si="18"/>
        <v>14</v>
      </c>
      <c r="U19" s="193">
        <f t="shared" si="12"/>
        <v>43616</v>
      </c>
      <c r="V19" s="192">
        <f t="shared" si="13"/>
        <v>0</v>
      </c>
      <c r="W19" s="192">
        <f t="shared" si="14"/>
        <v>0</v>
      </c>
      <c r="X19" s="192">
        <f t="shared" si="19"/>
        <v>0</v>
      </c>
      <c r="Y19" s="192">
        <f t="shared" si="15"/>
        <v>0</v>
      </c>
      <c r="Z19" s="192">
        <f t="shared" si="20"/>
        <v>0</v>
      </c>
      <c r="AB19" s="203"/>
      <c r="AC19" s="191"/>
      <c r="AD19" s="216"/>
      <c r="AE19" s="207"/>
      <c r="AF19" s="207"/>
      <c r="AG19" s="191"/>
      <c r="AH19" s="207"/>
      <c r="AI19" s="207"/>
      <c r="AJ19" s="207"/>
      <c r="AK19" s="196"/>
      <c r="AL19" s="196"/>
      <c r="AM19" s="196"/>
      <c r="AS19" s="212"/>
      <c r="AU19" s="212"/>
      <c r="AV19" s="212"/>
      <c r="AX19" s="212"/>
      <c r="AY19" s="206">
        <v>47118</v>
      </c>
      <c r="AZ19" s="212"/>
      <c r="BA19" s="213">
        <f>VLOOKUP(AY19,$U$5:$Z$140,6,FALSE)</f>
        <v>0</v>
      </c>
      <c r="BB19" s="213">
        <f t="shared" si="25"/>
        <v>0</v>
      </c>
      <c r="BC19" s="213"/>
      <c r="BD19" s="213"/>
    </row>
    <row r="20" spans="3:61" ht="15" customHeight="1">
      <c r="C20" s="195">
        <f t="shared" si="4"/>
        <v>45</v>
      </c>
      <c r="D20" s="195">
        <f t="shared" si="5"/>
        <v>15</v>
      </c>
      <c r="F20" s="194">
        <f t="shared" si="16"/>
        <v>15</v>
      </c>
      <c r="G20" s="193">
        <f t="shared" si="6"/>
        <v>43646</v>
      </c>
      <c r="H20" s="205">
        <f t="shared" si="2"/>
        <v>0</v>
      </c>
      <c r="I20" s="205">
        <f t="shared" si="17"/>
        <v>0</v>
      </c>
      <c r="J20" s="205">
        <f t="shared" si="7"/>
        <v>0</v>
      </c>
      <c r="K20" s="205">
        <f t="shared" si="8"/>
        <v>0</v>
      </c>
      <c r="L20" s="204" t="e">
        <f t="shared" si="9"/>
        <v>#NUM!</v>
      </c>
      <c r="M20" s="198"/>
      <c r="Q20" s="195">
        <f t="shared" si="10"/>
        <v>45</v>
      </c>
      <c r="R20" s="195">
        <f t="shared" si="11"/>
        <v>15</v>
      </c>
      <c r="T20" s="194">
        <f t="shared" si="18"/>
        <v>15</v>
      </c>
      <c r="U20" s="193">
        <f t="shared" si="12"/>
        <v>43646</v>
      </c>
      <c r="V20" s="192">
        <f t="shared" si="13"/>
        <v>0</v>
      </c>
      <c r="W20" s="192">
        <f t="shared" si="14"/>
        <v>0</v>
      </c>
      <c r="X20" s="192">
        <f t="shared" si="19"/>
        <v>0</v>
      </c>
      <c r="Y20" s="192">
        <f t="shared" si="15"/>
        <v>0</v>
      </c>
      <c r="Z20" s="192">
        <f t="shared" si="20"/>
        <v>0</v>
      </c>
      <c r="AB20" s="203"/>
      <c r="AC20" s="191"/>
      <c r="AD20" s="191"/>
      <c r="AE20" s="191"/>
      <c r="AF20" s="191"/>
      <c r="AG20" s="191"/>
      <c r="AH20" s="191"/>
      <c r="AI20" s="191"/>
      <c r="AJ20" s="191"/>
      <c r="AK20" s="208"/>
      <c r="AL20" s="208"/>
      <c r="AM20" s="208"/>
      <c r="AS20" s="212"/>
      <c r="AU20" s="212"/>
      <c r="AV20" s="212"/>
      <c r="AX20" s="212"/>
      <c r="AY20" s="206">
        <v>47483</v>
      </c>
      <c r="AZ20" s="206"/>
      <c r="BA20" s="213"/>
      <c r="BB20" s="213"/>
      <c r="BC20" s="213"/>
      <c r="BD20" s="213"/>
    </row>
    <row r="21" spans="3:61" ht="15" customHeight="1">
      <c r="C21" s="195">
        <f t="shared" si="4"/>
        <v>44</v>
      </c>
      <c r="D21" s="195">
        <f t="shared" si="5"/>
        <v>16</v>
      </c>
      <c r="F21" s="194">
        <f t="shared" si="16"/>
        <v>16</v>
      </c>
      <c r="G21" s="193">
        <f t="shared" si="6"/>
        <v>43677</v>
      </c>
      <c r="H21" s="205">
        <f t="shared" si="2"/>
        <v>0</v>
      </c>
      <c r="I21" s="205">
        <f t="shared" si="17"/>
        <v>0</v>
      </c>
      <c r="J21" s="205">
        <f t="shared" si="7"/>
        <v>0</v>
      </c>
      <c r="K21" s="205">
        <f t="shared" si="8"/>
        <v>0</v>
      </c>
      <c r="L21" s="204" t="e">
        <f t="shared" si="9"/>
        <v>#NUM!</v>
      </c>
      <c r="M21" s="198"/>
      <c r="P21" s="198"/>
      <c r="Q21" s="195">
        <f t="shared" si="10"/>
        <v>44</v>
      </c>
      <c r="R21" s="195">
        <f t="shared" si="11"/>
        <v>16</v>
      </c>
      <c r="T21" s="194">
        <f t="shared" si="18"/>
        <v>16</v>
      </c>
      <c r="U21" s="193">
        <f t="shared" si="12"/>
        <v>43677</v>
      </c>
      <c r="V21" s="192">
        <f t="shared" si="13"/>
        <v>0</v>
      </c>
      <c r="W21" s="192">
        <f t="shared" si="14"/>
        <v>0</v>
      </c>
      <c r="X21" s="192">
        <f t="shared" si="19"/>
        <v>0</v>
      </c>
      <c r="Y21" s="192">
        <f t="shared" si="15"/>
        <v>0</v>
      </c>
      <c r="Z21" s="192">
        <f t="shared" si="20"/>
        <v>0</v>
      </c>
      <c r="AA21" s="191"/>
      <c r="AB21" s="203"/>
      <c r="AC21" s="191"/>
      <c r="AD21" s="191"/>
      <c r="AE21" s="191"/>
      <c r="AF21" s="191"/>
      <c r="AG21" s="191"/>
      <c r="AH21" s="191"/>
      <c r="AI21" s="191"/>
      <c r="AJ21" s="191"/>
      <c r="AK21" s="208"/>
      <c r="AL21" s="208"/>
      <c r="AM21" s="208"/>
      <c r="AS21" s="212"/>
      <c r="AU21" s="212"/>
      <c r="AV21" s="212"/>
      <c r="AX21" s="212"/>
      <c r="AY21" s="212"/>
      <c r="AZ21" s="212"/>
      <c r="BA21" s="212"/>
      <c r="BC21" s="212"/>
      <c r="BD21" s="212"/>
    </row>
    <row r="22" spans="3:61" ht="15" customHeight="1">
      <c r="C22" s="195">
        <f t="shared" si="4"/>
        <v>43</v>
      </c>
      <c r="D22" s="195">
        <f t="shared" si="5"/>
        <v>17</v>
      </c>
      <c r="F22" s="194">
        <f t="shared" si="16"/>
        <v>17</v>
      </c>
      <c r="G22" s="193">
        <f t="shared" si="6"/>
        <v>43708</v>
      </c>
      <c r="H22" s="205">
        <f t="shared" si="2"/>
        <v>0</v>
      </c>
      <c r="I22" s="205">
        <f t="shared" si="17"/>
        <v>0</v>
      </c>
      <c r="J22" s="205">
        <f t="shared" si="7"/>
        <v>0</v>
      </c>
      <c r="K22" s="205">
        <f t="shared" si="8"/>
        <v>0</v>
      </c>
      <c r="L22" s="204" t="e">
        <f t="shared" si="9"/>
        <v>#NUM!</v>
      </c>
      <c r="M22" s="198"/>
      <c r="N22" s="211"/>
      <c r="O22" s="211"/>
      <c r="P22" s="198"/>
      <c r="Q22" s="195">
        <f t="shared" si="10"/>
        <v>43</v>
      </c>
      <c r="R22" s="195">
        <f t="shared" si="11"/>
        <v>17</v>
      </c>
      <c r="T22" s="194">
        <f t="shared" si="18"/>
        <v>17</v>
      </c>
      <c r="U22" s="193">
        <f t="shared" si="12"/>
        <v>43708</v>
      </c>
      <c r="V22" s="192">
        <f t="shared" si="13"/>
        <v>0</v>
      </c>
      <c r="W22" s="192">
        <f t="shared" si="14"/>
        <v>0</v>
      </c>
      <c r="X22" s="192">
        <f t="shared" si="19"/>
        <v>0</v>
      </c>
      <c r="Y22" s="192">
        <f t="shared" si="15"/>
        <v>0</v>
      </c>
      <c r="Z22" s="192">
        <f t="shared" si="20"/>
        <v>0</v>
      </c>
      <c r="AA22" s="191"/>
      <c r="AB22" s="203"/>
      <c r="AC22" s="191"/>
      <c r="AD22" s="206"/>
      <c r="AE22" s="191"/>
      <c r="AF22" s="191"/>
      <c r="AG22" s="207"/>
      <c r="AH22" s="207"/>
      <c r="AI22" s="207"/>
      <c r="AJ22" s="207"/>
      <c r="AK22" s="196"/>
      <c r="AL22" s="196"/>
      <c r="AM22" s="196"/>
      <c r="AS22" s="212"/>
      <c r="AU22" s="212"/>
      <c r="AV22" s="212"/>
      <c r="AX22" s="212"/>
      <c r="AY22" s="212"/>
      <c r="AZ22" s="212"/>
      <c r="BA22" s="212"/>
      <c r="BC22" s="212"/>
      <c r="BD22" s="212"/>
    </row>
    <row r="23" spans="3:61" ht="15" customHeight="1">
      <c r="C23" s="195">
        <f t="shared" si="4"/>
        <v>42</v>
      </c>
      <c r="D23" s="195">
        <f t="shared" si="5"/>
        <v>18</v>
      </c>
      <c r="F23" s="194">
        <f t="shared" si="16"/>
        <v>18</v>
      </c>
      <c r="G23" s="193">
        <f t="shared" si="6"/>
        <v>43738</v>
      </c>
      <c r="H23" s="205">
        <f t="shared" si="2"/>
        <v>0</v>
      </c>
      <c r="I23" s="205">
        <f t="shared" si="17"/>
        <v>0</v>
      </c>
      <c r="J23" s="205">
        <f t="shared" si="7"/>
        <v>0</v>
      </c>
      <c r="K23" s="205">
        <f t="shared" si="8"/>
        <v>0</v>
      </c>
      <c r="L23" s="204" t="e">
        <f t="shared" si="9"/>
        <v>#NUM!</v>
      </c>
      <c r="M23" s="198"/>
      <c r="N23" s="211"/>
      <c r="O23" s="211"/>
      <c r="P23" s="198"/>
      <c r="Q23" s="195">
        <f t="shared" si="10"/>
        <v>42</v>
      </c>
      <c r="R23" s="195">
        <f t="shared" si="11"/>
        <v>18</v>
      </c>
      <c r="T23" s="194">
        <f t="shared" si="18"/>
        <v>18</v>
      </c>
      <c r="U23" s="193">
        <f t="shared" si="12"/>
        <v>43738</v>
      </c>
      <c r="V23" s="192">
        <f t="shared" si="13"/>
        <v>0</v>
      </c>
      <c r="W23" s="192">
        <f t="shared" si="14"/>
        <v>0</v>
      </c>
      <c r="X23" s="192">
        <f t="shared" si="19"/>
        <v>0</v>
      </c>
      <c r="Y23" s="192">
        <f t="shared" si="15"/>
        <v>0</v>
      </c>
      <c r="Z23" s="192">
        <f t="shared" si="20"/>
        <v>0</v>
      </c>
      <c r="AA23" s="191"/>
      <c r="AB23" s="203"/>
      <c r="AC23" s="191"/>
      <c r="AD23" s="191"/>
      <c r="AE23" s="191"/>
      <c r="AF23" s="191"/>
      <c r="AG23" s="191"/>
      <c r="AH23" s="191"/>
      <c r="AI23" s="191"/>
      <c r="AJ23" s="191"/>
      <c r="AK23" s="208"/>
      <c r="AL23" s="208"/>
      <c r="AM23" s="208"/>
    </row>
    <row r="24" spans="3:61" ht="15" customHeight="1">
      <c r="C24" s="195">
        <f t="shared" si="4"/>
        <v>41</v>
      </c>
      <c r="D24" s="195">
        <f t="shared" si="5"/>
        <v>19</v>
      </c>
      <c r="F24" s="194">
        <f t="shared" si="16"/>
        <v>19</v>
      </c>
      <c r="G24" s="193">
        <f t="shared" si="6"/>
        <v>43769</v>
      </c>
      <c r="H24" s="205">
        <f t="shared" si="2"/>
        <v>0</v>
      </c>
      <c r="I24" s="205">
        <f t="shared" si="17"/>
        <v>0</v>
      </c>
      <c r="J24" s="205">
        <f t="shared" si="7"/>
        <v>0</v>
      </c>
      <c r="K24" s="205">
        <f t="shared" si="8"/>
        <v>0</v>
      </c>
      <c r="L24" s="204" t="e">
        <f t="shared" si="9"/>
        <v>#NUM!</v>
      </c>
      <c r="M24" s="198"/>
      <c r="N24" s="211"/>
      <c r="O24" s="210"/>
      <c r="P24" s="198"/>
      <c r="Q24" s="195">
        <f t="shared" si="10"/>
        <v>41</v>
      </c>
      <c r="R24" s="195">
        <f t="shared" si="11"/>
        <v>19</v>
      </c>
      <c r="T24" s="194">
        <f t="shared" si="18"/>
        <v>19</v>
      </c>
      <c r="U24" s="193">
        <f t="shared" si="12"/>
        <v>43769</v>
      </c>
      <c r="V24" s="192">
        <f t="shared" si="13"/>
        <v>0</v>
      </c>
      <c r="W24" s="192">
        <f t="shared" si="14"/>
        <v>0</v>
      </c>
      <c r="X24" s="192">
        <f t="shared" si="19"/>
        <v>0</v>
      </c>
      <c r="Y24" s="192">
        <f t="shared" si="15"/>
        <v>0</v>
      </c>
      <c r="Z24" s="192">
        <f t="shared" si="20"/>
        <v>0</v>
      </c>
      <c r="AA24" s="191"/>
      <c r="AB24" s="203"/>
      <c r="AC24" s="191"/>
      <c r="AD24" s="206"/>
      <c r="AE24" s="191"/>
      <c r="AF24" s="191"/>
      <c r="AG24" s="207"/>
      <c r="AH24" s="207"/>
      <c r="AI24" s="207"/>
      <c r="AJ24" s="207"/>
      <c r="AK24" s="196"/>
      <c r="AL24" s="196"/>
      <c r="AM24" s="196"/>
    </row>
    <row r="25" spans="3:61" ht="15" customHeight="1">
      <c r="C25" s="195">
        <f t="shared" si="4"/>
        <v>40</v>
      </c>
      <c r="D25" s="195">
        <f t="shared" si="5"/>
        <v>20</v>
      </c>
      <c r="F25" s="194">
        <f t="shared" si="16"/>
        <v>20</v>
      </c>
      <c r="G25" s="193">
        <f t="shared" si="6"/>
        <v>43799</v>
      </c>
      <c r="H25" s="205">
        <f t="shared" si="2"/>
        <v>0</v>
      </c>
      <c r="I25" s="205">
        <f t="shared" si="17"/>
        <v>0</v>
      </c>
      <c r="J25" s="205">
        <f t="shared" si="7"/>
        <v>0</v>
      </c>
      <c r="K25" s="205">
        <f t="shared" si="8"/>
        <v>0</v>
      </c>
      <c r="L25" s="204" t="e">
        <f t="shared" si="9"/>
        <v>#NUM!</v>
      </c>
      <c r="M25" s="198"/>
      <c r="N25" s="198"/>
      <c r="O25" s="198"/>
      <c r="P25" s="198"/>
      <c r="Q25" s="195">
        <f t="shared" si="10"/>
        <v>40</v>
      </c>
      <c r="R25" s="195">
        <f t="shared" si="11"/>
        <v>20</v>
      </c>
      <c r="T25" s="194">
        <f t="shared" si="18"/>
        <v>20</v>
      </c>
      <c r="U25" s="193">
        <f t="shared" si="12"/>
        <v>43799</v>
      </c>
      <c r="V25" s="192">
        <f t="shared" si="13"/>
        <v>0</v>
      </c>
      <c r="W25" s="192">
        <f t="shared" si="14"/>
        <v>0</v>
      </c>
      <c r="X25" s="192">
        <f t="shared" si="19"/>
        <v>0</v>
      </c>
      <c r="Y25" s="192">
        <f t="shared" si="15"/>
        <v>0</v>
      </c>
      <c r="Z25" s="192">
        <f t="shared" si="20"/>
        <v>0</v>
      </c>
      <c r="AA25" s="191"/>
      <c r="AB25" s="203"/>
      <c r="AC25" s="191"/>
      <c r="AD25" s="191"/>
      <c r="AE25" s="191"/>
      <c r="AF25" s="191"/>
      <c r="AG25" s="191"/>
      <c r="AH25" s="191"/>
      <c r="AI25" s="191"/>
      <c r="AJ25" s="191"/>
      <c r="AK25" s="208"/>
      <c r="AL25" s="208"/>
      <c r="AM25" s="208"/>
    </row>
    <row r="26" spans="3:61" ht="15" customHeight="1">
      <c r="C26" s="195">
        <f t="shared" si="4"/>
        <v>39</v>
      </c>
      <c r="D26" s="195">
        <f t="shared" si="5"/>
        <v>21</v>
      </c>
      <c r="F26" s="194">
        <f t="shared" si="16"/>
        <v>21</v>
      </c>
      <c r="G26" s="193">
        <f t="shared" si="6"/>
        <v>43830</v>
      </c>
      <c r="H26" s="205">
        <f t="shared" si="2"/>
        <v>0</v>
      </c>
      <c r="I26" s="205">
        <f t="shared" si="17"/>
        <v>0</v>
      </c>
      <c r="J26" s="205">
        <f t="shared" si="7"/>
        <v>0</v>
      </c>
      <c r="K26" s="205">
        <f t="shared" si="8"/>
        <v>0</v>
      </c>
      <c r="L26" s="204" t="e">
        <f t="shared" si="9"/>
        <v>#NUM!</v>
      </c>
      <c r="M26" s="198"/>
      <c r="N26" s="198"/>
      <c r="O26" s="198"/>
      <c r="P26" s="198"/>
      <c r="Q26" s="195">
        <f t="shared" si="10"/>
        <v>39</v>
      </c>
      <c r="R26" s="195">
        <f t="shared" si="11"/>
        <v>21</v>
      </c>
      <c r="T26" s="194">
        <f t="shared" si="18"/>
        <v>21</v>
      </c>
      <c r="U26" s="193">
        <f t="shared" si="12"/>
        <v>43830</v>
      </c>
      <c r="V26" s="192">
        <f t="shared" si="13"/>
        <v>0</v>
      </c>
      <c r="W26" s="192">
        <f t="shared" si="14"/>
        <v>0</v>
      </c>
      <c r="X26" s="192">
        <f t="shared" si="19"/>
        <v>0</v>
      </c>
      <c r="Y26" s="192">
        <f t="shared" si="15"/>
        <v>0</v>
      </c>
      <c r="Z26" s="192">
        <f t="shared" si="20"/>
        <v>0</v>
      </c>
      <c r="AA26" s="191"/>
      <c r="AB26" s="203"/>
      <c r="AC26" s="191"/>
      <c r="AD26" s="206"/>
      <c r="AE26" s="191"/>
      <c r="AF26" s="191"/>
      <c r="AG26" s="207"/>
      <c r="AH26" s="207"/>
      <c r="AI26" s="207"/>
      <c r="AJ26" s="207"/>
      <c r="AK26" s="196"/>
      <c r="AL26" s="196"/>
      <c r="AM26" s="196"/>
    </row>
    <row r="27" spans="3:61" ht="15" customHeight="1">
      <c r="C27" s="195">
        <f t="shared" si="4"/>
        <v>38</v>
      </c>
      <c r="D27" s="195">
        <f t="shared" si="5"/>
        <v>22</v>
      </c>
      <c r="F27" s="194">
        <f t="shared" si="16"/>
        <v>22</v>
      </c>
      <c r="G27" s="193">
        <f t="shared" si="6"/>
        <v>43861</v>
      </c>
      <c r="H27" s="205">
        <f t="shared" si="2"/>
        <v>0</v>
      </c>
      <c r="I27" s="205">
        <f t="shared" si="17"/>
        <v>0</v>
      </c>
      <c r="J27" s="205">
        <f t="shared" si="7"/>
        <v>0</v>
      </c>
      <c r="K27" s="205">
        <f t="shared" si="8"/>
        <v>0</v>
      </c>
      <c r="L27" s="204" t="e">
        <f t="shared" si="9"/>
        <v>#NUM!</v>
      </c>
      <c r="M27" s="198"/>
      <c r="N27" s="198"/>
      <c r="O27" s="198"/>
      <c r="P27" s="198"/>
      <c r="Q27" s="195">
        <f t="shared" si="10"/>
        <v>38</v>
      </c>
      <c r="R27" s="195">
        <f t="shared" si="11"/>
        <v>22</v>
      </c>
      <c r="T27" s="194">
        <f t="shared" si="18"/>
        <v>22</v>
      </c>
      <c r="U27" s="193">
        <f t="shared" si="12"/>
        <v>43861</v>
      </c>
      <c r="V27" s="192">
        <f t="shared" si="13"/>
        <v>0</v>
      </c>
      <c r="W27" s="192">
        <f t="shared" si="14"/>
        <v>0</v>
      </c>
      <c r="X27" s="192">
        <f t="shared" si="19"/>
        <v>0</v>
      </c>
      <c r="Y27" s="192">
        <f t="shared" si="15"/>
        <v>0</v>
      </c>
      <c r="Z27" s="192">
        <f t="shared" si="20"/>
        <v>0</v>
      </c>
      <c r="AA27" s="191"/>
      <c r="AB27" s="203"/>
      <c r="AC27" s="191"/>
      <c r="AD27" s="191"/>
      <c r="AE27" s="191"/>
      <c r="AF27" s="191"/>
      <c r="AG27" s="191"/>
      <c r="AH27" s="191"/>
      <c r="AI27" s="191"/>
      <c r="AJ27" s="191"/>
      <c r="AK27" s="208"/>
      <c r="AL27" s="208"/>
      <c r="AM27" s="208"/>
    </row>
    <row r="28" spans="3:61" ht="15" customHeight="1">
      <c r="C28" s="195">
        <f t="shared" si="4"/>
        <v>37</v>
      </c>
      <c r="D28" s="195">
        <f t="shared" si="5"/>
        <v>23</v>
      </c>
      <c r="F28" s="194">
        <f t="shared" si="16"/>
        <v>23</v>
      </c>
      <c r="G28" s="193">
        <f t="shared" si="6"/>
        <v>43890</v>
      </c>
      <c r="H28" s="205">
        <f t="shared" si="2"/>
        <v>0</v>
      </c>
      <c r="I28" s="205">
        <f t="shared" si="17"/>
        <v>0</v>
      </c>
      <c r="J28" s="205">
        <f t="shared" si="7"/>
        <v>0</v>
      </c>
      <c r="K28" s="205">
        <f t="shared" si="8"/>
        <v>0</v>
      </c>
      <c r="L28" s="204" t="e">
        <f t="shared" si="9"/>
        <v>#NUM!</v>
      </c>
      <c r="M28" s="198"/>
      <c r="N28" s="198"/>
      <c r="O28" s="198"/>
      <c r="P28" s="198"/>
      <c r="Q28" s="195">
        <f t="shared" si="10"/>
        <v>37</v>
      </c>
      <c r="R28" s="195">
        <f t="shared" si="11"/>
        <v>23</v>
      </c>
      <c r="T28" s="194">
        <f t="shared" si="18"/>
        <v>23</v>
      </c>
      <c r="U28" s="193">
        <f t="shared" si="12"/>
        <v>43890</v>
      </c>
      <c r="V28" s="192">
        <f t="shared" si="13"/>
        <v>0</v>
      </c>
      <c r="W28" s="192">
        <f t="shared" si="14"/>
        <v>0</v>
      </c>
      <c r="X28" s="192">
        <f t="shared" si="19"/>
        <v>0</v>
      </c>
      <c r="Y28" s="192">
        <f t="shared" si="15"/>
        <v>0</v>
      </c>
      <c r="Z28" s="192">
        <f t="shared" si="20"/>
        <v>0</v>
      </c>
      <c r="AA28" s="191"/>
      <c r="AB28" s="203"/>
      <c r="AC28" s="191"/>
      <c r="AD28" s="206"/>
      <c r="AE28" s="191"/>
      <c r="AF28" s="191"/>
      <c r="AG28" s="207"/>
      <c r="AH28" s="207"/>
      <c r="AI28" s="207"/>
      <c r="AJ28" s="207"/>
      <c r="AK28" s="196"/>
      <c r="AL28" s="196"/>
      <c r="AM28" s="196"/>
    </row>
    <row r="29" spans="3:61" ht="15" customHeight="1">
      <c r="C29" s="195">
        <f t="shared" si="4"/>
        <v>36</v>
      </c>
      <c r="D29" s="195">
        <f t="shared" si="5"/>
        <v>24</v>
      </c>
      <c r="F29" s="194">
        <f t="shared" si="16"/>
        <v>24</v>
      </c>
      <c r="G29" s="193">
        <f t="shared" si="6"/>
        <v>43921</v>
      </c>
      <c r="H29" s="205">
        <f t="shared" si="2"/>
        <v>0</v>
      </c>
      <c r="I29" s="205">
        <f t="shared" si="17"/>
        <v>0</v>
      </c>
      <c r="J29" s="205">
        <f t="shared" si="7"/>
        <v>0</v>
      </c>
      <c r="K29" s="205">
        <f t="shared" si="8"/>
        <v>0</v>
      </c>
      <c r="L29" s="204" t="e">
        <f t="shared" si="9"/>
        <v>#NUM!</v>
      </c>
      <c r="M29" s="198"/>
      <c r="N29" s="198"/>
      <c r="O29" s="198"/>
      <c r="P29" s="198"/>
      <c r="Q29" s="195">
        <f t="shared" si="10"/>
        <v>36</v>
      </c>
      <c r="R29" s="195">
        <f t="shared" si="11"/>
        <v>24</v>
      </c>
      <c r="T29" s="194">
        <f t="shared" si="18"/>
        <v>24</v>
      </c>
      <c r="U29" s="193">
        <f t="shared" si="12"/>
        <v>43921</v>
      </c>
      <c r="V29" s="192">
        <f t="shared" si="13"/>
        <v>0</v>
      </c>
      <c r="W29" s="192">
        <f t="shared" si="14"/>
        <v>0</v>
      </c>
      <c r="X29" s="192">
        <f t="shared" si="19"/>
        <v>0</v>
      </c>
      <c r="Y29" s="192">
        <f t="shared" si="15"/>
        <v>0</v>
      </c>
      <c r="Z29" s="192">
        <f t="shared" si="20"/>
        <v>0</v>
      </c>
      <c r="AA29" s="191"/>
      <c r="AB29" s="203"/>
      <c r="AC29" s="191"/>
      <c r="AD29" s="191"/>
      <c r="AE29" s="191"/>
      <c r="AF29" s="191"/>
      <c r="AG29" s="191"/>
      <c r="AH29" s="191"/>
      <c r="AI29" s="191"/>
      <c r="AJ29" s="191"/>
      <c r="AK29" s="208"/>
      <c r="AL29" s="208"/>
      <c r="AM29" s="208"/>
    </row>
    <row r="30" spans="3:61" ht="15" customHeight="1">
      <c r="C30" s="195">
        <f t="shared" si="4"/>
        <v>35</v>
      </c>
      <c r="D30" s="195">
        <f t="shared" si="5"/>
        <v>25</v>
      </c>
      <c r="F30" s="194">
        <f t="shared" si="16"/>
        <v>25</v>
      </c>
      <c r="G30" s="193">
        <f t="shared" si="6"/>
        <v>43951</v>
      </c>
      <c r="H30" s="205">
        <f t="shared" si="2"/>
        <v>0</v>
      </c>
      <c r="I30" s="205">
        <f t="shared" si="17"/>
        <v>0</v>
      </c>
      <c r="J30" s="205">
        <f t="shared" si="7"/>
        <v>0</v>
      </c>
      <c r="K30" s="205">
        <f t="shared" si="8"/>
        <v>0</v>
      </c>
      <c r="L30" s="204" t="e">
        <f t="shared" si="9"/>
        <v>#NUM!</v>
      </c>
      <c r="M30" s="198"/>
      <c r="N30" s="198"/>
      <c r="O30" s="198"/>
      <c r="P30" s="198"/>
      <c r="Q30" s="195">
        <f t="shared" si="10"/>
        <v>35</v>
      </c>
      <c r="R30" s="195">
        <f t="shared" si="11"/>
        <v>25</v>
      </c>
      <c r="T30" s="194">
        <f t="shared" si="18"/>
        <v>25</v>
      </c>
      <c r="U30" s="193">
        <f t="shared" si="12"/>
        <v>43951</v>
      </c>
      <c r="V30" s="192">
        <f t="shared" si="13"/>
        <v>0</v>
      </c>
      <c r="W30" s="192">
        <f t="shared" si="14"/>
        <v>0</v>
      </c>
      <c r="X30" s="192">
        <f t="shared" si="19"/>
        <v>0</v>
      </c>
      <c r="Y30" s="192">
        <f t="shared" si="15"/>
        <v>0</v>
      </c>
      <c r="Z30" s="192">
        <f t="shared" si="20"/>
        <v>0</v>
      </c>
      <c r="AA30" s="191"/>
      <c r="AB30" s="203"/>
      <c r="AC30" s="191"/>
      <c r="AD30" s="206"/>
      <c r="AE30" s="191"/>
      <c r="AF30" s="191"/>
      <c r="AG30" s="207"/>
      <c r="AH30" s="207"/>
      <c r="AI30" s="207"/>
      <c r="AJ30" s="207"/>
      <c r="AK30" s="196"/>
      <c r="AL30" s="196"/>
      <c r="AM30" s="196"/>
    </row>
    <row r="31" spans="3:61" ht="15" customHeight="1">
      <c r="C31" s="195">
        <f t="shared" si="4"/>
        <v>34</v>
      </c>
      <c r="D31" s="195">
        <f t="shared" si="5"/>
        <v>26</v>
      </c>
      <c r="F31" s="194">
        <f t="shared" si="16"/>
        <v>26</v>
      </c>
      <c r="G31" s="193">
        <f t="shared" si="6"/>
        <v>43982</v>
      </c>
      <c r="H31" s="205">
        <f t="shared" si="2"/>
        <v>0</v>
      </c>
      <c r="I31" s="205">
        <f t="shared" si="17"/>
        <v>0</v>
      </c>
      <c r="J31" s="205">
        <f t="shared" si="7"/>
        <v>0</v>
      </c>
      <c r="K31" s="205">
        <f t="shared" si="8"/>
        <v>0</v>
      </c>
      <c r="L31" s="204" t="e">
        <f t="shared" si="9"/>
        <v>#NUM!</v>
      </c>
      <c r="M31" s="198"/>
      <c r="N31" s="198"/>
      <c r="O31" s="198"/>
      <c r="P31" s="198"/>
      <c r="Q31" s="195">
        <f t="shared" si="10"/>
        <v>34</v>
      </c>
      <c r="R31" s="195">
        <f t="shared" si="11"/>
        <v>26</v>
      </c>
      <c r="T31" s="194">
        <f t="shared" si="18"/>
        <v>26</v>
      </c>
      <c r="U31" s="193">
        <f t="shared" si="12"/>
        <v>43982</v>
      </c>
      <c r="V31" s="192">
        <f t="shared" si="13"/>
        <v>0</v>
      </c>
      <c r="W31" s="192">
        <f t="shared" si="14"/>
        <v>0</v>
      </c>
      <c r="X31" s="192">
        <f t="shared" si="19"/>
        <v>0</v>
      </c>
      <c r="Y31" s="192">
        <f t="shared" si="15"/>
        <v>0</v>
      </c>
      <c r="Z31" s="192">
        <f t="shared" si="20"/>
        <v>0</v>
      </c>
      <c r="AA31" s="191"/>
      <c r="AB31" s="203"/>
      <c r="AC31" s="191"/>
      <c r="AD31" s="191"/>
      <c r="AE31" s="191"/>
      <c r="AF31" s="191"/>
      <c r="AG31" s="191"/>
      <c r="AH31" s="191"/>
      <c r="AI31" s="191"/>
      <c r="AJ31" s="191"/>
      <c r="AK31" s="208"/>
      <c r="AL31" s="208"/>
      <c r="AM31" s="208"/>
      <c r="AN31" s="209"/>
    </row>
    <row r="32" spans="3:61" ht="15" customHeight="1">
      <c r="C32" s="195">
        <f t="shared" si="4"/>
        <v>33</v>
      </c>
      <c r="D32" s="195">
        <f t="shared" si="5"/>
        <v>27</v>
      </c>
      <c r="F32" s="194">
        <f t="shared" si="16"/>
        <v>27</v>
      </c>
      <c r="G32" s="193">
        <f t="shared" si="6"/>
        <v>44012</v>
      </c>
      <c r="H32" s="205">
        <f t="shared" si="2"/>
        <v>0</v>
      </c>
      <c r="I32" s="205">
        <f t="shared" si="17"/>
        <v>0</v>
      </c>
      <c r="J32" s="205">
        <f t="shared" si="7"/>
        <v>0</v>
      </c>
      <c r="K32" s="205">
        <f t="shared" si="8"/>
        <v>0</v>
      </c>
      <c r="L32" s="204" t="e">
        <f t="shared" si="9"/>
        <v>#NUM!</v>
      </c>
      <c r="M32" s="198"/>
      <c r="N32" s="198"/>
      <c r="O32" s="198"/>
      <c r="P32" s="198"/>
      <c r="Q32" s="195">
        <f t="shared" si="10"/>
        <v>33</v>
      </c>
      <c r="R32" s="195">
        <f t="shared" si="11"/>
        <v>27</v>
      </c>
      <c r="T32" s="194">
        <f t="shared" si="18"/>
        <v>27</v>
      </c>
      <c r="U32" s="193">
        <f t="shared" si="12"/>
        <v>44012</v>
      </c>
      <c r="V32" s="192">
        <f t="shared" si="13"/>
        <v>0</v>
      </c>
      <c r="W32" s="192">
        <f t="shared" si="14"/>
        <v>0</v>
      </c>
      <c r="X32" s="192">
        <f t="shared" si="19"/>
        <v>0</v>
      </c>
      <c r="Y32" s="192">
        <f t="shared" si="15"/>
        <v>0</v>
      </c>
      <c r="Z32" s="192">
        <f t="shared" si="20"/>
        <v>0</v>
      </c>
      <c r="AA32" s="191"/>
      <c r="AB32" s="203"/>
      <c r="AC32" s="191"/>
      <c r="AD32" s="206"/>
      <c r="AE32" s="191"/>
      <c r="AF32" s="191"/>
      <c r="AG32" s="207"/>
      <c r="AH32" s="207"/>
      <c r="AI32" s="207"/>
      <c r="AJ32" s="207"/>
      <c r="AK32" s="196"/>
      <c r="AL32" s="196"/>
      <c r="AM32" s="196"/>
    </row>
    <row r="33" spans="3:39" ht="15" customHeight="1">
      <c r="C33" s="195">
        <f t="shared" si="4"/>
        <v>32</v>
      </c>
      <c r="D33" s="195">
        <f t="shared" si="5"/>
        <v>28</v>
      </c>
      <c r="F33" s="194">
        <f t="shared" si="16"/>
        <v>28</v>
      </c>
      <c r="G33" s="193">
        <f t="shared" si="6"/>
        <v>44043</v>
      </c>
      <c r="H33" s="205">
        <f t="shared" si="2"/>
        <v>0</v>
      </c>
      <c r="I33" s="205">
        <f t="shared" si="17"/>
        <v>0</v>
      </c>
      <c r="J33" s="205">
        <f t="shared" si="7"/>
        <v>0</v>
      </c>
      <c r="K33" s="205">
        <f t="shared" si="8"/>
        <v>0</v>
      </c>
      <c r="L33" s="204" t="e">
        <f t="shared" si="9"/>
        <v>#NUM!</v>
      </c>
      <c r="M33" s="198"/>
      <c r="N33" s="198"/>
      <c r="O33" s="198"/>
      <c r="P33" s="198"/>
      <c r="Q33" s="195">
        <f t="shared" si="10"/>
        <v>32</v>
      </c>
      <c r="R33" s="195">
        <f t="shared" si="11"/>
        <v>28</v>
      </c>
      <c r="T33" s="194">
        <f t="shared" si="18"/>
        <v>28</v>
      </c>
      <c r="U33" s="193">
        <f t="shared" si="12"/>
        <v>44043</v>
      </c>
      <c r="V33" s="192">
        <f t="shared" si="13"/>
        <v>0</v>
      </c>
      <c r="W33" s="192">
        <f t="shared" si="14"/>
        <v>0</v>
      </c>
      <c r="X33" s="192">
        <f t="shared" si="19"/>
        <v>0</v>
      </c>
      <c r="Y33" s="192">
        <f t="shared" si="15"/>
        <v>0</v>
      </c>
      <c r="Z33" s="192">
        <f t="shared" si="20"/>
        <v>0</v>
      </c>
      <c r="AA33" s="191"/>
      <c r="AB33" s="203"/>
      <c r="AC33" s="191"/>
      <c r="AD33" s="191"/>
      <c r="AE33" s="191"/>
      <c r="AF33" s="191"/>
      <c r="AG33" s="191"/>
      <c r="AH33" s="191"/>
      <c r="AI33" s="191"/>
      <c r="AJ33" s="191"/>
      <c r="AK33" s="208"/>
      <c r="AL33" s="208"/>
      <c r="AM33" s="208"/>
    </row>
    <row r="34" spans="3:39" ht="15" customHeight="1">
      <c r="C34" s="195">
        <f t="shared" si="4"/>
        <v>31</v>
      </c>
      <c r="D34" s="195">
        <f t="shared" si="5"/>
        <v>29</v>
      </c>
      <c r="F34" s="194">
        <f t="shared" si="16"/>
        <v>29</v>
      </c>
      <c r="G34" s="193">
        <f t="shared" si="6"/>
        <v>44074</v>
      </c>
      <c r="H34" s="205">
        <f t="shared" si="2"/>
        <v>0</v>
      </c>
      <c r="I34" s="205">
        <f t="shared" si="17"/>
        <v>0</v>
      </c>
      <c r="J34" s="205">
        <f t="shared" si="7"/>
        <v>0</v>
      </c>
      <c r="K34" s="205">
        <f t="shared" si="8"/>
        <v>0</v>
      </c>
      <c r="L34" s="204" t="e">
        <f t="shared" si="9"/>
        <v>#NUM!</v>
      </c>
      <c r="M34" s="198"/>
      <c r="N34" s="198"/>
      <c r="O34" s="198"/>
      <c r="P34" s="198"/>
      <c r="Q34" s="195">
        <f t="shared" si="10"/>
        <v>31</v>
      </c>
      <c r="R34" s="195">
        <f t="shared" si="11"/>
        <v>29</v>
      </c>
      <c r="T34" s="194">
        <f t="shared" si="18"/>
        <v>29</v>
      </c>
      <c r="U34" s="193">
        <f t="shared" si="12"/>
        <v>44074</v>
      </c>
      <c r="V34" s="192">
        <f t="shared" si="13"/>
        <v>0</v>
      </c>
      <c r="W34" s="192">
        <f t="shared" si="14"/>
        <v>0</v>
      </c>
      <c r="X34" s="192">
        <f t="shared" si="19"/>
        <v>0</v>
      </c>
      <c r="Y34" s="192">
        <f t="shared" si="15"/>
        <v>0</v>
      </c>
      <c r="Z34" s="192">
        <f t="shared" si="20"/>
        <v>0</v>
      </c>
      <c r="AA34" s="191"/>
      <c r="AB34" s="203"/>
      <c r="AC34" s="191"/>
      <c r="AD34" s="206"/>
      <c r="AE34" s="191"/>
      <c r="AF34" s="191"/>
      <c r="AG34" s="207"/>
      <c r="AH34" s="191"/>
      <c r="AI34" s="207"/>
      <c r="AJ34" s="207"/>
      <c r="AK34" s="196"/>
      <c r="AL34" s="196"/>
      <c r="AM34" s="196"/>
    </row>
    <row r="35" spans="3:39" ht="15" customHeight="1">
      <c r="C35" s="195">
        <f t="shared" si="4"/>
        <v>30</v>
      </c>
      <c r="D35" s="195">
        <f t="shared" si="5"/>
        <v>30</v>
      </c>
      <c r="F35" s="194">
        <f t="shared" si="16"/>
        <v>30</v>
      </c>
      <c r="G35" s="193">
        <f t="shared" si="6"/>
        <v>44104</v>
      </c>
      <c r="H35" s="205">
        <f t="shared" si="2"/>
        <v>0</v>
      </c>
      <c r="I35" s="205">
        <f t="shared" si="17"/>
        <v>0</v>
      </c>
      <c r="J35" s="205">
        <f t="shared" si="7"/>
        <v>0</v>
      </c>
      <c r="K35" s="205">
        <f t="shared" si="8"/>
        <v>0</v>
      </c>
      <c r="L35" s="204" t="e">
        <f t="shared" si="9"/>
        <v>#NUM!</v>
      </c>
      <c r="M35" s="198"/>
      <c r="N35" s="198"/>
      <c r="O35" s="198"/>
      <c r="P35" s="198"/>
      <c r="Q35" s="195">
        <f t="shared" si="10"/>
        <v>30</v>
      </c>
      <c r="R35" s="195">
        <f t="shared" si="11"/>
        <v>30</v>
      </c>
      <c r="T35" s="194">
        <f t="shared" si="18"/>
        <v>30</v>
      </c>
      <c r="U35" s="193">
        <f t="shared" si="12"/>
        <v>44104</v>
      </c>
      <c r="V35" s="192">
        <f t="shared" si="13"/>
        <v>0</v>
      </c>
      <c r="W35" s="192">
        <f t="shared" si="14"/>
        <v>0</v>
      </c>
      <c r="X35" s="192">
        <f t="shared" si="19"/>
        <v>0</v>
      </c>
      <c r="Y35" s="192">
        <f t="shared" si="15"/>
        <v>0</v>
      </c>
      <c r="Z35" s="192">
        <f t="shared" si="20"/>
        <v>0</v>
      </c>
      <c r="AA35" s="191"/>
      <c r="AB35" s="203"/>
      <c r="AC35" s="191"/>
      <c r="AD35" s="191"/>
      <c r="AE35" s="191"/>
      <c r="AF35" s="191"/>
      <c r="AG35" s="191"/>
      <c r="AH35" s="191"/>
      <c r="AI35" s="191"/>
      <c r="AJ35" s="191"/>
      <c r="AK35" s="208"/>
      <c r="AL35" s="208"/>
      <c r="AM35" s="208"/>
    </row>
    <row r="36" spans="3:39" ht="15" customHeight="1">
      <c r="C36" s="195">
        <f t="shared" si="4"/>
        <v>29</v>
      </c>
      <c r="D36" s="195">
        <f t="shared" si="5"/>
        <v>31</v>
      </c>
      <c r="F36" s="194">
        <f t="shared" si="16"/>
        <v>31</v>
      </c>
      <c r="G36" s="193">
        <f t="shared" si="6"/>
        <v>44135</v>
      </c>
      <c r="H36" s="205">
        <f t="shared" si="2"/>
        <v>0</v>
      </c>
      <c r="I36" s="205">
        <f t="shared" si="17"/>
        <v>0</v>
      </c>
      <c r="J36" s="205">
        <f t="shared" si="7"/>
        <v>0</v>
      </c>
      <c r="K36" s="205">
        <f t="shared" si="8"/>
        <v>0</v>
      </c>
      <c r="L36" s="204" t="e">
        <f t="shared" si="9"/>
        <v>#NUM!</v>
      </c>
      <c r="M36" s="198"/>
      <c r="N36" s="198"/>
      <c r="O36" s="198"/>
      <c r="P36" s="198"/>
      <c r="Q36" s="195">
        <f t="shared" si="10"/>
        <v>29</v>
      </c>
      <c r="R36" s="195">
        <f t="shared" si="11"/>
        <v>31</v>
      </c>
      <c r="T36" s="194">
        <f t="shared" si="18"/>
        <v>31</v>
      </c>
      <c r="U36" s="193">
        <f t="shared" si="12"/>
        <v>44135</v>
      </c>
      <c r="V36" s="192">
        <f t="shared" si="13"/>
        <v>0</v>
      </c>
      <c r="W36" s="192">
        <f t="shared" si="14"/>
        <v>0</v>
      </c>
      <c r="X36" s="192">
        <f t="shared" si="19"/>
        <v>0</v>
      </c>
      <c r="Y36" s="192">
        <f t="shared" si="15"/>
        <v>0</v>
      </c>
      <c r="Z36" s="192">
        <f t="shared" si="20"/>
        <v>0</v>
      </c>
      <c r="AA36" s="191"/>
      <c r="AB36" s="203"/>
      <c r="AC36" s="191"/>
      <c r="AD36" s="206"/>
      <c r="AE36" s="191"/>
      <c r="AF36" s="191"/>
      <c r="AG36" s="207"/>
      <c r="AH36" s="191"/>
      <c r="AI36" s="207"/>
      <c r="AJ36" s="207"/>
      <c r="AK36" s="196"/>
      <c r="AL36" s="196"/>
      <c r="AM36" s="196"/>
    </row>
    <row r="37" spans="3:39" ht="15" customHeight="1">
      <c r="C37" s="195">
        <f t="shared" si="4"/>
        <v>28</v>
      </c>
      <c r="D37" s="195">
        <f t="shared" si="5"/>
        <v>32</v>
      </c>
      <c r="F37" s="194">
        <f t="shared" si="16"/>
        <v>32</v>
      </c>
      <c r="G37" s="193">
        <f t="shared" si="6"/>
        <v>44165</v>
      </c>
      <c r="H37" s="205">
        <f t="shared" si="2"/>
        <v>0</v>
      </c>
      <c r="I37" s="205">
        <f t="shared" si="17"/>
        <v>0</v>
      </c>
      <c r="J37" s="205">
        <f t="shared" si="7"/>
        <v>0</v>
      </c>
      <c r="K37" s="205">
        <f t="shared" si="8"/>
        <v>0</v>
      </c>
      <c r="L37" s="204" t="e">
        <f t="shared" si="9"/>
        <v>#NUM!</v>
      </c>
      <c r="M37" s="198"/>
      <c r="N37" s="198"/>
      <c r="O37" s="198"/>
      <c r="P37" s="198"/>
      <c r="Q37" s="195">
        <f t="shared" si="10"/>
        <v>28</v>
      </c>
      <c r="R37" s="195">
        <f t="shared" si="11"/>
        <v>32</v>
      </c>
      <c r="T37" s="194">
        <f t="shared" si="18"/>
        <v>32</v>
      </c>
      <c r="U37" s="193">
        <f t="shared" si="12"/>
        <v>44165</v>
      </c>
      <c r="V37" s="192">
        <f t="shared" si="13"/>
        <v>0</v>
      </c>
      <c r="W37" s="192">
        <f t="shared" si="14"/>
        <v>0</v>
      </c>
      <c r="X37" s="192">
        <f t="shared" si="19"/>
        <v>0</v>
      </c>
      <c r="Y37" s="192">
        <f t="shared" si="15"/>
        <v>0</v>
      </c>
      <c r="Z37" s="192">
        <f t="shared" si="20"/>
        <v>0</v>
      </c>
      <c r="AA37" s="191"/>
      <c r="AB37" s="203"/>
      <c r="AC37" s="191"/>
      <c r="AD37" s="191"/>
      <c r="AE37" s="191"/>
      <c r="AF37" s="191"/>
      <c r="AG37" s="191"/>
      <c r="AH37" s="191"/>
      <c r="AI37" s="191"/>
      <c r="AJ37" s="191"/>
      <c r="AK37" s="208"/>
      <c r="AL37" s="208"/>
      <c r="AM37" s="208"/>
    </row>
    <row r="38" spans="3:39" ht="15" customHeight="1">
      <c r="C38" s="195">
        <f t="shared" si="4"/>
        <v>27</v>
      </c>
      <c r="D38" s="195">
        <f t="shared" si="5"/>
        <v>33</v>
      </c>
      <c r="F38" s="194">
        <f t="shared" si="16"/>
        <v>33</v>
      </c>
      <c r="G38" s="193">
        <f t="shared" si="6"/>
        <v>44196</v>
      </c>
      <c r="H38" s="205">
        <f t="shared" si="2"/>
        <v>0</v>
      </c>
      <c r="I38" s="205">
        <f t="shared" si="17"/>
        <v>0</v>
      </c>
      <c r="J38" s="205">
        <f t="shared" si="7"/>
        <v>0</v>
      </c>
      <c r="K38" s="205">
        <f t="shared" si="8"/>
        <v>0</v>
      </c>
      <c r="L38" s="204" t="e">
        <f t="shared" si="9"/>
        <v>#NUM!</v>
      </c>
      <c r="M38" s="198"/>
      <c r="N38" s="198"/>
      <c r="O38" s="198"/>
      <c r="P38" s="198"/>
      <c r="Q38" s="195">
        <f t="shared" si="10"/>
        <v>27</v>
      </c>
      <c r="R38" s="195">
        <f t="shared" si="11"/>
        <v>33</v>
      </c>
      <c r="T38" s="194">
        <f t="shared" si="18"/>
        <v>33</v>
      </c>
      <c r="U38" s="193">
        <f t="shared" si="12"/>
        <v>44196</v>
      </c>
      <c r="V38" s="192">
        <f t="shared" si="13"/>
        <v>0</v>
      </c>
      <c r="W38" s="192">
        <f t="shared" si="14"/>
        <v>0</v>
      </c>
      <c r="X38" s="192">
        <f t="shared" si="19"/>
        <v>0</v>
      </c>
      <c r="Y38" s="192">
        <f t="shared" si="15"/>
        <v>0</v>
      </c>
      <c r="Z38" s="192">
        <f t="shared" si="20"/>
        <v>0</v>
      </c>
      <c r="AA38" s="191"/>
      <c r="AB38" s="203"/>
      <c r="AC38" s="191"/>
      <c r="AD38" s="206"/>
      <c r="AE38" s="191"/>
      <c r="AF38" s="191"/>
      <c r="AG38" s="207"/>
      <c r="AH38" s="191"/>
      <c r="AI38" s="207"/>
      <c r="AJ38" s="207"/>
      <c r="AK38" s="196"/>
      <c r="AL38" s="196"/>
      <c r="AM38" s="196"/>
    </row>
    <row r="39" spans="3:39" ht="15" customHeight="1">
      <c r="C39" s="195">
        <f t="shared" si="4"/>
        <v>26</v>
      </c>
      <c r="D39" s="195">
        <f t="shared" si="5"/>
        <v>34</v>
      </c>
      <c r="F39" s="194">
        <f t="shared" si="16"/>
        <v>34</v>
      </c>
      <c r="G39" s="193">
        <f t="shared" si="6"/>
        <v>44227</v>
      </c>
      <c r="H39" s="205">
        <f t="shared" si="2"/>
        <v>0</v>
      </c>
      <c r="I39" s="205">
        <f t="shared" si="17"/>
        <v>0</v>
      </c>
      <c r="J39" s="205">
        <f t="shared" si="7"/>
        <v>0</v>
      </c>
      <c r="K39" s="205">
        <f t="shared" si="8"/>
        <v>0</v>
      </c>
      <c r="L39" s="204" t="e">
        <f t="shared" si="9"/>
        <v>#NUM!</v>
      </c>
      <c r="M39" s="198"/>
      <c r="N39" s="198"/>
      <c r="O39" s="198"/>
      <c r="P39" s="198"/>
      <c r="Q39" s="195">
        <f t="shared" si="10"/>
        <v>26</v>
      </c>
      <c r="R39" s="195">
        <f t="shared" si="11"/>
        <v>34</v>
      </c>
      <c r="T39" s="194">
        <f t="shared" si="18"/>
        <v>34</v>
      </c>
      <c r="U39" s="193">
        <f t="shared" si="12"/>
        <v>44227</v>
      </c>
      <c r="V39" s="192">
        <f t="shared" si="13"/>
        <v>0</v>
      </c>
      <c r="W39" s="192">
        <f t="shared" si="14"/>
        <v>0</v>
      </c>
      <c r="X39" s="192">
        <f t="shared" si="19"/>
        <v>0</v>
      </c>
      <c r="Y39" s="192">
        <f t="shared" si="15"/>
        <v>0</v>
      </c>
      <c r="Z39" s="192">
        <f t="shared" si="20"/>
        <v>0</v>
      </c>
      <c r="AA39" s="191"/>
      <c r="AB39" s="203"/>
      <c r="AC39" s="191"/>
      <c r="AD39" s="191"/>
      <c r="AE39" s="191"/>
      <c r="AF39" s="191"/>
      <c r="AG39" s="191"/>
      <c r="AH39" s="191"/>
      <c r="AI39" s="191"/>
      <c r="AJ39" s="191"/>
      <c r="AK39" s="208"/>
      <c r="AL39" s="208"/>
      <c r="AM39" s="197"/>
    </row>
    <row r="40" spans="3:39" ht="15" customHeight="1">
      <c r="C40" s="195">
        <f t="shared" si="4"/>
        <v>25</v>
      </c>
      <c r="D40" s="195">
        <f t="shared" si="5"/>
        <v>35</v>
      </c>
      <c r="F40" s="194">
        <f t="shared" si="16"/>
        <v>35</v>
      </c>
      <c r="G40" s="193">
        <f t="shared" si="6"/>
        <v>44255</v>
      </c>
      <c r="H40" s="205">
        <f t="shared" si="2"/>
        <v>0</v>
      </c>
      <c r="I40" s="205">
        <f t="shared" si="17"/>
        <v>0</v>
      </c>
      <c r="J40" s="205">
        <f t="shared" si="7"/>
        <v>0</v>
      </c>
      <c r="K40" s="205">
        <f t="shared" si="8"/>
        <v>0</v>
      </c>
      <c r="L40" s="204" t="e">
        <f t="shared" si="9"/>
        <v>#NUM!</v>
      </c>
      <c r="M40" s="198"/>
      <c r="N40" s="198"/>
      <c r="O40" s="198"/>
      <c r="P40" s="198"/>
      <c r="Q40" s="195">
        <f t="shared" si="10"/>
        <v>25</v>
      </c>
      <c r="R40" s="195">
        <f t="shared" si="11"/>
        <v>35</v>
      </c>
      <c r="T40" s="194">
        <f t="shared" si="18"/>
        <v>35</v>
      </c>
      <c r="U40" s="193">
        <f t="shared" si="12"/>
        <v>44255</v>
      </c>
      <c r="V40" s="192">
        <f t="shared" si="13"/>
        <v>0</v>
      </c>
      <c r="W40" s="192">
        <f t="shared" si="14"/>
        <v>0</v>
      </c>
      <c r="X40" s="192">
        <f t="shared" si="19"/>
        <v>0</v>
      </c>
      <c r="Y40" s="192">
        <f t="shared" si="15"/>
        <v>0</v>
      </c>
      <c r="Z40" s="192">
        <f t="shared" si="20"/>
        <v>0</v>
      </c>
      <c r="AA40" s="191"/>
      <c r="AB40" s="203"/>
      <c r="AC40" s="191"/>
      <c r="AD40" s="206"/>
      <c r="AE40" s="191"/>
      <c r="AF40" s="191"/>
      <c r="AG40" s="191"/>
      <c r="AH40" s="191"/>
      <c r="AI40" s="191"/>
      <c r="AJ40" s="207"/>
      <c r="AK40" s="196"/>
      <c r="AL40" s="196"/>
      <c r="AM40" s="196"/>
    </row>
    <row r="41" spans="3:39" ht="15" customHeight="1">
      <c r="C41" s="195">
        <f t="shared" si="4"/>
        <v>24</v>
      </c>
      <c r="D41" s="195">
        <f t="shared" si="5"/>
        <v>36</v>
      </c>
      <c r="F41" s="194">
        <f t="shared" si="16"/>
        <v>36</v>
      </c>
      <c r="G41" s="193">
        <f t="shared" si="6"/>
        <v>44286</v>
      </c>
      <c r="H41" s="205">
        <f t="shared" si="2"/>
        <v>0</v>
      </c>
      <c r="I41" s="205">
        <f t="shared" si="17"/>
        <v>0</v>
      </c>
      <c r="J41" s="205">
        <f t="shared" si="7"/>
        <v>0</v>
      </c>
      <c r="K41" s="205">
        <f t="shared" si="8"/>
        <v>0</v>
      </c>
      <c r="L41" s="204" t="e">
        <f t="shared" si="9"/>
        <v>#NUM!</v>
      </c>
      <c r="M41" s="198"/>
      <c r="N41" s="198"/>
      <c r="O41" s="198"/>
      <c r="P41" s="198"/>
      <c r="Q41" s="195">
        <f t="shared" si="10"/>
        <v>24</v>
      </c>
      <c r="R41" s="195">
        <f t="shared" si="11"/>
        <v>36</v>
      </c>
      <c r="T41" s="194">
        <f t="shared" si="18"/>
        <v>36</v>
      </c>
      <c r="U41" s="193">
        <f t="shared" si="12"/>
        <v>44286</v>
      </c>
      <c r="V41" s="192">
        <f t="shared" si="13"/>
        <v>0</v>
      </c>
      <c r="W41" s="192">
        <f t="shared" si="14"/>
        <v>0</v>
      </c>
      <c r="X41" s="192">
        <f t="shared" si="19"/>
        <v>0</v>
      </c>
      <c r="Y41" s="192">
        <f t="shared" si="15"/>
        <v>0</v>
      </c>
      <c r="Z41" s="192">
        <f t="shared" si="20"/>
        <v>0</v>
      </c>
      <c r="AA41" s="191"/>
      <c r="AB41" s="203"/>
      <c r="AC41" s="191"/>
      <c r="AD41" s="191"/>
      <c r="AE41" s="191"/>
      <c r="AF41" s="191"/>
      <c r="AG41" s="191"/>
      <c r="AH41" s="191"/>
      <c r="AI41" s="191"/>
      <c r="AJ41" s="191"/>
      <c r="AK41" s="189"/>
      <c r="AL41" s="189"/>
      <c r="AM41" s="189"/>
    </row>
    <row r="42" spans="3:39" ht="15" customHeight="1">
      <c r="C42" s="195">
        <f t="shared" si="4"/>
        <v>23</v>
      </c>
      <c r="D42" s="195">
        <f t="shared" si="5"/>
        <v>37</v>
      </c>
      <c r="F42" s="194">
        <f t="shared" si="16"/>
        <v>37</v>
      </c>
      <c r="G42" s="193">
        <f t="shared" si="6"/>
        <v>44316</v>
      </c>
      <c r="H42" s="205">
        <f t="shared" si="2"/>
        <v>0</v>
      </c>
      <c r="I42" s="205">
        <f t="shared" si="17"/>
        <v>0</v>
      </c>
      <c r="J42" s="205">
        <f t="shared" si="7"/>
        <v>0</v>
      </c>
      <c r="K42" s="205">
        <f t="shared" si="8"/>
        <v>0</v>
      </c>
      <c r="L42" s="204" t="e">
        <f t="shared" si="9"/>
        <v>#NUM!</v>
      </c>
      <c r="M42" s="198"/>
      <c r="N42" s="198"/>
      <c r="O42" s="198"/>
      <c r="P42" s="198"/>
      <c r="Q42" s="195">
        <f t="shared" si="10"/>
        <v>23</v>
      </c>
      <c r="R42" s="195">
        <f t="shared" si="11"/>
        <v>37</v>
      </c>
      <c r="T42" s="194">
        <f t="shared" si="18"/>
        <v>37</v>
      </c>
      <c r="U42" s="193">
        <f t="shared" si="12"/>
        <v>44316</v>
      </c>
      <c r="V42" s="192">
        <f t="shared" si="13"/>
        <v>0</v>
      </c>
      <c r="W42" s="192">
        <f t="shared" si="14"/>
        <v>0</v>
      </c>
      <c r="X42" s="192">
        <f t="shared" si="19"/>
        <v>0</v>
      </c>
      <c r="Y42" s="192">
        <f t="shared" si="15"/>
        <v>0</v>
      </c>
      <c r="Z42" s="192">
        <f t="shared" si="20"/>
        <v>0</v>
      </c>
      <c r="AA42" s="191"/>
      <c r="AB42" s="203"/>
      <c r="AC42" s="191"/>
      <c r="AD42" s="206"/>
      <c r="AE42" s="191"/>
      <c r="AF42" s="191"/>
      <c r="AG42" s="191"/>
      <c r="AH42" s="191"/>
      <c r="AI42" s="191"/>
      <c r="AJ42" s="191"/>
      <c r="AK42" s="189"/>
      <c r="AL42" s="189"/>
      <c r="AM42" s="189"/>
    </row>
    <row r="43" spans="3:39" ht="15" customHeight="1">
      <c r="C43" s="195">
        <f t="shared" si="4"/>
        <v>22</v>
      </c>
      <c r="D43" s="195">
        <f t="shared" si="5"/>
        <v>38</v>
      </c>
      <c r="F43" s="194">
        <f t="shared" si="16"/>
        <v>38</v>
      </c>
      <c r="G43" s="193">
        <f t="shared" si="6"/>
        <v>44347</v>
      </c>
      <c r="H43" s="205">
        <f t="shared" si="2"/>
        <v>0</v>
      </c>
      <c r="I43" s="205">
        <f t="shared" si="17"/>
        <v>0</v>
      </c>
      <c r="J43" s="205">
        <f t="shared" si="7"/>
        <v>0</v>
      </c>
      <c r="K43" s="205">
        <f t="shared" si="8"/>
        <v>0</v>
      </c>
      <c r="L43" s="204" t="e">
        <f t="shared" si="9"/>
        <v>#NUM!</v>
      </c>
      <c r="M43" s="198"/>
      <c r="N43" s="198"/>
      <c r="O43" s="198"/>
      <c r="P43" s="198"/>
      <c r="Q43" s="195">
        <f t="shared" si="10"/>
        <v>22</v>
      </c>
      <c r="R43" s="195">
        <f t="shared" si="11"/>
        <v>38</v>
      </c>
      <c r="T43" s="194">
        <f t="shared" si="18"/>
        <v>38</v>
      </c>
      <c r="U43" s="193">
        <f t="shared" si="12"/>
        <v>44347</v>
      </c>
      <c r="V43" s="192">
        <f t="shared" si="13"/>
        <v>0</v>
      </c>
      <c r="W43" s="192">
        <f t="shared" si="14"/>
        <v>0</v>
      </c>
      <c r="X43" s="192">
        <f t="shared" si="19"/>
        <v>0</v>
      </c>
      <c r="Y43" s="192">
        <f t="shared" si="15"/>
        <v>0</v>
      </c>
      <c r="Z43" s="192">
        <f t="shared" si="20"/>
        <v>0</v>
      </c>
      <c r="AA43" s="191"/>
      <c r="AB43" s="203"/>
      <c r="AC43" s="191"/>
      <c r="AD43" s="191"/>
      <c r="AE43" s="191"/>
      <c r="AF43" s="191"/>
      <c r="AG43" s="191"/>
      <c r="AH43" s="191"/>
      <c r="AI43" s="191"/>
      <c r="AJ43" s="191"/>
      <c r="AK43" s="189"/>
      <c r="AL43" s="189"/>
      <c r="AM43" s="189"/>
    </row>
    <row r="44" spans="3:39" ht="15" customHeight="1">
      <c r="C44" s="195">
        <f t="shared" si="4"/>
        <v>21</v>
      </c>
      <c r="D44" s="195">
        <f t="shared" si="5"/>
        <v>39</v>
      </c>
      <c r="F44" s="194">
        <f t="shared" si="16"/>
        <v>39</v>
      </c>
      <c r="G44" s="193">
        <f t="shared" si="6"/>
        <v>44377</v>
      </c>
      <c r="H44" s="205">
        <f t="shared" si="2"/>
        <v>0</v>
      </c>
      <c r="I44" s="205">
        <f t="shared" si="17"/>
        <v>0</v>
      </c>
      <c r="J44" s="205">
        <f t="shared" si="7"/>
        <v>0</v>
      </c>
      <c r="K44" s="205">
        <f t="shared" si="8"/>
        <v>0</v>
      </c>
      <c r="L44" s="204" t="e">
        <f t="shared" si="9"/>
        <v>#NUM!</v>
      </c>
      <c r="M44" s="198"/>
      <c r="N44" s="198"/>
      <c r="O44" s="198"/>
      <c r="P44" s="198"/>
      <c r="Q44" s="195">
        <f t="shared" si="10"/>
        <v>21</v>
      </c>
      <c r="R44" s="195">
        <f t="shared" si="11"/>
        <v>39</v>
      </c>
      <c r="T44" s="194">
        <f t="shared" si="18"/>
        <v>39</v>
      </c>
      <c r="U44" s="193">
        <f t="shared" si="12"/>
        <v>44377</v>
      </c>
      <c r="V44" s="192">
        <f t="shared" si="13"/>
        <v>0</v>
      </c>
      <c r="W44" s="192">
        <f t="shared" si="14"/>
        <v>0</v>
      </c>
      <c r="X44" s="192">
        <f t="shared" si="19"/>
        <v>0</v>
      </c>
      <c r="Y44" s="192">
        <f t="shared" si="15"/>
        <v>0</v>
      </c>
      <c r="Z44" s="192">
        <f t="shared" si="20"/>
        <v>0</v>
      </c>
      <c r="AA44" s="191"/>
      <c r="AB44" s="203"/>
      <c r="AC44" s="191"/>
      <c r="AD44" s="206"/>
      <c r="AE44" s="191"/>
      <c r="AF44" s="191"/>
      <c r="AG44" s="191"/>
      <c r="AH44" s="191"/>
      <c r="AI44" s="191"/>
      <c r="AJ44" s="191"/>
      <c r="AK44" s="189"/>
      <c r="AL44" s="189"/>
      <c r="AM44" s="189"/>
    </row>
    <row r="45" spans="3:39" ht="15" customHeight="1">
      <c r="C45" s="195">
        <f t="shared" si="4"/>
        <v>20</v>
      </c>
      <c r="D45" s="195">
        <f t="shared" si="5"/>
        <v>40</v>
      </c>
      <c r="F45" s="194">
        <f t="shared" si="16"/>
        <v>40</v>
      </c>
      <c r="G45" s="193">
        <f t="shared" si="6"/>
        <v>44408</v>
      </c>
      <c r="H45" s="205">
        <f t="shared" si="2"/>
        <v>0</v>
      </c>
      <c r="I45" s="205">
        <f t="shared" si="17"/>
        <v>0</v>
      </c>
      <c r="J45" s="205">
        <f t="shared" si="7"/>
        <v>0</v>
      </c>
      <c r="K45" s="205">
        <f t="shared" si="8"/>
        <v>0</v>
      </c>
      <c r="L45" s="204" t="e">
        <f t="shared" si="9"/>
        <v>#NUM!</v>
      </c>
      <c r="M45" s="198"/>
      <c r="N45" s="198"/>
      <c r="O45" s="198"/>
      <c r="P45" s="198"/>
      <c r="Q45" s="195">
        <f t="shared" si="10"/>
        <v>20</v>
      </c>
      <c r="R45" s="195">
        <f t="shared" si="11"/>
        <v>40</v>
      </c>
      <c r="T45" s="194">
        <f t="shared" si="18"/>
        <v>40</v>
      </c>
      <c r="U45" s="193">
        <f t="shared" si="12"/>
        <v>44408</v>
      </c>
      <c r="V45" s="192">
        <f t="shared" si="13"/>
        <v>0</v>
      </c>
      <c r="W45" s="192">
        <f t="shared" si="14"/>
        <v>0</v>
      </c>
      <c r="X45" s="192">
        <f t="shared" si="19"/>
        <v>0</v>
      </c>
      <c r="Y45" s="192">
        <f t="shared" si="15"/>
        <v>0</v>
      </c>
      <c r="Z45" s="192">
        <f t="shared" si="20"/>
        <v>0</v>
      </c>
      <c r="AA45" s="191"/>
      <c r="AB45" s="203"/>
      <c r="AC45" s="191"/>
      <c r="AD45" s="191"/>
      <c r="AE45" s="191"/>
      <c r="AF45" s="191"/>
      <c r="AG45" s="191"/>
      <c r="AH45" s="191"/>
      <c r="AI45" s="191"/>
      <c r="AJ45" s="191"/>
      <c r="AK45" s="189"/>
      <c r="AL45" s="189"/>
      <c r="AM45" s="189"/>
    </row>
    <row r="46" spans="3:39" ht="15" customHeight="1">
      <c r="C46" s="195">
        <f t="shared" si="4"/>
        <v>19</v>
      </c>
      <c r="D46" s="195">
        <f t="shared" si="5"/>
        <v>41</v>
      </c>
      <c r="F46" s="194">
        <f t="shared" si="16"/>
        <v>41</v>
      </c>
      <c r="G46" s="193">
        <f t="shared" si="6"/>
        <v>44439</v>
      </c>
      <c r="H46" s="205">
        <f t="shared" si="2"/>
        <v>0</v>
      </c>
      <c r="I46" s="205">
        <f t="shared" si="17"/>
        <v>0</v>
      </c>
      <c r="J46" s="205">
        <f t="shared" si="7"/>
        <v>0</v>
      </c>
      <c r="K46" s="205">
        <f t="shared" si="8"/>
        <v>0</v>
      </c>
      <c r="L46" s="204" t="e">
        <f t="shared" si="9"/>
        <v>#NUM!</v>
      </c>
      <c r="M46" s="198"/>
      <c r="N46" s="198"/>
      <c r="O46" s="198"/>
      <c r="P46" s="198"/>
      <c r="Q46" s="195">
        <f t="shared" si="10"/>
        <v>19</v>
      </c>
      <c r="R46" s="195">
        <f t="shared" si="11"/>
        <v>41</v>
      </c>
      <c r="T46" s="194">
        <f t="shared" si="18"/>
        <v>41</v>
      </c>
      <c r="U46" s="193">
        <f t="shared" si="12"/>
        <v>44439</v>
      </c>
      <c r="V46" s="192">
        <f t="shared" si="13"/>
        <v>0</v>
      </c>
      <c r="W46" s="192">
        <f t="shared" si="14"/>
        <v>0</v>
      </c>
      <c r="X46" s="192">
        <f t="shared" si="19"/>
        <v>0</v>
      </c>
      <c r="Y46" s="192">
        <f t="shared" si="15"/>
        <v>0</v>
      </c>
      <c r="Z46" s="192">
        <f t="shared" si="20"/>
        <v>0</v>
      </c>
      <c r="AA46" s="191"/>
      <c r="AB46" s="203"/>
      <c r="AC46" s="191"/>
      <c r="AD46" s="206"/>
      <c r="AE46" s="191"/>
      <c r="AF46" s="191"/>
      <c r="AG46" s="191"/>
      <c r="AH46" s="191"/>
      <c r="AI46" s="191"/>
      <c r="AJ46" s="191"/>
      <c r="AK46" s="189"/>
      <c r="AL46" s="189"/>
      <c r="AM46" s="189"/>
    </row>
    <row r="47" spans="3:39" ht="15" customHeight="1">
      <c r="C47" s="195">
        <f t="shared" si="4"/>
        <v>18</v>
      </c>
      <c r="D47" s="195">
        <f t="shared" si="5"/>
        <v>42</v>
      </c>
      <c r="F47" s="194">
        <f t="shared" si="16"/>
        <v>42</v>
      </c>
      <c r="G47" s="193">
        <f t="shared" si="6"/>
        <v>44469</v>
      </c>
      <c r="H47" s="205">
        <f t="shared" si="2"/>
        <v>0</v>
      </c>
      <c r="I47" s="205">
        <f t="shared" si="17"/>
        <v>0</v>
      </c>
      <c r="J47" s="205">
        <f t="shared" si="7"/>
        <v>0</v>
      </c>
      <c r="K47" s="205">
        <f t="shared" si="8"/>
        <v>0</v>
      </c>
      <c r="L47" s="204" t="e">
        <f t="shared" si="9"/>
        <v>#NUM!</v>
      </c>
      <c r="M47" s="198"/>
      <c r="N47" s="198"/>
      <c r="O47" s="198"/>
      <c r="P47" s="198"/>
      <c r="Q47" s="195">
        <f t="shared" si="10"/>
        <v>18</v>
      </c>
      <c r="R47" s="195">
        <f t="shared" si="11"/>
        <v>42</v>
      </c>
      <c r="T47" s="194">
        <f t="shared" si="18"/>
        <v>42</v>
      </c>
      <c r="U47" s="193">
        <f t="shared" si="12"/>
        <v>44469</v>
      </c>
      <c r="V47" s="192">
        <f t="shared" si="13"/>
        <v>0</v>
      </c>
      <c r="W47" s="192">
        <f t="shared" si="14"/>
        <v>0</v>
      </c>
      <c r="X47" s="192">
        <f t="shared" si="19"/>
        <v>0</v>
      </c>
      <c r="Y47" s="192">
        <f t="shared" si="15"/>
        <v>0</v>
      </c>
      <c r="Z47" s="192">
        <f t="shared" si="20"/>
        <v>0</v>
      </c>
      <c r="AA47" s="191"/>
      <c r="AB47" s="203"/>
      <c r="AC47" s="191"/>
      <c r="AD47" s="191"/>
      <c r="AE47" s="191"/>
      <c r="AF47" s="191"/>
      <c r="AG47" s="191"/>
      <c r="AH47" s="191"/>
      <c r="AI47" s="191"/>
      <c r="AJ47" s="191"/>
      <c r="AK47" s="189"/>
      <c r="AL47" s="189"/>
      <c r="AM47" s="189"/>
    </row>
    <row r="48" spans="3:39" ht="15" customHeight="1">
      <c r="C48" s="195">
        <f t="shared" si="4"/>
        <v>17</v>
      </c>
      <c r="D48" s="195">
        <f t="shared" si="5"/>
        <v>43</v>
      </c>
      <c r="F48" s="194">
        <f t="shared" si="16"/>
        <v>43</v>
      </c>
      <c r="G48" s="193">
        <f t="shared" si="6"/>
        <v>44500</v>
      </c>
      <c r="H48" s="205">
        <f t="shared" si="2"/>
        <v>0</v>
      </c>
      <c r="I48" s="205">
        <f t="shared" si="17"/>
        <v>0</v>
      </c>
      <c r="J48" s="205">
        <f t="shared" si="7"/>
        <v>0</v>
      </c>
      <c r="K48" s="205">
        <f t="shared" si="8"/>
        <v>0</v>
      </c>
      <c r="L48" s="204" t="e">
        <f t="shared" si="9"/>
        <v>#NUM!</v>
      </c>
      <c r="M48" s="198"/>
      <c r="N48" s="198"/>
      <c r="O48" s="198"/>
      <c r="P48" s="198"/>
      <c r="Q48" s="195">
        <f t="shared" si="10"/>
        <v>17</v>
      </c>
      <c r="R48" s="195">
        <f t="shared" si="11"/>
        <v>43</v>
      </c>
      <c r="T48" s="194">
        <f t="shared" si="18"/>
        <v>43</v>
      </c>
      <c r="U48" s="193">
        <f t="shared" si="12"/>
        <v>44500</v>
      </c>
      <c r="V48" s="192">
        <f t="shared" si="13"/>
        <v>0</v>
      </c>
      <c r="W48" s="192">
        <f t="shared" si="14"/>
        <v>0</v>
      </c>
      <c r="X48" s="192">
        <f t="shared" si="19"/>
        <v>0</v>
      </c>
      <c r="Y48" s="192">
        <f t="shared" si="15"/>
        <v>0</v>
      </c>
      <c r="Z48" s="192">
        <f t="shared" si="20"/>
        <v>0</v>
      </c>
      <c r="AA48" s="191"/>
      <c r="AB48" s="203"/>
      <c r="AC48" s="191"/>
      <c r="AD48" s="206"/>
      <c r="AE48" s="191"/>
      <c r="AF48" s="191"/>
      <c r="AG48" s="191"/>
      <c r="AH48" s="191"/>
      <c r="AI48" s="191"/>
      <c r="AJ48" s="191"/>
      <c r="AK48" s="189"/>
      <c r="AL48" s="189"/>
      <c r="AM48" s="189"/>
    </row>
    <row r="49" spans="3:40" ht="15" customHeight="1">
      <c r="C49" s="195">
        <f t="shared" si="4"/>
        <v>16</v>
      </c>
      <c r="D49" s="195">
        <f t="shared" si="5"/>
        <v>44</v>
      </c>
      <c r="F49" s="194">
        <f t="shared" si="16"/>
        <v>44</v>
      </c>
      <c r="G49" s="193">
        <f t="shared" si="6"/>
        <v>44530</v>
      </c>
      <c r="H49" s="205">
        <f t="shared" si="2"/>
        <v>0</v>
      </c>
      <c r="I49" s="205">
        <f t="shared" si="17"/>
        <v>0</v>
      </c>
      <c r="J49" s="205">
        <f t="shared" si="7"/>
        <v>0</v>
      </c>
      <c r="K49" s="205">
        <f t="shared" si="8"/>
        <v>0</v>
      </c>
      <c r="L49" s="204" t="e">
        <f t="shared" si="9"/>
        <v>#NUM!</v>
      </c>
      <c r="M49" s="198"/>
      <c r="N49" s="198"/>
      <c r="O49" s="198"/>
      <c r="P49" s="198"/>
      <c r="Q49" s="195">
        <f t="shared" si="10"/>
        <v>16</v>
      </c>
      <c r="R49" s="195">
        <f t="shared" si="11"/>
        <v>44</v>
      </c>
      <c r="T49" s="194">
        <f t="shared" si="18"/>
        <v>44</v>
      </c>
      <c r="U49" s="193">
        <f t="shared" si="12"/>
        <v>44530</v>
      </c>
      <c r="V49" s="192">
        <f t="shared" si="13"/>
        <v>0</v>
      </c>
      <c r="W49" s="192">
        <f t="shared" si="14"/>
        <v>0</v>
      </c>
      <c r="X49" s="192">
        <f t="shared" si="19"/>
        <v>0</v>
      </c>
      <c r="Y49" s="192">
        <f t="shared" si="15"/>
        <v>0</v>
      </c>
      <c r="Z49" s="192">
        <f t="shared" si="20"/>
        <v>0</v>
      </c>
      <c r="AA49" s="191"/>
      <c r="AB49" s="203"/>
      <c r="AC49" s="191"/>
      <c r="AD49" s="191"/>
      <c r="AE49" s="191"/>
      <c r="AF49" s="191"/>
      <c r="AG49" s="191"/>
      <c r="AH49" s="191"/>
      <c r="AI49" s="191"/>
      <c r="AJ49" s="191"/>
      <c r="AK49" s="189"/>
      <c r="AL49" s="189"/>
      <c r="AM49" s="189"/>
    </row>
    <row r="50" spans="3:40" ht="15" customHeight="1">
      <c r="C50" s="195">
        <f t="shared" si="4"/>
        <v>15</v>
      </c>
      <c r="D50" s="195">
        <f t="shared" si="5"/>
        <v>45</v>
      </c>
      <c r="F50" s="194">
        <f t="shared" si="16"/>
        <v>45</v>
      </c>
      <c r="G50" s="193">
        <f t="shared" si="6"/>
        <v>44561</v>
      </c>
      <c r="H50" s="205">
        <f t="shared" si="2"/>
        <v>0</v>
      </c>
      <c r="I50" s="205">
        <f t="shared" si="17"/>
        <v>0</v>
      </c>
      <c r="J50" s="205">
        <f t="shared" si="7"/>
        <v>0</v>
      </c>
      <c r="K50" s="205">
        <f t="shared" si="8"/>
        <v>0</v>
      </c>
      <c r="L50" s="204" t="e">
        <f t="shared" si="9"/>
        <v>#NUM!</v>
      </c>
      <c r="M50" s="198"/>
      <c r="N50" s="198"/>
      <c r="O50" s="198"/>
      <c r="P50" s="198"/>
      <c r="Q50" s="195">
        <f t="shared" si="10"/>
        <v>15</v>
      </c>
      <c r="R50" s="195">
        <f t="shared" si="11"/>
        <v>45</v>
      </c>
      <c r="T50" s="194">
        <f t="shared" si="18"/>
        <v>45</v>
      </c>
      <c r="U50" s="193">
        <f t="shared" si="12"/>
        <v>44561</v>
      </c>
      <c r="V50" s="192">
        <f t="shared" si="13"/>
        <v>0</v>
      </c>
      <c r="W50" s="192">
        <f t="shared" si="14"/>
        <v>0</v>
      </c>
      <c r="X50" s="192">
        <f t="shared" si="19"/>
        <v>0</v>
      </c>
      <c r="Y50" s="192">
        <f t="shared" si="15"/>
        <v>0</v>
      </c>
      <c r="Z50" s="192">
        <f t="shared" si="20"/>
        <v>0</v>
      </c>
      <c r="AA50" s="191"/>
      <c r="AB50" s="203"/>
      <c r="AC50" s="191"/>
      <c r="AD50" s="206"/>
      <c r="AE50" s="191"/>
      <c r="AF50" s="191"/>
      <c r="AG50" s="191"/>
      <c r="AH50" s="191"/>
      <c r="AI50" s="191"/>
      <c r="AJ50" s="191"/>
      <c r="AK50" s="189"/>
      <c r="AL50" s="189"/>
      <c r="AM50" s="189"/>
    </row>
    <row r="51" spans="3:40" ht="15" customHeight="1">
      <c r="C51" s="195">
        <f t="shared" si="4"/>
        <v>14</v>
      </c>
      <c r="D51" s="195">
        <f t="shared" si="5"/>
        <v>46</v>
      </c>
      <c r="F51" s="194">
        <f t="shared" si="16"/>
        <v>46</v>
      </c>
      <c r="G51" s="193">
        <f t="shared" si="6"/>
        <v>44592</v>
      </c>
      <c r="H51" s="205">
        <f t="shared" si="2"/>
        <v>0</v>
      </c>
      <c r="I51" s="205">
        <f t="shared" si="17"/>
        <v>0</v>
      </c>
      <c r="J51" s="205">
        <f t="shared" si="7"/>
        <v>0</v>
      </c>
      <c r="K51" s="205">
        <f t="shared" si="8"/>
        <v>0</v>
      </c>
      <c r="L51" s="204" t="e">
        <f t="shared" si="9"/>
        <v>#NUM!</v>
      </c>
      <c r="M51" s="198"/>
      <c r="N51" s="198"/>
      <c r="O51" s="198"/>
      <c r="P51" s="198"/>
      <c r="Q51" s="195">
        <f t="shared" si="10"/>
        <v>14</v>
      </c>
      <c r="R51" s="195">
        <f t="shared" si="11"/>
        <v>46</v>
      </c>
      <c r="T51" s="194">
        <f t="shared" si="18"/>
        <v>46</v>
      </c>
      <c r="U51" s="193">
        <f t="shared" si="12"/>
        <v>44592</v>
      </c>
      <c r="V51" s="192">
        <f t="shared" si="13"/>
        <v>0</v>
      </c>
      <c r="W51" s="192">
        <f t="shared" si="14"/>
        <v>0</v>
      </c>
      <c r="X51" s="192">
        <f t="shared" si="19"/>
        <v>0</v>
      </c>
      <c r="Y51" s="192">
        <f t="shared" si="15"/>
        <v>0</v>
      </c>
      <c r="Z51" s="192">
        <f t="shared" si="20"/>
        <v>0</v>
      </c>
      <c r="AA51" s="191"/>
      <c r="AB51" s="203"/>
      <c r="AC51" s="191"/>
      <c r="AD51" s="191"/>
      <c r="AE51" s="191"/>
      <c r="AF51" s="191"/>
      <c r="AG51" s="191"/>
      <c r="AH51" s="191"/>
      <c r="AI51" s="191"/>
      <c r="AJ51" s="191"/>
      <c r="AK51" s="189"/>
      <c r="AL51" s="189"/>
      <c r="AM51" s="189"/>
    </row>
    <row r="52" spans="3:40" ht="15" customHeight="1">
      <c r="C52" s="195">
        <f t="shared" si="4"/>
        <v>13</v>
      </c>
      <c r="D52" s="195">
        <f t="shared" si="5"/>
        <v>47</v>
      </c>
      <c r="F52" s="194">
        <f t="shared" si="16"/>
        <v>47</v>
      </c>
      <c r="G52" s="193">
        <f t="shared" si="6"/>
        <v>44620</v>
      </c>
      <c r="H52" s="205">
        <f t="shared" si="2"/>
        <v>0</v>
      </c>
      <c r="I52" s="205">
        <f t="shared" si="17"/>
        <v>0</v>
      </c>
      <c r="J52" s="205">
        <f t="shared" si="7"/>
        <v>0</v>
      </c>
      <c r="K52" s="205">
        <f t="shared" si="8"/>
        <v>0</v>
      </c>
      <c r="L52" s="204" t="e">
        <f t="shared" si="9"/>
        <v>#NUM!</v>
      </c>
      <c r="M52" s="198"/>
      <c r="N52" s="198"/>
      <c r="O52" s="198"/>
      <c r="P52" s="198"/>
      <c r="Q52" s="195">
        <f t="shared" si="10"/>
        <v>13</v>
      </c>
      <c r="R52" s="195">
        <f t="shared" si="11"/>
        <v>47</v>
      </c>
      <c r="T52" s="194">
        <f t="shared" si="18"/>
        <v>47</v>
      </c>
      <c r="U52" s="193">
        <f t="shared" si="12"/>
        <v>44620</v>
      </c>
      <c r="V52" s="192">
        <f t="shared" si="13"/>
        <v>0</v>
      </c>
      <c r="W52" s="192">
        <f t="shared" si="14"/>
        <v>0</v>
      </c>
      <c r="X52" s="192">
        <f t="shared" si="19"/>
        <v>0</v>
      </c>
      <c r="Y52" s="192">
        <f t="shared" si="15"/>
        <v>0</v>
      </c>
      <c r="Z52" s="192">
        <f t="shared" si="20"/>
        <v>0</v>
      </c>
      <c r="AA52" s="191"/>
      <c r="AB52" s="203"/>
      <c r="AC52" s="191"/>
      <c r="AD52" s="206"/>
      <c r="AE52" s="191"/>
      <c r="AF52" s="191"/>
      <c r="AG52" s="191"/>
      <c r="AH52" s="191"/>
      <c r="AI52" s="191"/>
      <c r="AJ52" s="191"/>
      <c r="AK52" s="189"/>
      <c r="AL52" s="189"/>
      <c r="AM52" s="189"/>
    </row>
    <row r="53" spans="3:40">
      <c r="C53" s="195">
        <f t="shared" si="4"/>
        <v>12</v>
      </c>
      <c r="D53" s="195">
        <f t="shared" si="5"/>
        <v>48</v>
      </c>
      <c r="F53" s="194">
        <f t="shared" si="16"/>
        <v>48</v>
      </c>
      <c r="G53" s="193">
        <f t="shared" si="6"/>
        <v>44651</v>
      </c>
      <c r="H53" s="205">
        <f t="shared" si="2"/>
        <v>0</v>
      </c>
      <c r="I53" s="205">
        <f t="shared" si="17"/>
        <v>0</v>
      </c>
      <c r="J53" s="205">
        <f t="shared" si="7"/>
        <v>0</v>
      </c>
      <c r="K53" s="205">
        <f t="shared" si="8"/>
        <v>0</v>
      </c>
      <c r="L53" s="204" t="e">
        <f t="shared" si="9"/>
        <v>#NUM!</v>
      </c>
      <c r="M53" s="198"/>
      <c r="N53" s="198"/>
      <c r="O53" s="198"/>
      <c r="P53" s="198"/>
      <c r="Q53" s="195">
        <f t="shared" si="10"/>
        <v>12</v>
      </c>
      <c r="R53" s="195">
        <f t="shared" si="11"/>
        <v>48</v>
      </c>
      <c r="T53" s="194">
        <f t="shared" si="18"/>
        <v>48</v>
      </c>
      <c r="U53" s="193">
        <f t="shared" si="12"/>
        <v>44651</v>
      </c>
      <c r="V53" s="192">
        <f t="shared" si="13"/>
        <v>0</v>
      </c>
      <c r="W53" s="192">
        <f t="shared" si="14"/>
        <v>0</v>
      </c>
      <c r="X53" s="192">
        <f t="shared" si="19"/>
        <v>0</v>
      </c>
      <c r="Y53" s="192">
        <f t="shared" si="15"/>
        <v>0</v>
      </c>
      <c r="Z53" s="192">
        <f t="shared" si="20"/>
        <v>0</v>
      </c>
      <c r="AA53" s="191"/>
      <c r="AB53" s="203"/>
      <c r="AC53" s="191"/>
      <c r="AD53" s="191"/>
      <c r="AE53" s="191"/>
      <c r="AF53" s="191"/>
      <c r="AG53" s="191"/>
      <c r="AH53" s="191"/>
      <c r="AI53" s="191"/>
      <c r="AJ53" s="191"/>
      <c r="AK53" s="189"/>
      <c r="AL53" s="189"/>
      <c r="AM53" s="189"/>
    </row>
    <row r="54" spans="3:40">
      <c r="C54" s="195">
        <f t="shared" si="4"/>
        <v>11</v>
      </c>
      <c r="D54" s="195">
        <f t="shared" si="5"/>
        <v>49</v>
      </c>
      <c r="F54" s="194">
        <f t="shared" si="16"/>
        <v>49</v>
      </c>
      <c r="G54" s="193">
        <f t="shared" si="6"/>
        <v>44681</v>
      </c>
      <c r="H54" s="205">
        <f t="shared" si="2"/>
        <v>0</v>
      </c>
      <c r="I54" s="205">
        <f t="shared" si="17"/>
        <v>0</v>
      </c>
      <c r="J54" s="205">
        <f t="shared" si="7"/>
        <v>0</v>
      </c>
      <c r="K54" s="205">
        <f t="shared" si="8"/>
        <v>0</v>
      </c>
      <c r="L54" s="204" t="e">
        <f t="shared" si="9"/>
        <v>#NUM!</v>
      </c>
      <c r="M54" s="198"/>
      <c r="N54" s="198"/>
      <c r="O54" s="198"/>
      <c r="P54" s="198"/>
      <c r="Q54" s="195">
        <f t="shared" si="10"/>
        <v>11</v>
      </c>
      <c r="R54" s="195">
        <f t="shared" si="11"/>
        <v>49</v>
      </c>
      <c r="T54" s="194">
        <f t="shared" si="18"/>
        <v>49</v>
      </c>
      <c r="U54" s="193">
        <f t="shared" si="12"/>
        <v>44681</v>
      </c>
      <c r="V54" s="192">
        <f t="shared" si="13"/>
        <v>0</v>
      </c>
      <c r="W54" s="192">
        <f t="shared" si="14"/>
        <v>0</v>
      </c>
      <c r="X54" s="192">
        <f t="shared" si="19"/>
        <v>0</v>
      </c>
      <c r="Y54" s="192">
        <f t="shared" si="15"/>
        <v>0</v>
      </c>
      <c r="Z54" s="192">
        <f t="shared" si="20"/>
        <v>0</v>
      </c>
      <c r="AA54" s="191"/>
      <c r="AB54" s="203"/>
      <c r="AC54" s="191"/>
      <c r="AD54" s="206"/>
      <c r="AE54" s="191"/>
      <c r="AF54" s="191"/>
      <c r="AG54" s="191"/>
      <c r="AH54" s="191"/>
      <c r="AI54" s="191"/>
      <c r="AJ54" s="191"/>
      <c r="AK54" s="189"/>
      <c r="AL54" s="189"/>
      <c r="AM54" s="189"/>
    </row>
    <row r="55" spans="3:40">
      <c r="C55" s="195">
        <f t="shared" si="4"/>
        <v>10</v>
      </c>
      <c r="D55" s="195">
        <f t="shared" si="5"/>
        <v>50</v>
      </c>
      <c r="F55" s="194">
        <f t="shared" si="16"/>
        <v>50</v>
      </c>
      <c r="G55" s="193">
        <f t="shared" si="6"/>
        <v>44712</v>
      </c>
      <c r="H55" s="205">
        <f t="shared" si="2"/>
        <v>0</v>
      </c>
      <c r="I55" s="205">
        <f t="shared" si="17"/>
        <v>0</v>
      </c>
      <c r="J55" s="205">
        <f t="shared" si="7"/>
        <v>0</v>
      </c>
      <c r="K55" s="205">
        <f t="shared" si="8"/>
        <v>0</v>
      </c>
      <c r="L55" s="204" t="e">
        <f t="shared" si="9"/>
        <v>#NUM!</v>
      </c>
      <c r="M55" s="198"/>
      <c r="N55" s="198"/>
      <c r="O55" s="198"/>
      <c r="P55" s="198"/>
      <c r="Q55" s="195">
        <f t="shared" si="10"/>
        <v>10</v>
      </c>
      <c r="R55" s="195">
        <f t="shared" si="11"/>
        <v>50</v>
      </c>
      <c r="T55" s="194">
        <f t="shared" si="18"/>
        <v>50</v>
      </c>
      <c r="U55" s="193">
        <f t="shared" si="12"/>
        <v>44712</v>
      </c>
      <c r="V55" s="192">
        <f t="shared" si="13"/>
        <v>0</v>
      </c>
      <c r="W55" s="192">
        <f t="shared" si="14"/>
        <v>0</v>
      </c>
      <c r="X55" s="192">
        <f t="shared" si="19"/>
        <v>0</v>
      </c>
      <c r="Y55" s="192">
        <f t="shared" si="15"/>
        <v>0</v>
      </c>
      <c r="Z55" s="192">
        <f t="shared" si="20"/>
        <v>0</v>
      </c>
      <c r="AA55" s="191"/>
      <c r="AB55" s="203"/>
      <c r="AC55" s="191"/>
      <c r="AD55" s="191"/>
      <c r="AE55" s="191"/>
      <c r="AF55" s="191"/>
      <c r="AG55" s="191"/>
      <c r="AH55" s="191"/>
      <c r="AI55" s="191"/>
      <c r="AJ55" s="191"/>
      <c r="AK55" s="189"/>
      <c r="AL55" s="189"/>
      <c r="AM55" s="189"/>
    </row>
    <row r="56" spans="3:40">
      <c r="C56" s="195">
        <f t="shared" si="4"/>
        <v>9</v>
      </c>
      <c r="D56" s="195">
        <f t="shared" si="5"/>
        <v>51</v>
      </c>
      <c r="F56" s="194">
        <f t="shared" si="16"/>
        <v>51</v>
      </c>
      <c r="G56" s="193">
        <f t="shared" si="6"/>
        <v>44742</v>
      </c>
      <c r="H56" s="205">
        <f t="shared" si="2"/>
        <v>0</v>
      </c>
      <c r="I56" s="205">
        <f t="shared" si="17"/>
        <v>0</v>
      </c>
      <c r="J56" s="205">
        <f t="shared" si="7"/>
        <v>0</v>
      </c>
      <c r="K56" s="205">
        <f t="shared" si="8"/>
        <v>0</v>
      </c>
      <c r="L56" s="204" t="e">
        <f t="shared" si="9"/>
        <v>#NUM!</v>
      </c>
      <c r="M56" s="198"/>
      <c r="N56" s="198"/>
      <c r="O56" s="198"/>
      <c r="P56" s="198"/>
      <c r="Q56" s="195">
        <f t="shared" si="10"/>
        <v>9</v>
      </c>
      <c r="R56" s="195">
        <f t="shared" si="11"/>
        <v>51</v>
      </c>
      <c r="T56" s="194">
        <f t="shared" si="18"/>
        <v>51</v>
      </c>
      <c r="U56" s="193">
        <f t="shared" si="12"/>
        <v>44742</v>
      </c>
      <c r="V56" s="192">
        <f t="shared" si="13"/>
        <v>0</v>
      </c>
      <c r="W56" s="192">
        <f t="shared" si="14"/>
        <v>0</v>
      </c>
      <c r="X56" s="192">
        <f t="shared" si="19"/>
        <v>0</v>
      </c>
      <c r="Y56" s="192">
        <f t="shared" si="15"/>
        <v>0</v>
      </c>
      <c r="Z56" s="192">
        <f t="shared" si="20"/>
        <v>0</v>
      </c>
      <c r="AA56" s="191"/>
      <c r="AB56" s="203"/>
      <c r="AC56" s="191"/>
      <c r="AD56" s="206"/>
      <c r="AE56" s="191"/>
      <c r="AF56" s="191"/>
      <c r="AG56" s="191"/>
      <c r="AH56" s="191"/>
      <c r="AI56" s="191"/>
      <c r="AJ56" s="191"/>
      <c r="AK56" s="189"/>
      <c r="AL56" s="189"/>
      <c r="AM56" s="189"/>
    </row>
    <row r="57" spans="3:40">
      <c r="C57" s="195">
        <f t="shared" si="4"/>
        <v>8</v>
      </c>
      <c r="D57" s="195">
        <f t="shared" si="5"/>
        <v>52</v>
      </c>
      <c r="F57" s="194">
        <f t="shared" si="16"/>
        <v>52</v>
      </c>
      <c r="G57" s="193">
        <f t="shared" si="6"/>
        <v>44773</v>
      </c>
      <c r="H57" s="205">
        <f t="shared" si="2"/>
        <v>0</v>
      </c>
      <c r="I57" s="205">
        <f t="shared" si="17"/>
        <v>0</v>
      </c>
      <c r="J57" s="205">
        <f t="shared" si="7"/>
        <v>0</v>
      </c>
      <c r="K57" s="205">
        <f t="shared" si="8"/>
        <v>0</v>
      </c>
      <c r="L57" s="204" t="e">
        <f t="shared" si="9"/>
        <v>#NUM!</v>
      </c>
      <c r="M57" s="198"/>
      <c r="N57" s="198"/>
      <c r="O57" s="198"/>
      <c r="P57" s="198"/>
      <c r="Q57" s="195">
        <f t="shared" si="10"/>
        <v>8</v>
      </c>
      <c r="R57" s="195">
        <f t="shared" si="11"/>
        <v>52</v>
      </c>
      <c r="T57" s="194">
        <f t="shared" si="18"/>
        <v>52</v>
      </c>
      <c r="U57" s="193">
        <f t="shared" si="12"/>
        <v>44773</v>
      </c>
      <c r="V57" s="192">
        <f t="shared" si="13"/>
        <v>0</v>
      </c>
      <c r="W57" s="192">
        <f t="shared" si="14"/>
        <v>0</v>
      </c>
      <c r="X57" s="192">
        <f t="shared" si="19"/>
        <v>0</v>
      </c>
      <c r="Y57" s="192">
        <f t="shared" si="15"/>
        <v>0</v>
      </c>
      <c r="Z57" s="192">
        <f t="shared" si="20"/>
        <v>0</v>
      </c>
      <c r="AA57" s="191"/>
      <c r="AB57" s="203"/>
      <c r="AC57" s="191"/>
      <c r="AD57" s="191"/>
      <c r="AE57" s="191"/>
      <c r="AF57" s="191"/>
      <c r="AG57" s="191"/>
      <c r="AH57" s="191"/>
      <c r="AI57" s="191"/>
      <c r="AJ57" s="191"/>
      <c r="AK57" s="189"/>
      <c r="AL57" s="189"/>
      <c r="AM57" s="189"/>
    </row>
    <row r="58" spans="3:40">
      <c r="C58" s="195">
        <f t="shared" si="4"/>
        <v>7</v>
      </c>
      <c r="D58" s="195">
        <f t="shared" si="5"/>
        <v>53</v>
      </c>
      <c r="F58" s="194">
        <f t="shared" si="16"/>
        <v>53</v>
      </c>
      <c r="G58" s="193">
        <f t="shared" si="6"/>
        <v>44804</v>
      </c>
      <c r="H58" s="205">
        <f t="shared" si="2"/>
        <v>0</v>
      </c>
      <c r="I58" s="205">
        <f t="shared" si="17"/>
        <v>0</v>
      </c>
      <c r="J58" s="205">
        <f t="shared" si="7"/>
        <v>0</v>
      </c>
      <c r="K58" s="205">
        <f t="shared" si="8"/>
        <v>0</v>
      </c>
      <c r="L58" s="204" t="e">
        <f t="shared" si="9"/>
        <v>#NUM!</v>
      </c>
      <c r="M58" s="198"/>
      <c r="N58" s="198"/>
      <c r="O58" s="198"/>
      <c r="P58" s="198"/>
      <c r="Q58" s="195">
        <f t="shared" si="10"/>
        <v>7</v>
      </c>
      <c r="R58" s="195">
        <f t="shared" si="11"/>
        <v>53</v>
      </c>
      <c r="T58" s="194">
        <f t="shared" si="18"/>
        <v>53</v>
      </c>
      <c r="U58" s="193">
        <f t="shared" si="12"/>
        <v>44804</v>
      </c>
      <c r="V58" s="192">
        <f t="shared" si="13"/>
        <v>0</v>
      </c>
      <c r="W58" s="192">
        <f t="shared" si="14"/>
        <v>0</v>
      </c>
      <c r="X58" s="192">
        <f t="shared" si="19"/>
        <v>0</v>
      </c>
      <c r="Y58" s="192">
        <f t="shared" si="15"/>
        <v>0</v>
      </c>
      <c r="Z58" s="192">
        <f t="shared" si="20"/>
        <v>0</v>
      </c>
      <c r="AA58" s="191"/>
      <c r="AB58" s="203"/>
      <c r="AC58" s="191"/>
      <c r="AD58" s="206"/>
      <c r="AE58" s="191"/>
      <c r="AF58" s="191"/>
      <c r="AG58" s="191"/>
      <c r="AH58" s="191"/>
      <c r="AI58" s="191"/>
      <c r="AJ58" s="191"/>
      <c r="AK58" s="189"/>
      <c r="AL58" s="189"/>
      <c r="AM58" s="189"/>
      <c r="AN58" s="199"/>
    </row>
    <row r="59" spans="3:40">
      <c r="C59" s="195">
        <f t="shared" si="4"/>
        <v>6</v>
      </c>
      <c r="D59" s="195">
        <f t="shared" si="5"/>
        <v>54</v>
      </c>
      <c r="F59" s="194">
        <f t="shared" si="16"/>
        <v>54</v>
      </c>
      <c r="G59" s="193">
        <f t="shared" si="6"/>
        <v>44834</v>
      </c>
      <c r="H59" s="205">
        <f t="shared" si="2"/>
        <v>0</v>
      </c>
      <c r="I59" s="205">
        <f t="shared" si="17"/>
        <v>0</v>
      </c>
      <c r="J59" s="205">
        <f t="shared" si="7"/>
        <v>0</v>
      </c>
      <c r="K59" s="205">
        <f t="shared" si="8"/>
        <v>0</v>
      </c>
      <c r="L59" s="204" t="e">
        <f t="shared" si="9"/>
        <v>#NUM!</v>
      </c>
      <c r="M59" s="198"/>
      <c r="N59" s="198"/>
      <c r="O59" s="198"/>
      <c r="P59" s="198"/>
      <c r="Q59" s="195">
        <f t="shared" si="10"/>
        <v>6</v>
      </c>
      <c r="R59" s="195">
        <f t="shared" si="11"/>
        <v>54</v>
      </c>
      <c r="T59" s="194">
        <f t="shared" si="18"/>
        <v>54</v>
      </c>
      <c r="U59" s="193">
        <f t="shared" si="12"/>
        <v>44834</v>
      </c>
      <c r="V59" s="192">
        <f t="shared" si="13"/>
        <v>0</v>
      </c>
      <c r="W59" s="192">
        <f t="shared" si="14"/>
        <v>0</v>
      </c>
      <c r="X59" s="192">
        <f t="shared" si="19"/>
        <v>0</v>
      </c>
      <c r="Y59" s="192">
        <f t="shared" si="15"/>
        <v>0</v>
      </c>
      <c r="Z59" s="192">
        <f t="shared" si="20"/>
        <v>0</v>
      </c>
      <c r="AA59" s="191"/>
      <c r="AB59" s="203"/>
      <c r="AC59" s="191"/>
      <c r="AD59" s="191"/>
      <c r="AE59" s="191"/>
      <c r="AF59" s="191"/>
      <c r="AG59" s="191"/>
      <c r="AH59" s="191"/>
      <c r="AI59" s="191"/>
      <c r="AJ59" s="191"/>
      <c r="AK59" s="189"/>
      <c r="AL59" s="189"/>
      <c r="AM59" s="189"/>
      <c r="AN59" s="199"/>
    </row>
    <row r="60" spans="3:40">
      <c r="C60" s="195">
        <f t="shared" si="4"/>
        <v>5</v>
      </c>
      <c r="D60" s="195">
        <f t="shared" si="5"/>
        <v>55</v>
      </c>
      <c r="F60" s="194">
        <f t="shared" si="16"/>
        <v>55</v>
      </c>
      <c r="G60" s="193">
        <f t="shared" si="6"/>
        <v>44865</v>
      </c>
      <c r="H60" s="205">
        <f t="shared" si="2"/>
        <v>0</v>
      </c>
      <c r="I60" s="205">
        <f t="shared" si="17"/>
        <v>0</v>
      </c>
      <c r="J60" s="205">
        <f t="shared" si="7"/>
        <v>0</v>
      </c>
      <c r="K60" s="205">
        <f t="shared" si="8"/>
        <v>0</v>
      </c>
      <c r="L60" s="204" t="e">
        <f t="shared" si="9"/>
        <v>#NUM!</v>
      </c>
      <c r="M60" s="198"/>
      <c r="N60" s="198"/>
      <c r="O60" s="198"/>
      <c r="P60" s="198"/>
      <c r="Q60" s="195">
        <f t="shared" si="10"/>
        <v>5</v>
      </c>
      <c r="R60" s="195">
        <f t="shared" si="11"/>
        <v>55</v>
      </c>
      <c r="T60" s="194">
        <f t="shared" si="18"/>
        <v>55</v>
      </c>
      <c r="U60" s="193">
        <f t="shared" si="12"/>
        <v>44865</v>
      </c>
      <c r="V60" s="192">
        <f t="shared" si="13"/>
        <v>0</v>
      </c>
      <c r="W60" s="192">
        <f t="shared" si="14"/>
        <v>0</v>
      </c>
      <c r="X60" s="192">
        <f t="shared" si="19"/>
        <v>0</v>
      </c>
      <c r="Y60" s="192">
        <f t="shared" si="15"/>
        <v>0</v>
      </c>
      <c r="Z60" s="192">
        <f t="shared" si="20"/>
        <v>0</v>
      </c>
      <c r="AA60" s="191"/>
      <c r="AB60" s="203"/>
      <c r="AC60" s="191"/>
      <c r="AD60" s="206"/>
      <c r="AE60" s="191"/>
      <c r="AF60" s="191"/>
      <c r="AG60" s="191"/>
      <c r="AH60" s="191"/>
      <c r="AI60" s="191"/>
      <c r="AJ60" s="191"/>
      <c r="AK60" s="189"/>
      <c r="AL60" s="189"/>
      <c r="AM60" s="189"/>
      <c r="AN60" s="199"/>
    </row>
    <row r="61" spans="3:40">
      <c r="C61" s="195">
        <f t="shared" si="4"/>
        <v>4</v>
      </c>
      <c r="D61" s="195">
        <f t="shared" si="5"/>
        <v>56</v>
      </c>
      <c r="F61" s="194">
        <f t="shared" si="16"/>
        <v>56</v>
      </c>
      <c r="G61" s="193">
        <f t="shared" si="6"/>
        <v>44895</v>
      </c>
      <c r="H61" s="205">
        <f t="shared" si="2"/>
        <v>0</v>
      </c>
      <c r="I61" s="205">
        <f t="shared" si="17"/>
        <v>0</v>
      </c>
      <c r="J61" s="205">
        <f t="shared" si="7"/>
        <v>0</v>
      </c>
      <c r="K61" s="205">
        <f t="shared" si="8"/>
        <v>0</v>
      </c>
      <c r="L61" s="204" t="e">
        <f t="shared" si="9"/>
        <v>#NUM!</v>
      </c>
      <c r="M61" s="198"/>
      <c r="N61" s="198"/>
      <c r="O61" s="198"/>
      <c r="P61" s="198"/>
      <c r="Q61" s="195">
        <f t="shared" si="10"/>
        <v>4</v>
      </c>
      <c r="R61" s="195">
        <f t="shared" si="11"/>
        <v>56</v>
      </c>
      <c r="T61" s="194">
        <f t="shared" si="18"/>
        <v>56</v>
      </c>
      <c r="U61" s="193">
        <f t="shared" si="12"/>
        <v>44895</v>
      </c>
      <c r="V61" s="192">
        <f t="shared" si="13"/>
        <v>0</v>
      </c>
      <c r="W61" s="192">
        <f t="shared" si="14"/>
        <v>0</v>
      </c>
      <c r="X61" s="192">
        <f t="shared" si="19"/>
        <v>0</v>
      </c>
      <c r="Y61" s="192">
        <f t="shared" si="15"/>
        <v>0</v>
      </c>
      <c r="Z61" s="192">
        <f t="shared" si="20"/>
        <v>0</v>
      </c>
      <c r="AA61" s="191"/>
      <c r="AB61" s="203"/>
      <c r="AC61" s="191"/>
      <c r="AD61" s="191"/>
      <c r="AE61" s="191"/>
      <c r="AF61" s="191"/>
      <c r="AG61" s="191"/>
      <c r="AH61" s="191"/>
      <c r="AI61" s="191"/>
      <c r="AJ61" s="191"/>
      <c r="AK61" s="189"/>
      <c r="AL61" s="189"/>
      <c r="AM61" s="189"/>
      <c r="AN61" s="199"/>
    </row>
    <row r="62" spans="3:40">
      <c r="C62" s="195">
        <f t="shared" si="4"/>
        <v>3</v>
      </c>
      <c r="D62" s="195">
        <f t="shared" si="5"/>
        <v>57</v>
      </c>
      <c r="F62" s="194">
        <f t="shared" si="16"/>
        <v>57</v>
      </c>
      <c r="G62" s="193">
        <f t="shared" si="6"/>
        <v>44926</v>
      </c>
      <c r="H62" s="205">
        <f t="shared" si="2"/>
        <v>0</v>
      </c>
      <c r="I62" s="205">
        <f t="shared" si="17"/>
        <v>0</v>
      </c>
      <c r="J62" s="205">
        <f t="shared" si="7"/>
        <v>0</v>
      </c>
      <c r="K62" s="205">
        <f t="shared" si="8"/>
        <v>0</v>
      </c>
      <c r="L62" s="204" t="e">
        <f t="shared" si="9"/>
        <v>#NUM!</v>
      </c>
      <c r="M62" s="198"/>
      <c r="N62" s="198"/>
      <c r="O62" s="198"/>
      <c r="P62" s="198"/>
      <c r="Q62" s="195">
        <f t="shared" si="10"/>
        <v>3</v>
      </c>
      <c r="R62" s="195">
        <f t="shared" si="11"/>
        <v>57</v>
      </c>
      <c r="T62" s="194">
        <f t="shared" si="18"/>
        <v>57</v>
      </c>
      <c r="U62" s="193">
        <f t="shared" si="12"/>
        <v>44926</v>
      </c>
      <c r="V62" s="192">
        <f t="shared" si="13"/>
        <v>0</v>
      </c>
      <c r="W62" s="192">
        <f t="shared" si="14"/>
        <v>0</v>
      </c>
      <c r="X62" s="192">
        <f t="shared" si="19"/>
        <v>0</v>
      </c>
      <c r="Y62" s="192">
        <f t="shared" si="15"/>
        <v>0</v>
      </c>
      <c r="Z62" s="192">
        <f t="shared" si="20"/>
        <v>0</v>
      </c>
      <c r="AA62" s="191"/>
      <c r="AB62" s="203"/>
      <c r="AC62" s="191"/>
      <c r="AD62" s="206"/>
      <c r="AE62" s="191"/>
      <c r="AF62" s="191"/>
      <c r="AG62" s="191"/>
      <c r="AH62" s="191"/>
      <c r="AI62" s="191"/>
      <c r="AJ62" s="191"/>
      <c r="AK62" s="189"/>
      <c r="AL62" s="189"/>
      <c r="AM62" s="189"/>
      <c r="AN62" s="199"/>
    </row>
    <row r="63" spans="3:40">
      <c r="C63" s="195">
        <f t="shared" si="4"/>
        <v>2</v>
      </c>
      <c r="D63" s="195">
        <f t="shared" si="5"/>
        <v>58</v>
      </c>
      <c r="F63" s="194">
        <f t="shared" si="16"/>
        <v>58</v>
      </c>
      <c r="G63" s="193">
        <f t="shared" si="6"/>
        <v>44957</v>
      </c>
      <c r="H63" s="205">
        <f t="shared" si="2"/>
        <v>0</v>
      </c>
      <c r="I63" s="205">
        <f t="shared" si="17"/>
        <v>0</v>
      </c>
      <c r="J63" s="205">
        <f t="shared" si="7"/>
        <v>0</v>
      </c>
      <c r="K63" s="205">
        <f t="shared" si="8"/>
        <v>0</v>
      </c>
      <c r="L63" s="204" t="e">
        <f t="shared" si="9"/>
        <v>#NUM!</v>
      </c>
      <c r="M63" s="198"/>
      <c r="N63" s="198"/>
      <c r="O63" s="198"/>
      <c r="P63" s="198"/>
      <c r="Q63" s="195">
        <f t="shared" si="10"/>
        <v>2</v>
      </c>
      <c r="R63" s="195">
        <f t="shared" si="11"/>
        <v>58</v>
      </c>
      <c r="T63" s="194">
        <f t="shared" si="18"/>
        <v>58</v>
      </c>
      <c r="U63" s="193">
        <f t="shared" si="12"/>
        <v>44957</v>
      </c>
      <c r="V63" s="192">
        <f t="shared" si="13"/>
        <v>0</v>
      </c>
      <c r="W63" s="192">
        <f t="shared" si="14"/>
        <v>0</v>
      </c>
      <c r="X63" s="192">
        <f t="shared" si="19"/>
        <v>0</v>
      </c>
      <c r="Y63" s="192">
        <f t="shared" si="15"/>
        <v>0</v>
      </c>
      <c r="Z63" s="192">
        <f t="shared" si="20"/>
        <v>0</v>
      </c>
      <c r="AA63" s="191"/>
      <c r="AB63" s="203"/>
      <c r="AC63" s="191"/>
      <c r="AD63" s="191"/>
      <c r="AE63" s="191"/>
      <c r="AF63" s="191"/>
      <c r="AG63" s="191"/>
      <c r="AH63" s="191"/>
      <c r="AI63" s="191"/>
      <c r="AJ63" s="191"/>
      <c r="AK63" s="189"/>
      <c r="AL63" s="189"/>
      <c r="AM63" s="189"/>
      <c r="AN63" s="199"/>
    </row>
    <row r="64" spans="3:40">
      <c r="C64" s="195">
        <f t="shared" si="4"/>
        <v>1</v>
      </c>
      <c r="D64" s="195">
        <f t="shared" si="5"/>
        <v>59</v>
      </c>
      <c r="F64" s="194">
        <f t="shared" si="16"/>
        <v>59</v>
      </c>
      <c r="G64" s="193">
        <f t="shared" si="6"/>
        <v>44985</v>
      </c>
      <c r="H64" s="205">
        <f t="shared" si="2"/>
        <v>0</v>
      </c>
      <c r="I64" s="205">
        <f t="shared" si="17"/>
        <v>0</v>
      </c>
      <c r="J64" s="205">
        <f t="shared" si="7"/>
        <v>0</v>
      </c>
      <c r="K64" s="205">
        <f t="shared" si="8"/>
        <v>0</v>
      </c>
      <c r="L64" s="204" t="e">
        <f t="shared" si="9"/>
        <v>#NUM!</v>
      </c>
      <c r="M64" s="198"/>
      <c r="N64" s="198"/>
      <c r="O64" s="198"/>
      <c r="P64" s="198"/>
      <c r="Q64" s="195">
        <f t="shared" si="10"/>
        <v>1</v>
      </c>
      <c r="R64" s="195">
        <f t="shared" si="11"/>
        <v>59</v>
      </c>
      <c r="T64" s="194">
        <f t="shared" si="18"/>
        <v>59</v>
      </c>
      <c r="U64" s="193">
        <f t="shared" si="12"/>
        <v>44985</v>
      </c>
      <c r="V64" s="192">
        <f t="shared" si="13"/>
        <v>0</v>
      </c>
      <c r="W64" s="192">
        <f t="shared" si="14"/>
        <v>0</v>
      </c>
      <c r="X64" s="192">
        <f t="shared" si="19"/>
        <v>0</v>
      </c>
      <c r="Y64" s="192">
        <f t="shared" si="15"/>
        <v>0</v>
      </c>
      <c r="Z64" s="192">
        <f t="shared" si="20"/>
        <v>0</v>
      </c>
      <c r="AA64" s="191"/>
      <c r="AB64" s="203"/>
      <c r="AC64" s="191"/>
      <c r="AD64" s="191"/>
      <c r="AE64" s="191"/>
      <c r="AF64" s="191"/>
      <c r="AG64" s="191"/>
      <c r="AH64" s="191"/>
      <c r="AI64" s="191"/>
      <c r="AJ64" s="191"/>
      <c r="AN64" s="199"/>
    </row>
    <row r="65" spans="3:42">
      <c r="C65" s="195">
        <f t="shared" si="4"/>
        <v>0</v>
      </c>
      <c r="D65" s="195">
        <f t="shared" si="5"/>
        <v>0</v>
      </c>
      <c r="F65" s="194">
        <f t="shared" si="16"/>
        <v>60</v>
      </c>
      <c r="G65" s="193">
        <f t="shared" si="6"/>
        <v>45016</v>
      </c>
      <c r="H65" s="205">
        <f t="shared" si="2"/>
        <v>0</v>
      </c>
      <c r="I65" s="205">
        <f t="shared" si="17"/>
        <v>0</v>
      </c>
      <c r="J65" s="205">
        <f t="shared" si="7"/>
        <v>0</v>
      </c>
      <c r="K65" s="205">
        <f t="shared" si="8"/>
        <v>0</v>
      </c>
      <c r="L65" s="204" t="e">
        <f t="shared" si="9"/>
        <v>#NUM!</v>
      </c>
      <c r="M65" s="198"/>
      <c r="N65" s="198"/>
      <c r="O65" s="198"/>
      <c r="P65" s="198"/>
      <c r="Q65" s="195">
        <f t="shared" si="10"/>
        <v>0</v>
      </c>
      <c r="R65" s="195">
        <f t="shared" si="11"/>
        <v>0</v>
      </c>
      <c r="T65" s="194">
        <f t="shared" si="18"/>
        <v>60</v>
      </c>
      <c r="U65" s="193">
        <f t="shared" si="12"/>
        <v>45016</v>
      </c>
      <c r="V65" s="192">
        <f t="shared" si="13"/>
        <v>0</v>
      </c>
      <c r="W65" s="192">
        <f t="shared" si="14"/>
        <v>0</v>
      </c>
      <c r="X65" s="192">
        <f t="shared" si="19"/>
        <v>0</v>
      </c>
      <c r="Y65" s="192">
        <f t="shared" si="15"/>
        <v>0</v>
      </c>
      <c r="Z65" s="192">
        <f t="shared" si="20"/>
        <v>0</v>
      </c>
      <c r="AA65" s="191"/>
      <c r="AB65" s="203"/>
      <c r="AC65" s="191"/>
      <c r="AD65" s="191"/>
      <c r="AE65" s="191"/>
      <c r="AF65" s="191"/>
      <c r="AG65" s="191"/>
      <c r="AH65" s="191"/>
      <c r="AI65" s="191"/>
      <c r="AJ65" s="191"/>
      <c r="AN65" s="199"/>
    </row>
    <row r="66" spans="3:42">
      <c r="C66" s="195">
        <f t="shared" si="4"/>
        <v>0</v>
      </c>
      <c r="D66" s="195">
        <f t="shared" si="5"/>
        <v>0</v>
      </c>
      <c r="F66" s="194">
        <f t="shared" si="16"/>
        <v>0</v>
      </c>
      <c r="G66" s="193">
        <f t="shared" si="6"/>
        <v>0</v>
      </c>
      <c r="H66" s="205">
        <f t="shared" si="2"/>
        <v>0</v>
      </c>
      <c r="I66" s="205">
        <f t="shared" si="17"/>
        <v>0</v>
      </c>
      <c r="J66" s="205" t="e">
        <f t="shared" si="7"/>
        <v>#NUM!</v>
      </c>
      <c r="K66" s="205" t="e">
        <f t="shared" si="8"/>
        <v>#NUM!</v>
      </c>
      <c r="L66" s="204" t="e">
        <f t="shared" si="9"/>
        <v>#NUM!</v>
      </c>
      <c r="M66" s="198"/>
      <c r="N66" s="198"/>
      <c r="O66" s="198"/>
      <c r="P66" s="198"/>
      <c r="Q66" s="195">
        <f t="shared" si="10"/>
        <v>0</v>
      </c>
      <c r="R66" s="195">
        <f t="shared" si="11"/>
        <v>0</v>
      </c>
      <c r="T66" s="194">
        <f t="shared" si="18"/>
        <v>0</v>
      </c>
      <c r="U66" s="193">
        <f t="shared" si="12"/>
        <v>45046</v>
      </c>
      <c r="V66" s="192">
        <f t="shared" si="13"/>
        <v>0</v>
      </c>
      <c r="W66" s="192">
        <f t="shared" si="14"/>
        <v>0</v>
      </c>
      <c r="X66" s="192">
        <f t="shared" si="19"/>
        <v>0</v>
      </c>
      <c r="Y66" s="192">
        <f t="shared" si="15"/>
        <v>0</v>
      </c>
      <c r="Z66" s="192">
        <f t="shared" si="20"/>
        <v>0</v>
      </c>
      <c r="AA66" s="191"/>
      <c r="AB66" s="203"/>
      <c r="AC66" s="191"/>
      <c r="AD66" s="191"/>
      <c r="AE66" s="191"/>
      <c r="AF66" s="191"/>
      <c r="AG66" s="191"/>
      <c r="AH66" s="191"/>
      <c r="AI66" s="191"/>
      <c r="AJ66" s="191"/>
      <c r="AN66" s="199"/>
      <c r="AP66" s="190"/>
    </row>
    <row r="67" spans="3:42">
      <c r="C67" s="195">
        <f t="shared" si="4"/>
        <v>0</v>
      </c>
      <c r="D67" s="195">
        <f t="shared" si="5"/>
        <v>0</v>
      </c>
      <c r="F67" s="194">
        <f t="shared" si="16"/>
        <v>0</v>
      </c>
      <c r="G67" s="193">
        <f t="shared" si="6"/>
        <v>0</v>
      </c>
      <c r="H67" s="205">
        <f t="shared" si="2"/>
        <v>0</v>
      </c>
      <c r="I67" s="205">
        <f t="shared" si="17"/>
        <v>0</v>
      </c>
      <c r="J67" s="205" t="e">
        <f t="shared" si="7"/>
        <v>#NUM!</v>
      </c>
      <c r="K67" s="205" t="e">
        <f t="shared" si="8"/>
        <v>#NUM!</v>
      </c>
      <c r="L67" s="204" t="e">
        <f t="shared" si="9"/>
        <v>#NUM!</v>
      </c>
      <c r="M67" s="198"/>
      <c r="N67" s="198"/>
      <c r="O67" s="198"/>
      <c r="P67" s="198"/>
      <c r="Q67" s="195">
        <f t="shared" si="10"/>
        <v>0</v>
      </c>
      <c r="R67" s="195">
        <f t="shared" si="11"/>
        <v>0</v>
      </c>
      <c r="T67" s="194">
        <f t="shared" si="18"/>
        <v>0</v>
      </c>
      <c r="U67" s="193">
        <f t="shared" si="12"/>
        <v>45077</v>
      </c>
      <c r="V67" s="192">
        <f t="shared" si="13"/>
        <v>0</v>
      </c>
      <c r="W67" s="192">
        <f t="shared" si="14"/>
        <v>0</v>
      </c>
      <c r="X67" s="192">
        <f t="shared" si="19"/>
        <v>0</v>
      </c>
      <c r="Y67" s="192">
        <f t="shared" si="15"/>
        <v>0</v>
      </c>
      <c r="Z67" s="192">
        <f t="shared" si="20"/>
        <v>0</v>
      </c>
      <c r="AA67" s="191"/>
      <c r="AB67" s="203"/>
      <c r="AC67" s="191"/>
      <c r="AD67" s="191"/>
      <c r="AE67" s="191"/>
      <c r="AF67" s="191"/>
      <c r="AG67" s="191"/>
      <c r="AH67" s="191"/>
      <c r="AI67" s="191"/>
      <c r="AJ67" s="191"/>
      <c r="AN67" s="199"/>
      <c r="AP67" s="190"/>
    </row>
    <row r="68" spans="3:42">
      <c r="C68" s="195">
        <f t="shared" si="4"/>
        <v>0</v>
      </c>
      <c r="D68" s="195">
        <f t="shared" si="5"/>
        <v>0</v>
      </c>
      <c r="F68" s="194">
        <f t="shared" si="16"/>
        <v>0</v>
      </c>
      <c r="G68" s="193">
        <f t="shared" si="6"/>
        <v>0</v>
      </c>
      <c r="H68" s="205">
        <f t="shared" si="2"/>
        <v>0</v>
      </c>
      <c r="I68" s="205">
        <f t="shared" si="17"/>
        <v>0</v>
      </c>
      <c r="J68" s="205" t="e">
        <f t="shared" si="7"/>
        <v>#NUM!</v>
      </c>
      <c r="K68" s="205" t="e">
        <f t="shared" si="8"/>
        <v>#NUM!</v>
      </c>
      <c r="L68" s="204" t="e">
        <f t="shared" si="9"/>
        <v>#NUM!</v>
      </c>
      <c r="M68" s="198"/>
      <c r="N68" s="198"/>
      <c r="O68" s="198"/>
      <c r="P68" s="198"/>
      <c r="Q68" s="195">
        <f t="shared" si="10"/>
        <v>0</v>
      </c>
      <c r="R68" s="195">
        <f t="shared" si="11"/>
        <v>0</v>
      </c>
      <c r="T68" s="194">
        <f t="shared" si="18"/>
        <v>0</v>
      </c>
      <c r="U68" s="193">
        <f t="shared" si="12"/>
        <v>45107</v>
      </c>
      <c r="V68" s="192">
        <f t="shared" si="13"/>
        <v>0</v>
      </c>
      <c r="W68" s="192">
        <f t="shared" si="14"/>
        <v>0</v>
      </c>
      <c r="X68" s="192">
        <f t="shared" si="19"/>
        <v>0</v>
      </c>
      <c r="Y68" s="192">
        <f t="shared" si="15"/>
        <v>0</v>
      </c>
      <c r="Z68" s="192">
        <f t="shared" si="20"/>
        <v>0</v>
      </c>
      <c r="AA68" s="191"/>
      <c r="AB68" s="203"/>
      <c r="AC68" s="191"/>
      <c r="AD68" s="191"/>
      <c r="AE68" s="191"/>
      <c r="AF68" s="191"/>
      <c r="AG68" s="191"/>
      <c r="AH68" s="191"/>
      <c r="AI68" s="191"/>
      <c r="AJ68" s="191"/>
      <c r="AN68" s="199"/>
      <c r="AP68" s="190"/>
    </row>
    <row r="69" spans="3:42">
      <c r="C69" s="195">
        <f t="shared" si="4"/>
        <v>0</v>
      </c>
      <c r="D69" s="195">
        <f t="shared" si="5"/>
        <v>0</v>
      </c>
      <c r="F69" s="194">
        <f t="shared" si="16"/>
        <v>0</v>
      </c>
      <c r="G69" s="193">
        <f t="shared" si="6"/>
        <v>0</v>
      </c>
      <c r="H69" s="205">
        <f t="shared" ref="H69:H76" si="35">PV($O$8,C69,$I$6,0,0)*-1</f>
        <v>0</v>
      </c>
      <c r="I69" s="205">
        <f t="shared" si="17"/>
        <v>0</v>
      </c>
      <c r="J69" s="205" t="e">
        <f t="shared" si="7"/>
        <v>#NUM!</v>
      </c>
      <c r="K69" s="205" t="e">
        <f t="shared" si="8"/>
        <v>#NUM!</v>
      </c>
      <c r="L69" s="204" t="e">
        <f t="shared" si="9"/>
        <v>#NUM!</v>
      </c>
      <c r="M69" s="198"/>
      <c r="N69" s="198"/>
      <c r="O69" s="198"/>
      <c r="P69" s="198"/>
      <c r="Q69" s="195">
        <f t="shared" si="10"/>
        <v>0</v>
      </c>
      <c r="R69" s="195">
        <f t="shared" si="11"/>
        <v>0</v>
      </c>
      <c r="T69" s="194">
        <f t="shared" si="18"/>
        <v>0</v>
      </c>
      <c r="U69" s="193">
        <f t="shared" si="12"/>
        <v>45138</v>
      </c>
      <c r="V69" s="192">
        <f t="shared" si="13"/>
        <v>0</v>
      </c>
      <c r="W69" s="192">
        <f t="shared" si="14"/>
        <v>0</v>
      </c>
      <c r="X69" s="192">
        <f t="shared" si="19"/>
        <v>0</v>
      </c>
      <c r="Y69" s="192">
        <f t="shared" si="15"/>
        <v>0</v>
      </c>
      <c r="Z69" s="192">
        <f t="shared" si="20"/>
        <v>0</v>
      </c>
      <c r="AA69" s="191"/>
      <c r="AB69" s="203"/>
      <c r="AC69" s="191"/>
      <c r="AD69" s="191"/>
      <c r="AE69" s="191"/>
      <c r="AF69" s="191"/>
      <c r="AG69" s="191"/>
      <c r="AH69" s="191"/>
      <c r="AI69" s="191"/>
      <c r="AJ69" s="191"/>
      <c r="AN69" s="199"/>
      <c r="AP69" s="190"/>
    </row>
    <row r="70" spans="3:42">
      <c r="C70" s="195">
        <f t="shared" ref="C70:C109" si="36">IF(C69-1&gt;=0,C69-1,0)</f>
        <v>0</v>
      </c>
      <c r="D70" s="195">
        <f t="shared" ref="D70:D109" si="37">IF(C70&gt;0,D69+1,0)</f>
        <v>0</v>
      </c>
      <c r="F70" s="194">
        <f t="shared" si="16"/>
        <v>0</v>
      </c>
      <c r="G70" s="193">
        <f t="shared" ref="G70:G77" si="38">IF(F70&gt;0,EOMONTH(G69,$P$206),0)</f>
        <v>0</v>
      </c>
      <c r="H70" s="205">
        <f t="shared" si="35"/>
        <v>0</v>
      </c>
      <c r="I70" s="205">
        <f t="shared" si="17"/>
        <v>0</v>
      </c>
      <c r="J70" s="205" t="e">
        <f t="shared" ref="J70:J77" si="39">PPMT($O$8,F70,$O$9,-$O$6)</f>
        <v>#NUM!</v>
      </c>
      <c r="K70" s="205" t="e">
        <f t="shared" ref="K70:K77" si="40">IPMT($O$8,F70,$O$9,-$O$6)</f>
        <v>#NUM!</v>
      </c>
      <c r="L70" s="204" t="e">
        <f t="shared" ref="L70:L77" si="41">CUMIPMT($O$8,$O$9,$O$6,1,F70,0)*-1</f>
        <v>#NUM!</v>
      </c>
      <c r="M70" s="198"/>
      <c r="N70" s="198"/>
      <c r="O70" s="198"/>
      <c r="P70" s="198"/>
      <c r="Q70" s="195">
        <f t="shared" ref="Q70:Q133" si="42">IF(Q69-1&gt;=0,Q69-1,0)</f>
        <v>0</v>
      </c>
      <c r="R70" s="195">
        <f t="shared" ref="R70:R133" si="43">IF(Q70&gt;0,R69+1,0)</f>
        <v>0</v>
      </c>
      <c r="T70" s="194">
        <f t="shared" si="18"/>
        <v>0</v>
      </c>
      <c r="U70" s="193">
        <f t="shared" ref="U70:U133" si="44">EOMONTH(U69,$P$206)</f>
        <v>45169</v>
      </c>
      <c r="V70" s="192">
        <f t="shared" ref="V70:V133" si="45">IF(T70&gt;0,V69-W70,0)</f>
        <v>0</v>
      </c>
      <c r="W70" s="192">
        <f t="shared" ref="W70:W133" si="46">IF(T70&gt;$O$10,$V$5/($O$9-$O$10),0)</f>
        <v>0</v>
      </c>
      <c r="X70" s="192">
        <f t="shared" si="19"/>
        <v>0</v>
      </c>
      <c r="Y70" s="192">
        <f t="shared" ref="Y70:Y133" si="47">V69*$O$8</f>
        <v>0</v>
      </c>
      <c r="Z70" s="192">
        <f t="shared" si="20"/>
        <v>0</v>
      </c>
      <c r="AA70" s="191"/>
      <c r="AB70" s="203"/>
      <c r="AC70" s="191"/>
      <c r="AD70" s="191"/>
      <c r="AE70" s="191"/>
      <c r="AF70" s="191"/>
      <c r="AG70" s="191"/>
      <c r="AH70" s="191"/>
      <c r="AI70" s="191"/>
      <c r="AJ70" s="191"/>
      <c r="AN70" s="199"/>
      <c r="AP70" s="190"/>
    </row>
    <row r="71" spans="3:42">
      <c r="C71" s="195">
        <f t="shared" si="36"/>
        <v>0</v>
      </c>
      <c r="D71" s="195">
        <f t="shared" si="37"/>
        <v>0</v>
      </c>
      <c r="F71" s="194">
        <f t="shared" ref="F71:F77" si="48">IF(D70&gt;0,F70+1,0)</f>
        <v>0</v>
      </c>
      <c r="G71" s="193">
        <f t="shared" si="38"/>
        <v>0</v>
      </c>
      <c r="H71" s="205">
        <f t="shared" si="35"/>
        <v>0</v>
      </c>
      <c r="I71" s="205">
        <f t="shared" ref="I71:I77" si="49">IF(H70&gt;0,I70,0)</f>
        <v>0</v>
      </c>
      <c r="J71" s="205" t="e">
        <f t="shared" si="39"/>
        <v>#NUM!</v>
      </c>
      <c r="K71" s="205" t="e">
        <f t="shared" si="40"/>
        <v>#NUM!</v>
      </c>
      <c r="L71" s="204" t="e">
        <f t="shared" si="41"/>
        <v>#NUM!</v>
      </c>
      <c r="M71" s="198"/>
      <c r="N71" s="198"/>
      <c r="O71" s="198"/>
      <c r="P71" s="198"/>
      <c r="Q71" s="195">
        <f t="shared" si="42"/>
        <v>0</v>
      </c>
      <c r="R71" s="195">
        <f t="shared" si="43"/>
        <v>0</v>
      </c>
      <c r="T71" s="194">
        <f t="shared" ref="T71:T134" si="50">IF(R70&gt;0,T70+1,0)</f>
        <v>0</v>
      </c>
      <c r="U71" s="193">
        <f t="shared" si="44"/>
        <v>45199</v>
      </c>
      <c r="V71" s="192">
        <f t="shared" si="45"/>
        <v>0</v>
      </c>
      <c r="W71" s="192">
        <f t="shared" si="46"/>
        <v>0</v>
      </c>
      <c r="X71" s="192">
        <f t="shared" ref="X71:X134" si="51">W71+X70</f>
        <v>0</v>
      </c>
      <c r="Y71" s="192">
        <f t="shared" si="47"/>
        <v>0</v>
      </c>
      <c r="Z71" s="192">
        <f t="shared" ref="Z71:Z134" si="52">Z70+Y71</f>
        <v>0</v>
      </c>
      <c r="AA71" s="191"/>
      <c r="AB71" s="203"/>
      <c r="AC71" s="191"/>
      <c r="AD71" s="191"/>
      <c r="AE71" s="191"/>
      <c r="AF71" s="191"/>
      <c r="AG71" s="191"/>
      <c r="AH71" s="191"/>
      <c r="AI71" s="191"/>
      <c r="AJ71" s="191"/>
      <c r="AN71" s="199"/>
      <c r="AP71" s="190"/>
    </row>
    <row r="72" spans="3:42">
      <c r="C72" s="195">
        <f t="shared" si="36"/>
        <v>0</v>
      </c>
      <c r="D72" s="195">
        <f t="shared" si="37"/>
        <v>0</v>
      </c>
      <c r="F72" s="194">
        <f t="shared" si="48"/>
        <v>0</v>
      </c>
      <c r="G72" s="193">
        <f t="shared" si="38"/>
        <v>0</v>
      </c>
      <c r="H72" s="205">
        <f t="shared" si="35"/>
        <v>0</v>
      </c>
      <c r="I72" s="205">
        <f t="shared" si="49"/>
        <v>0</v>
      </c>
      <c r="J72" s="205" t="e">
        <f t="shared" si="39"/>
        <v>#NUM!</v>
      </c>
      <c r="K72" s="205" t="e">
        <f t="shared" si="40"/>
        <v>#NUM!</v>
      </c>
      <c r="L72" s="204" t="e">
        <f t="shared" si="41"/>
        <v>#NUM!</v>
      </c>
      <c r="M72" s="198"/>
      <c r="N72" s="198"/>
      <c r="O72" s="198"/>
      <c r="P72" s="198"/>
      <c r="Q72" s="195">
        <f t="shared" si="42"/>
        <v>0</v>
      </c>
      <c r="R72" s="195">
        <f t="shared" si="43"/>
        <v>0</v>
      </c>
      <c r="T72" s="194">
        <f t="shared" si="50"/>
        <v>0</v>
      </c>
      <c r="U72" s="193">
        <f t="shared" si="44"/>
        <v>45230</v>
      </c>
      <c r="V72" s="192">
        <f t="shared" si="45"/>
        <v>0</v>
      </c>
      <c r="W72" s="192">
        <f t="shared" si="46"/>
        <v>0</v>
      </c>
      <c r="X72" s="192">
        <f t="shared" si="51"/>
        <v>0</v>
      </c>
      <c r="Y72" s="192">
        <f t="shared" si="47"/>
        <v>0</v>
      </c>
      <c r="Z72" s="192">
        <f t="shared" si="52"/>
        <v>0</v>
      </c>
      <c r="AA72" s="191"/>
      <c r="AB72" s="203"/>
      <c r="AC72" s="191"/>
      <c r="AD72" s="191"/>
      <c r="AE72" s="191"/>
      <c r="AF72" s="191"/>
      <c r="AG72" s="191"/>
      <c r="AH72" s="191"/>
      <c r="AI72" s="191"/>
      <c r="AJ72" s="191"/>
      <c r="AN72" s="199"/>
      <c r="AP72" s="190"/>
    </row>
    <row r="73" spans="3:42">
      <c r="C73" s="195">
        <f t="shared" si="36"/>
        <v>0</v>
      </c>
      <c r="D73" s="195">
        <f t="shared" si="37"/>
        <v>0</v>
      </c>
      <c r="F73" s="194">
        <f t="shared" si="48"/>
        <v>0</v>
      </c>
      <c r="G73" s="193">
        <f t="shared" si="38"/>
        <v>0</v>
      </c>
      <c r="H73" s="205">
        <f t="shared" si="35"/>
        <v>0</v>
      </c>
      <c r="I73" s="205">
        <f t="shared" si="49"/>
        <v>0</v>
      </c>
      <c r="J73" s="205" t="e">
        <f t="shared" si="39"/>
        <v>#NUM!</v>
      </c>
      <c r="K73" s="205" t="e">
        <f t="shared" si="40"/>
        <v>#NUM!</v>
      </c>
      <c r="L73" s="204" t="e">
        <f t="shared" si="41"/>
        <v>#NUM!</v>
      </c>
      <c r="M73" s="198"/>
      <c r="N73" s="198"/>
      <c r="O73" s="198"/>
      <c r="P73" s="198"/>
      <c r="Q73" s="195">
        <f t="shared" si="42"/>
        <v>0</v>
      </c>
      <c r="R73" s="195">
        <f t="shared" si="43"/>
        <v>0</v>
      </c>
      <c r="T73" s="194">
        <f t="shared" si="50"/>
        <v>0</v>
      </c>
      <c r="U73" s="193">
        <f t="shared" si="44"/>
        <v>45260</v>
      </c>
      <c r="V73" s="192">
        <f t="shared" si="45"/>
        <v>0</v>
      </c>
      <c r="W73" s="192">
        <f t="shared" si="46"/>
        <v>0</v>
      </c>
      <c r="X73" s="192">
        <f t="shared" si="51"/>
        <v>0</v>
      </c>
      <c r="Y73" s="192">
        <f t="shared" si="47"/>
        <v>0</v>
      </c>
      <c r="Z73" s="192">
        <f t="shared" si="52"/>
        <v>0</v>
      </c>
      <c r="AA73" s="191"/>
      <c r="AB73" s="203"/>
      <c r="AC73" s="191"/>
      <c r="AD73" s="191"/>
      <c r="AE73" s="191"/>
      <c r="AF73" s="191"/>
      <c r="AG73" s="191"/>
      <c r="AH73" s="191"/>
      <c r="AI73" s="191"/>
      <c r="AJ73" s="191"/>
      <c r="AN73" s="199"/>
      <c r="AP73" s="190"/>
    </row>
    <row r="74" spans="3:42">
      <c r="C74" s="195">
        <f t="shared" si="36"/>
        <v>0</v>
      </c>
      <c r="D74" s="195">
        <f t="shared" si="37"/>
        <v>0</v>
      </c>
      <c r="F74" s="194">
        <f t="shared" si="48"/>
        <v>0</v>
      </c>
      <c r="G74" s="193">
        <f t="shared" si="38"/>
        <v>0</v>
      </c>
      <c r="H74" s="205">
        <f t="shared" si="35"/>
        <v>0</v>
      </c>
      <c r="I74" s="205">
        <f t="shared" si="49"/>
        <v>0</v>
      </c>
      <c r="J74" s="205" t="e">
        <f t="shared" si="39"/>
        <v>#NUM!</v>
      </c>
      <c r="K74" s="205" t="e">
        <f t="shared" si="40"/>
        <v>#NUM!</v>
      </c>
      <c r="L74" s="204" t="e">
        <f t="shared" si="41"/>
        <v>#NUM!</v>
      </c>
      <c r="M74" s="198"/>
      <c r="N74" s="198"/>
      <c r="O74" s="198"/>
      <c r="P74" s="198"/>
      <c r="Q74" s="195">
        <f t="shared" si="42"/>
        <v>0</v>
      </c>
      <c r="R74" s="195">
        <f t="shared" si="43"/>
        <v>0</v>
      </c>
      <c r="T74" s="194">
        <f t="shared" si="50"/>
        <v>0</v>
      </c>
      <c r="U74" s="193">
        <f t="shared" si="44"/>
        <v>45291</v>
      </c>
      <c r="V74" s="192">
        <f t="shared" si="45"/>
        <v>0</v>
      </c>
      <c r="W74" s="192">
        <f t="shared" si="46"/>
        <v>0</v>
      </c>
      <c r="X74" s="192">
        <f t="shared" si="51"/>
        <v>0</v>
      </c>
      <c r="Y74" s="192">
        <f t="shared" si="47"/>
        <v>0</v>
      </c>
      <c r="Z74" s="192">
        <f t="shared" si="52"/>
        <v>0</v>
      </c>
      <c r="AA74" s="191"/>
      <c r="AB74" s="203"/>
      <c r="AC74" s="191"/>
      <c r="AD74" s="191"/>
      <c r="AE74" s="191"/>
      <c r="AF74" s="191"/>
      <c r="AG74" s="191"/>
      <c r="AH74" s="191"/>
      <c r="AI74" s="191"/>
      <c r="AJ74" s="191"/>
      <c r="AN74" s="199"/>
      <c r="AP74" s="190"/>
    </row>
    <row r="75" spans="3:42">
      <c r="C75" s="195">
        <f t="shared" si="36"/>
        <v>0</v>
      </c>
      <c r="D75" s="195">
        <f t="shared" si="37"/>
        <v>0</v>
      </c>
      <c r="F75" s="194">
        <f t="shared" si="48"/>
        <v>0</v>
      </c>
      <c r="G75" s="193">
        <f t="shared" si="38"/>
        <v>0</v>
      </c>
      <c r="H75" s="205">
        <f t="shared" si="35"/>
        <v>0</v>
      </c>
      <c r="I75" s="205">
        <f t="shared" si="49"/>
        <v>0</v>
      </c>
      <c r="J75" s="205" t="e">
        <f t="shared" si="39"/>
        <v>#NUM!</v>
      </c>
      <c r="K75" s="205" t="e">
        <f t="shared" si="40"/>
        <v>#NUM!</v>
      </c>
      <c r="L75" s="204" t="e">
        <f t="shared" si="41"/>
        <v>#NUM!</v>
      </c>
      <c r="M75" s="198"/>
      <c r="N75" s="198"/>
      <c r="O75" s="198"/>
      <c r="P75" s="198"/>
      <c r="Q75" s="195">
        <f t="shared" si="42"/>
        <v>0</v>
      </c>
      <c r="R75" s="195">
        <f t="shared" si="43"/>
        <v>0</v>
      </c>
      <c r="T75" s="194">
        <f t="shared" si="50"/>
        <v>0</v>
      </c>
      <c r="U75" s="193">
        <f t="shared" si="44"/>
        <v>45322</v>
      </c>
      <c r="V75" s="192">
        <f t="shared" si="45"/>
        <v>0</v>
      </c>
      <c r="W75" s="192">
        <f t="shared" si="46"/>
        <v>0</v>
      </c>
      <c r="X75" s="192">
        <f t="shared" si="51"/>
        <v>0</v>
      </c>
      <c r="Y75" s="192">
        <f t="shared" si="47"/>
        <v>0</v>
      </c>
      <c r="Z75" s="192">
        <f t="shared" si="52"/>
        <v>0</v>
      </c>
      <c r="AA75" s="191"/>
      <c r="AB75" s="203"/>
      <c r="AC75" s="191"/>
      <c r="AD75" s="191"/>
      <c r="AE75" s="191"/>
      <c r="AF75" s="191"/>
      <c r="AG75" s="191"/>
      <c r="AH75" s="191"/>
      <c r="AI75" s="191"/>
      <c r="AJ75" s="191"/>
      <c r="AN75" s="199"/>
      <c r="AP75" s="190"/>
    </row>
    <row r="76" spans="3:42">
      <c r="C76" s="195">
        <f t="shared" si="36"/>
        <v>0</v>
      </c>
      <c r="D76" s="195">
        <f t="shared" si="37"/>
        <v>0</v>
      </c>
      <c r="F76" s="194">
        <f t="shared" si="48"/>
        <v>0</v>
      </c>
      <c r="G76" s="193">
        <f t="shared" si="38"/>
        <v>0</v>
      </c>
      <c r="H76" s="205">
        <f t="shared" si="35"/>
        <v>0</v>
      </c>
      <c r="I76" s="205">
        <f t="shared" si="49"/>
        <v>0</v>
      </c>
      <c r="J76" s="205" t="e">
        <f t="shared" si="39"/>
        <v>#NUM!</v>
      </c>
      <c r="K76" s="205" t="e">
        <f t="shared" si="40"/>
        <v>#NUM!</v>
      </c>
      <c r="L76" s="204" t="e">
        <f t="shared" si="41"/>
        <v>#NUM!</v>
      </c>
      <c r="M76" s="198"/>
      <c r="N76" s="198"/>
      <c r="O76" s="198"/>
      <c r="P76" s="198"/>
      <c r="Q76" s="195">
        <f t="shared" si="42"/>
        <v>0</v>
      </c>
      <c r="R76" s="195">
        <f t="shared" si="43"/>
        <v>0</v>
      </c>
      <c r="T76" s="194">
        <f t="shared" si="50"/>
        <v>0</v>
      </c>
      <c r="U76" s="193">
        <f t="shared" si="44"/>
        <v>45351</v>
      </c>
      <c r="V76" s="192">
        <f t="shared" si="45"/>
        <v>0</v>
      </c>
      <c r="W76" s="192">
        <f t="shared" si="46"/>
        <v>0</v>
      </c>
      <c r="X76" s="192">
        <f t="shared" si="51"/>
        <v>0</v>
      </c>
      <c r="Y76" s="192">
        <f t="shared" si="47"/>
        <v>0</v>
      </c>
      <c r="Z76" s="192">
        <f t="shared" si="52"/>
        <v>0</v>
      </c>
      <c r="AA76" s="191"/>
      <c r="AB76" s="203"/>
      <c r="AC76" s="191"/>
      <c r="AD76" s="191"/>
      <c r="AE76" s="191"/>
      <c r="AF76" s="191"/>
      <c r="AG76" s="191"/>
      <c r="AH76" s="191"/>
      <c r="AI76" s="191"/>
      <c r="AJ76" s="191"/>
      <c r="AN76" s="199"/>
      <c r="AP76" s="190"/>
    </row>
    <row r="77" spans="3:42">
      <c r="C77" s="195">
        <f t="shared" si="36"/>
        <v>0</v>
      </c>
      <c r="D77" s="195">
        <f t="shared" si="37"/>
        <v>0</v>
      </c>
      <c r="F77" s="194">
        <f t="shared" si="48"/>
        <v>0</v>
      </c>
      <c r="G77" s="193">
        <f t="shared" si="38"/>
        <v>0</v>
      </c>
      <c r="H77" s="205"/>
      <c r="I77" s="205">
        <f t="shared" si="49"/>
        <v>0</v>
      </c>
      <c r="J77" s="205" t="e">
        <f t="shared" si="39"/>
        <v>#NUM!</v>
      </c>
      <c r="K77" s="205" t="e">
        <f t="shared" si="40"/>
        <v>#NUM!</v>
      </c>
      <c r="L77" s="204" t="e">
        <f t="shared" si="41"/>
        <v>#NUM!</v>
      </c>
      <c r="M77" s="198"/>
      <c r="N77" s="198"/>
      <c r="O77" s="198"/>
      <c r="P77" s="198"/>
      <c r="Q77" s="195">
        <f t="shared" si="42"/>
        <v>0</v>
      </c>
      <c r="R77" s="195">
        <f t="shared" si="43"/>
        <v>0</v>
      </c>
      <c r="T77" s="194">
        <f t="shared" si="50"/>
        <v>0</v>
      </c>
      <c r="U77" s="193">
        <f t="shared" si="44"/>
        <v>45382</v>
      </c>
      <c r="V77" s="192">
        <f t="shared" si="45"/>
        <v>0</v>
      </c>
      <c r="W77" s="192">
        <f t="shared" si="46"/>
        <v>0</v>
      </c>
      <c r="X77" s="192">
        <f t="shared" si="51"/>
        <v>0</v>
      </c>
      <c r="Y77" s="192">
        <f t="shared" si="47"/>
        <v>0</v>
      </c>
      <c r="Z77" s="192">
        <f t="shared" si="52"/>
        <v>0</v>
      </c>
      <c r="AA77" s="191"/>
      <c r="AB77" s="203"/>
      <c r="AC77" s="191"/>
      <c r="AD77" s="191"/>
      <c r="AE77" s="191"/>
      <c r="AF77" s="191"/>
      <c r="AG77" s="191"/>
      <c r="AH77" s="191"/>
      <c r="AI77" s="191"/>
      <c r="AJ77" s="191"/>
      <c r="AN77" s="199"/>
      <c r="AP77" s="190"/>
    </row>
    <row r="78" spans="3:42" ht="17.25" customHeight="1">
      <c r="C78" s="202">
        <f t="shared" si="36"/>
        <v>0</v>
      </c>
      <c r="D78" s="202">
        <f t="shared" si="37"/>
        <v>0</v>
      </c>
      <c r="F78" s="198"/>
      <c r="G78" s="198"/>
      <c r="H78" s="198"/>
      <c r="I78" s="198"/>
      <c r="J78" s="198"/>
      <c r="K78" s="198"/>
      <c r="L78" s="198"/>
      <c r="M78" s="198"/>
      <c r="N78" s="198"/>
      <c r="O78" s="198"/>
      <c r="P78" s="198"/>
      <c r="Q78" s="195">
        <f t="shared" si="42"/>
        <v>0</v>
      </c>
      <c r="R78" s="195">
        <f t="shared" si="43"/>
        <v>0</v>
      </c>
      <c r="T78" s="194">
        <f t="shared" si="50"/>
        <v>0</v>
      </c>
      <c r="U78" s="193">
        <f t="shared" si="44"/>
        <v>45412</v>
      </c>
      <c r="V78" s="192">
        <f t="shared" si="45"/>
        <v>0</v>
      </c>
      <c r="W78" s="192">
        <f t="shared" si="46"/>
        <v>0</v>
      </c>
      <c r="X78" s="192">
        <f t="shared" si="51"/>
        <v>0</v>
      </c>
      <c r="Y78" s="192">
        <f t="shared" si="47"/>
        <v>0</v>
      </c>
      <c r="Z78" s="192">
        <f t="shared" si="52"/>
        <v>0</v>
      </c>
      <c r="AC78" s="191"/>
      <c r="AD78" s="191"/>
      <c r="AE78" s="191"/>
      <c r="AF78" s="191"/>
      <c r="AG78" s="191"/>
      <c r="AH78" s="191"/>
      <c r="AI78" s="191"/>
      <c r="AJ78" s="191"/>
      <c r="AN78" s="199"/>
      <c r="AP78" s="190"/>
    </row>
    <row r="79" spans="3:42">
      <c r="C79" s="202">
        <f t="shared" si="36"/>
        <v>0</v>
      </c>
      <c r="D79" s="202">
        <f t="shared" si="37"/>
        <v>0</v>
      </c>
      <c r="F79" s="198"/>
      <c r="G79" s="198"/>
      <c r="H79" s="198"/>
      <c r="I79" s="198"/>
      <c r="J79" s="198"/>
      <c r="K79" s="198"/>
      <c r="L79" s="198"/>
      <c r="M79" s="198"/>
      <c r="N79" s="198"/>
      <c r="O79" s="198"/>
      <c r="P79" s="198"/>
      <c r="Q79" s="195">
        <f t="shared" si="42"/>
        <v>0</v>
      </c>
      <c r="R79" s="195">
        <f t="shared" si="43"/>
        <v>0</v>
      </c>
      <c r="T79" s="194">
        <f t="shared" si="50"/>
        <v>0</v>
      </c>
      <c r="U79" s="193">
        <f t="shared" si="44"/>
        <v>45443</v>
      </c>
      <c r="V79" s="192">
        <f t="shared" si="45"/>
        <v>0</v>
      </c>
      <c r="W79" s="192">
        <f t="shared" si="46"/>
        <v>0</v>
      </c>
      <c r="X79" s="192">
        <f t="shared" si="51"/>
        <v>0</v>
      </c>
      <c r="Y79" s="192">
        <f t="shared" si="47"/>
        <v>0</v>
      </c>
      <c r="Z79" s="192">
        <f t="shared" si="52"/>
        <v>0</v>
      </c>
      <c r="AC79" s="191"/>
      <c r="AD79" s="191"/>
      <c r="AE79" s="191"/>
      <c r="AF79" s="191"/>
      <c r="AG79" s="191"/>
      <c r="AH79" s="191"/>
      <c r="AI79" s="191"/>
      <c r="AJ79" s="191"/>
      <c r="AN79" s="199"/>
      <c r="AP79" s="190"/>
    </row>
    <row r="80" spans="3:42">
      <c r="C80" s="202">
        <f t="shared" si="36"/>
        <v>0</v>
      </c>
      <c r="D80" s="202">
        <f t="shared" si="37"/>
        <v>0</v>
      </c>
      <c r="F80" s="198"/>
      <c r="G80" s="198"/>
      <c r="H80" s="198"/>
      <c r="I80" s="198"/>
      <c r="J80" s="198"/>
      <c r="K80" s="198"/>
      <c r="L80" s="198"/>
      <c r="M80" s="198"/>
      <c r="N80" s="198"/>
      <c r="O80" s="198"/>
      <c r="P80" s="198"/>
      <c r="Q80" s="195">
        <f t="shared" si="42"/>
        <v>0</v>
      </c>
      <c r="R80" s="195">
        <f t="shared" si="43"/>
        <v>0</v>
      </c>
      <c r="T80" s="194">
        <f t="shared" si="50"/>
        <v>0</v>
      </c>
      <c r="U80" s="193">
        <f t="shared" si="44"/>
        <v>45473</v>
      </c>
      <c r="V80" s="192">
        <f t="shared" si="45"/>
        <v>0</v>
      </c>
      <c r="W80" s="192">
        <f t="shared" si="46"/>
        <v>0</v>
      </c>
      <c r="X80" s="192">
        <f t="shared" si="51"/>
        <v>0</v>
      </c>
      <c r="Y80" s="192">
        <f t="shared" si="47"/>
        <v>0</v>
      </c>
      <c r="Z80" s="192">
        <f t="shared" si="52"/>
        <v>0</v>
      </c>
      <c r="AC80" s="191"/>
      <c r="AD80" s="191"/>
      <c r="AE80" s="191"/>
      <c r="AF80" s="191"/>
      <c r="AG80" s="191"/>
      <c r="AH80" s="191"/>
      <c r="AI80" s="191"/>
      <c r="AJ80" s="191"/>
      <c r="AN80" s="199"/>
      <c r="AP80" s="190"/>
    </row>
    <row r="81" spans="3:42">
      <c r="C81" s="202">
        <f t="shared" si="36"/>
        <v>0</v>
      </c>
      <c r="D81" s="202">
        <f t="shared" si="37"/>
        <v>0</v>
      </c>
      <c r="F81" s="198"/>
      <c r="G81" s="198"/>
      <c r="H81" s="198"/>
      <c r="I81" s="198"/>
      <c r="J81" s="198"/>
      <c r="K81" s="198"/>
      <c r="L81" s="198"/>
      <c r="M81" s="198"/>
      <c r="N81" s="198"/>
      <c r="O81" s="198"/>
      <c r="P81" s="198"/>
      <c r="Q81" s="195">
        <f t="shared" si="42"/>
        <v>0</v>
      </c>
      <c r="R81" s="195">
        <f t="shared" si="43"/>
        <v>0</v>
      </c>
      <c r="T81" s="194">
        <f t="shared" si="50"/>
        <v>0</v>
      </c>
      <c r="U81" s="193">
        <f t="shared" si="44"/>
        <v>45504</v>
      </c>
      <c r="V81" s="192">
        <f t="shared" si="45"/>
        <v>0</v>
      </c>
      <c r="W81" s="192">
        <f t="shared" si="46"/>
        <v>0</v>
      </c>
      <c r="X81" s="192">
        <f t="shared" si="51"/>
        <v>0</v>
      </c>
      <c r="Y81" s="192">
        <f t="shared" si="47"/>
        <v>0</v>
      </c>
      <c r="Z81" s="192">
        <f t="shared" si="52"/>
        <v>0</v>
      </c>
      <c r="AC81" s="191"/>
      <c r="AD81" s="191"/>
      <c r="AE81" s="191"/>
      <c r="AF81" s="191"/>
      <c r="AG81" s="191"/>
      <c r="AH81" s="191"/>
      <c r="AI81" s="191"/>
      <c r="AJ81" s="191"/>
      <c r="AN81" s="199"/>
      <c r="AP81" s="190"/>
    </row>
    <row r="82" spans="3:42">
      <c r="C82" s="202">
        <f t="shared" si="36"/>
        <v>0</v>
      </c>
      <c r="D82" s="202">
        <f t="shared" si="37"/>
        <v>0</v>
      </c>
      <c r="F82" s="198"/>
      <c r="G82" s="198"/>
      <c r="H82" s="198"/>
      <c r="I82" s="198"/>
      <c r="J82" s="198"/>
      <c r="K82" s="198"/>
      <c r="L82" s="198"/>
      <c r="M82" s="198"/>
      <c r="N82" s="198"/>
      <c r="O82" s="198"/>
      <c r="P82" s="198"/>
      <c r="Q82" s="195">
        <f t="shared" si="42"/>
        <v>0</v>
      </c>
      <c r="R82" s="195">
        <f t="shared" si="43"/>
        <v>0</v>
      </c>
      <c r="T82" s="194">
        <f t="shared" si="50"/>
        <v>0</v>
      </c>
      <c r="U82" s="193">
        <f t="shared" si="44"/>
        <v>45535</v>
      </c>
      <c r="V82" s="192">
        <f t="shared" si="45"/>
        <v>0</v>
      </c>
      <c r="W82" s="192">
        <f t="shared" si="46"/>
        <v>0</v>
      </c>
      <c r="X82" s="192">
        <f t="shared" si="51"/>
        <v>0</v>
      </c>
      <c r="Y82" s="192">
        <f t="shared" si="47"/>
        <v>0</v>
      </c>
      <c r="Z82" s="192">
        <f t="shared" si="52"/>
        <v>0</v>
      </c>
      <c r="AC82" s="191"/>
      <c r="AD82" s="191"/>
      <c r="AE82" s="191"/>
      <c r="AF82" s="191"/>
      <c r="AG82" s="191"/>
      <c r="AH82" s="191"/>
      <c r="AI82" s="191"/>
      <c r="AJ82" s="191"/>
      <c r="AN82" s="199"/>
      <c r="AP82" s="190"/>
    </row>
    <row r="83" spans="3:42">
      <c r="C83" s="202">
        <f t="shared" si="36"/>
        <v>0</v>
      </c>
      <c r="D83" s="202">
        <f t="shared" si="37"/>
        <v>0</v>
      </c>
      <c r="F83" s="198"/>
      <c r="G83" s="198"/>
      <c r="H83" s="198"/>
      <c r="I83" s="198"/>
      <c r="J83" s="198"/>
      <c r="K83" s="198"/>
      <c r="L83" s="198"/>
      <c r="M83" s="198"/>
      <c r="N83" s="198"/>
      <c r="O83" s="198"/>
      <c r="P83" s="198"/>
      <c r="Q83" s="195">
        <f t="shared" si="42"/>
        <v>0</v>
      </c>
      <c r="R83" s="195">
        <f t="shared" si="43"/>
        <v>0</v>
      </c>
      <c r="T83" s="194">
        <f t="shared" si="50"/>
        <v>0</v>
      </c>
      <c r="U83" s="193">
        <f t="shared" si="44"/>
        <v>45565</v>
      </c>
      <c r="V83" s="192">
        <f t="shared" si="45"/>
        <v>0</v>
      </c>
      <c r="W83" s="192">
        <f t="shared" si="46"/>
        <v>0</v>
      </c>
      <c r="X83" s="192">
        <f t="shared" si="51"/>
        <v>0</v>
      </c>
      <c r="Y83" s="192">
        <f t="shared" si="47"/>
        <v>0</v>
      </c>
      <c r="Z83" s="192">
        <f t="shared" si="52"/>
        <v>0</v>
      </c>
      <c r="AC83" s="191"/>
      <c r="AD83" s="191"/>
      <c r="AE83" s="191"/>
      <c r="AF83" s="191"/>
      <c r="AG83" s="191"/>
      <c r="AH83" s="191"/>
      <c r="AI83" s="191"/>
      <c r="AJ83" s="191"/>
      <c r="AN83" s="199"/>
      <c r="AP83" s="190"/>
    </row>
    <row r="84" spans="3:42">
      <c r="C84" s="202">
        <f t="shared" si="36"/>
        <v>0</v>
      </c>
      <c r="D84" s="202">
        <f t="shared" si="37"/>
        <v>0</v>
      </c>
      <c r="F84" s="198"/>
      <c r="G84" s="198"/>
      <c r="H84" s="198"/>
      <c r="I84" s="198"/>
      <c r="J84" s="198"/>
      <c r="K84" s="198"/>
      <c r="L84" s="198"/>
      <c r="M84" s="198"/>
      <c r="N84" s="198"/>
      <c r="O84" s="198"/>
      <c r="P84" s="198"/>
      <c r="Q84" s="195">
        <f t="shared" si="42"/>
        <v>0</v>
      </c>
      <c r="R84" s="195">
        <f t="shared" si="43"/>
        <v>0</v>
      </c>
      <c r="T84" s="194">
        <f t="shared" si="50"/>
        <v>0</v>
      </c>
      <c r="U84" s="193">
        <f t="shared" si="44"/>
        <v>45596</v>
      </c>
      <c r="V84" s="192">
        <f t="shared" si="45"/>
        <v>0</v>
      </c>
      <c r="W84" s="192">
        <f t="shared" si="46"/>
        <v>0</v>
      </c>
      <c r="X84" s="192">
        <f t="shared" si="51"/>
        <v>0</v>
      </c>
      <c r="Y84" s="192">
        <f t="shared" si="47"/>
        <v>0</v>
      </c>
      <c r="Z84" s="192">
        <f t="shared" si="52"/>
        <v>0</v>
      </c>
      <c r="AC84" s="191"/>
      <c r="AD84" s="191"/>
      <c r="AE84" s="191"/>
      <c r="AF84" s="191"/>
      <c r="AG84" s="191"/>
      <c r="AH84" s="191"/>
      <c r="AI84" s="191"/>
      <c r="AJ84" s="191"/>
      <c r="AN84" s="199"/>
      <c r="AP84" s="190"/>
    </row>
    <row r="85" spans="3:42">
      <c r="C85" s="202">
        <f t="shared" si="36"/>
        <v>0</v>
      </c>
      <c r="D85" s="202">
        <f t="shared" si="37"/>
        <v>0</v>
      </c>
      <c r="F85" s="198"/>
      <c r="G85" s="198"/>
      <c r="H85" s="198"/>
      <c r="I85" s="198"/>
      <c r="J85" s="198"/>
      <c r="K85" s="198"/>
      <c r="L85" s="198"/>
      <c r="M85" s="198"/>
      <c r="N85" s="198"/>
      <c r="O85" s="198"/>
      <c r="P85" s="198"/>
      <c r="Q85" s="195">
        <f t="shared" si="42"/>
        <v>0</v>
      </c>
      <c r="R85" s="195">
        <f t="shared" si="43"/>
        <v>0</v>
      </c>
      <c r="T85" s="194">
        <f t="shared" si="50"/>
        <v>0</v>
      </c>
      <c r="U85" s="193">
        <f t="shared" si="44"/>
        <v>45626</v>
      </c>
      <c r="V85" s="192">
        <f t="shared" si="45"/>
        <v>0</v>
      </c>
      <c r="W85" s="192">
        <f t="shared" si="46"/>
        <v>0</v>
      </c>
      <c r="X85" s="192">
        <f t="shared" si="51"/>
        <v>0</v>
      </c>
      <c r="Y85" s="192">
        <f t="shared" si="47"/>
        <v>0</v>
      </c>
      <c r="Z85" s="192">
        <f t="shared" si="52"/>
        <v>0</v>
      </c>
      <c r="AC85" s="191"/>
      <c r="AD85" s="191"/>
      <c r="AE85" s="191"/>
      <c r="AF85" s="191"/>
      <c r="AG85" s="191"/>
      <c r="AH85" s="191"/>
      <c r="AI85" s="191"/>
      <c r="AJ85" s="191"/>
      <c r="AN85" s="199"/>
      <c r="AP85" s="190"/>
    </row>
    <row r="86" spans="3:42">
      <c r="C86" s="202">
        <f t="shared" si="36"/>
        <v>0</v>
      </c>
      <c r="D86" s="202">
        <f t="shared" si="37"/>
        <v>0</v>
      </c>
      <c r="F86" s="198"/>
      <c r="G86" s="198"/>
      <c r="H86" s="198"/>
      <c r="I86" s="198"/>
      <c r="J86" s="198"/>
      <c r="K86" s="198"/>
      <c r="L86" s="198"/>
      <c r="M86" s="198"/>
      <c r="N86" s="198"/>
      <c r="O86" s="198"/>
      <c r="P86" s="198"/>
      <c r="Q86" s="195">
        <f t="shared" si="42"/>
        <v>0</v>
      </c>
      <c r="R86" s="195">
        <f t="shared" si="43"/>
        <v>0</v>
      </c>
      <c r="T86" s="194">
        <f t="shared" si="50"/>
        <v>0</v>
      </c>
      <c r="U86" s="193">
        <f t="shared" si="44"/>
        <v>45657</v>
      </c>
      <c r="V86" s="192">
        <f t="shared" si="45"/>
        <v>0</v>
      </c>
      <c r="W86" s="192">
        <f t="shared" si="46"/>
        <v>0</v>
      </c>
      <c r="X86" s="192">
        <f t="shared" si="51"/>
        <v>0</v>
      </c>
      <c r="Y86" s="192">
        <f t="shared" si="47"/>
        <v>0</v>
      </c>
      <c r="Z86" s="192">
        <f t="shared" si="52"/>
        <v>0</v>
      </c>
      <c r="AC86" s="191"/>
      <c r="AD86" s="191"/>
      <c r="AE86" s="191"/>
      <c r="AF86" s="191"/>
      <c r="AG86" s="191"/>
      <c r="AH86" s="191"/>
      <c r="AI86" s="191"/>
      <c r="AJ86" s="191"/>
      <c r="AN86" s="199"/>
      <c r="AP86" s="190"/>
    </row>
    <row r="87" spans="3:42">
      <c r="C87" s="202">
        <f t="shared" si="36"/>
        <v>0</v>
      </c>
      <c r="D87" s="202">
        <f t="shared" si="37"/>
        <v>0</v>
      </c>
      <c r="F87" s="198"/>
      <c r="G87" s="198"/>
      <c r="H87" s="198"/>
      <c r="I87" s="198"/>
      <c r="J87" s="198"/>
      <c r="K87" s="198"/>
      <c r="L87" s="198"/>
      <c r="M87" s="198"/>
      <c r="N87" s="198"/>
      <c r="O87" s="198"/>
      <c r="P87" s="198"/>
      <c r="Q87" s="195">
        <f t="shared" si="42"/>
        <v>0</v>
      </c>
      <c r="R87" s="195">
        <f t="shared" si="43"/>
        <v>0</v>
      </c>
      <c r="T87" s="194">
        <f t="shared" si="50"/>
        <v>0</v>
      </c>
      <c r="U87" s="193">
        <f t="shared" si="44"/>
        <v>45688</v>
      </c>
      <c r="V87" s="192">
        <f t="shared" si="45"/>
        <v>0</v>
      </c>
      <c r="W87" s="192">
        <f t="shared" si="46"/>
        <v>0</v>
      </c>
      <c r="X87" s="192">
        <f t="shared" si="51"/>
        <v>0</v>
      </c>
      <c r="Y87" s="192">
        <f t="shared" si="47"/>
        <v>0</v>
      </c>
      <c r="Z87" s="192">
        <f t="shared" si="52"/>
        <v>0</v>
      </c>
      <c r="AC87" s="191"/>
      <c r="AD87" s="191"/>
      <c r="AE87" s="191"/>
      <c r="AF87" s="191"/>
      <c r="AG87" s="191"/>
      <c r="AH87" s="191"/>
      <c r="AI87" s="191"/>
      <c r="AJ87" s="191"/>
      <c r="AN87" s="199"/>
      <c r="AP87" s="190"/>
    </row>
    <row r="88" spans="3:42">
      <c r="C88" s="202">
        <f t="shared" si="36"/>
        <v>0</v>
      </c>
      <c r="D88" s="202">
        <f t="shared" si="37"/>
        <v>0</v>
      </c>
      <c r="F88" s="198"/>
      <c r="G88" s="198"/>
      <c r="H88" s="198"/>
      <c r="I88" s="198"/>
      <c r="J88" s="198"/>
      <c r="K88" s="198"/>
      <c r="L88" s="198"/>
      <c r="M88" s="198"/>
      <c r="N88" s="198"/>
      <c r="O88" s="198"/>
      <c r="P88" s="198"/>
      <c r="Q88" s="195">
        <f t="shared" si="42"/>
        <v>0</v>
      </c>
      <c r="R88" s="195">
        <f t="shared" si="43"/>
        <v>0</v>
      </c>
      <c r="T88" s="194">
        <f t="shared" si="50"/>
        <v>0</v>
      </c>
      <c r="U88" s="193">
        <f t="shared" si="44"/>
        <v>45716</v>
      </c>
      <c r="V88" s="192">
        <f t="shared" si="45"/>
        <v>0</v>
      </c>
      <c r="W88" s="192">
        <f t="shared" si="46"/>
        <v>0</v>
      </c>
      <c r="X88" s="192">
        <f t="shared" si="51"/>
        <v>0</v>
      </c>
      <c r="Y88" s="192">
        <f t="shared" si="47"/>
        <v>0</v>
      </c>
      <c r="Z88" s="192">
        <f t="shared" si="52"/>
        <v>0</v>
      </c>
      <c r="AC88" s="191"/>
      <c r="AD88" s="191"/>
      <c r="AE88" s="191"/>
      <c r="AF88" s="191"/>
      <c r="AG88" s="191"/>
      <c r="AH88" s="191"/>
      <c r="AI88" s="191"/>
      <c r="AJ88" s="191"/>
      <c r="AN88" s="199"/>
      <c r="AP88" s="190"/>
    </row>
    <row r="89" spans="3:42">
      <c r="C89" s="202">
        <f t="shared" si="36"/>
        <v>0</v>
      </c>
      <c r="D89" s="202">
        <f t="shared" si="37"/>
        <v>0</v>
      </c>
      <c r="F89" s="198"/>
      <c r="G89" s="198"/>
      <c r="H89" s="198"/>
      <c r="I89" s="198"/>
      <c r="J89" s="198"/>
      <c r="K89" s="198"/>
      <c r="L89" s="198"/>
      <c r="M89" s="198"/>
      <c r="N89" s="198"/>
      <c r="O89" s="198"/>
      <c r="P89" s="198"/>
      <c r="Q89" s="195">
        <f t="shared" si="42"/>
        <v>0</v>
      </c>
      <c r="R89" s="195">
        <f t="shared" si="43"/>
        <v>0</v>
      </c>
      <c r="T89" s="194">
        <f t="shared" si="50"/>
        <v>0</v>
      </c>
      <c r="U89" s="193">
        <f t="shared" si="44"/>
        <v>45747</v>
      </c>
      <c r="V89" s="192">
        <f t="shared" si="45"/>
        <v>0</v>
      </c>
      <c r="W89" s="192">
        <f t="shared" si="46"/>
        <v>0</v>
      </c>
      <c r="X89" s="192">
        <f t="shared" si="51"/>
        <v>0</v>
      </c>
      <c r="Y89" s="192">
        <f t="shared" si="47"/>
        <v>0</v>
      </c>
      <c r="Z89" s="192">
        <f t="shared" si="52"/>
        <v>0</v>
      </c>
      <c r="AC89" s="191"/>
      <c r="AD89" s="191"/>
      <c r="AE89" s="191"/>
      <c r="AF89" s="191"/>
      <c r="AG89" s="191"/>
      <c r="AH89" s="191"/>
      <c r="AI89" s="191"/>
      <c r="AJ89" s="191"/>
      <c r="AN89" s="199"/>
      <c r="AP89" s="190"/>
    </row>
    <row r="90" spans="3:42">
      <c r="C90" s="202">
        <f t="shared" si="36"/>
        <v>0</v>
      </c>
      <c r="D90" s="202">
        <f t="shared" si="37"/>
        <v>0</v>
      </c>
      <c r="F90" s="198"/>
      <c r="G90" s="198"/>
      <c r="H90" s="198"/>
      <c r="I90" s="198"/>
      <c r="J90" s="198"/>
      <c r="K90" s="198"/>
      <c r="L90" s="198"/>
      <c r="M90" s="198"/>
      <c r="N90" s="198"/>
      <c r="O90" s="198"/>
      <c r="P90" s="198"/>
      <c r="Q90" s="195">
        <f t="shared" si="42"/>
        <v>0</v>
      </c>
      <c r="R90" s="195">
        <f t="shared" si="43"/>
        <v>0</v>
      </c>
      <c r="T90" s="194">
        <f t="shared" si="50"/>
        <v>0</v>
      </c>
      <c r="U90" s="193">
        <f t="shared" si="44"/>
        <v>45777</v>
      </c>
      <c r="V90" s="192">
        <f t="shared" si="45"/>
        <v>0</v>
      </c>
      <c r="W90" s="192">
        <f t="shared" si="46"/>
        <v>0</v>
      </c>
      <c r="X90" s="192">
        <f t="shared" si="51"/>
        <v>0</v>
      </c>
      <c r="Y90" s="192">
        <f t="shared" si="47"/>
        <v>0</v>
      </c>
      <c r="Z90" s="192">
        <f t="shared" si="52"/>
        <v>0</v>
      </c>
      <c r="AC90" s="191"/>
      <c r="AD90" s="191"/>
      <c r="AE90" s="191"/>
      <c r="AF90" s="191"/>
      <c r="AG90" s="191"/>
      <c r="AH90" s="191"/>
      <c r="AI90" s="191"/>
      <c r="AJ90" s="191"/>
      <c r="AN90" s="199"/>
      <c r="AP90" s="190"/>
    </row>
    <row r="91" spans="3:42">
      <c r="C91" s="202">
        <f t="shared" si="36"/>
        <v>0</v>
      </c>
      <c r="D91" s="202">
        <f t="shared" si="37"/>
        <v>0</v>
      </c>
      <c r="F91" s="198"/>
      <c r="G91" s="198"/>
      <c r="H91" s="198"/>
      <c r="I91" s="198"/>
      <c r="J91" s="198"/>
      <c r="K91" s="198"/>
      <c r="L91" s="198"/>
      <c r="M91" s="198"/>
      <c r="N91" s="198"/>
      <c r="O91" s="198"/>
      <c r="P91" s="198"/>
      <c r="Q91" s="195">
        <f t="shared" si="42"/>
        <v>0</v>
      </c>
      <c r="R91" s="195">
        <f t="shared" si="43"/>
        <v>0</v>
      </c>
      <c r="T91" s="194">
        <f t="shared" si="50"/>
        <v>0</v>
      </c>
      <c r="U91" s="193">
        <f t="shared" si="44"/>
        <v>45808</v>
      </c>
      <c r="V91" s="192">
        <f t="shared" si="45"/>
        <v>0</v>
      </c>
      <c r="W91" s="192">
        <f t="shared" si="46"/>
        <v>0</v>
      </c>
      <c r="X91" s="192">
        <f t="shared" si="51"/>
        <v>0</v>
      </c>
      <c r="Y91" s="192">
        <f t="shared" si="47"/>
        <v>0</v>
      </c>
      <c r="Z91" s="192">
        <f t="shared" si="52"/>
        <v>0</v>
      </c>
      <c r="AC91" s="191"/>
      <c r="AD91" s="191"/>
      <c r="AE91" s="191"/>
      <c r="AF91" s="191"/>
      <c r="AG91" s="191"/>
      <c r="AH91" s="191"/>
      <c r="AI91" s="191"/>
      <c r="AJ91" s="191"/>
      <c r="AN91" s="199"/>
      <c r="AP91" s="190"/>
    </row>
    <row r="92" spans="3:42">
      <c r="C92" s="202">
        <f t="shared" si="36"/>
        <v>0</v>
      </c>
      <c r="D92" s="202">
        <f t="shared" si="37"/>
        <v>0</v>
      </c>
      <c r="F92" s="198"/>
      <c r="G92" s="198"/>
      <c r="H92" s="198"/>
      <c r="I92" s="198"/>
      <c r="J92" s="198"/>
      <c r="K92" s="198"/>
      <c r="L92" s="198"/>
      <c r="M92" s="198"/>
      <c r="N92" s="198"/>
      <c r="O92" s="198"/>
      <c r="P92" s="198"/>
      <c r="Q92" s="195">
        <f t="shared" si="42"/>
        <v>0</v>
      </c>
      <c r="R92" s="195">
        <f t="shared" si="43"/>
        <v>0</v>
      </c>
      <c r="T92" s="194">
        <f t="shared" si="50"/>
        <v>0</v>
      </c>
      <c r="U92" s="193">
        <f t="shared" si="44"/>
        <v>45838</v>
      </c>
      <c r="V92" s="192">
        <f t="shared" si="45"/>
        <v>0</v>
      </c>
      <c r="W92" s="192">
        <f t="shared" si="46"/>
        <v>0</v>
      </c>
      <c r="X92" s="192">
        <f t="shared" si="51"/>
        <v>0</v>
      </c>
      <c r="Y92" s="192">
        <f t="shared" si="47"/>
        <v>0</v>
      </c>
      <c r="Z92" s="192">
        <f t="shared" si="52"/>
        <v>0</v>
      </c>
      <c r="AC92" s="191"/>
      <c r="AD92" s="191"/>
      <c r="AE92" s="191"/>
      <c r="AF92" s="191"/>
      <c r="AG92" s="191"/>
      <c r="AH92" s="191"/>
      <c r="AI92" s="191"/>
      <c r="AJ92" s="191"/>
      <c r="AN92" s="199"/>
      <c r="AP92" s="190"/>
    </row>
    <row r="93" spans="3:42">
      <c r="C93" s="202">
        <f t="shared" si="36"/>
        <v>0</v>
      </c>
      <c r="D93" s="202">
        <f t="shared" si="37"/>
        <v>0</v>
      </c>
      <c r="F93" s="198"/>
      <c r="G93" s="198"/>
      <c r="H93" s="198"/>
      <c r="I93" s="198"/>
      <c r="J93" s="198"/>
      <c r="K93" s="198"/>
      <c r="L93" s="198"/>
      <c r="M93" s="198"/>
      <c r="N93" s="198"/>
      <c r="O93" s="198"/>
      <c r="P93" s="198"/>
      <c r="Q93" s="195">
        <f t="shared" si="42"/>
        <v>0</v>
      </c>
      <c r="R93" s="195">
        <f t="shared" si="43"/>
        <v>0</v>
      </c>
      <c r="T93" s="194">
        <f t="shared" si="50"/>
        <v>0</v>
      </c>
      <c r="U93" s="193">
        <f t="shared" si="44"/>
        <v>45869</v>
      </c>
      <c r="V93" s="192">
        <f t="shared" si="45"/>
        <v>0</v>
      </c>
      <c r="W93" s="192">
        <f t="shared" si="46"/>
        <v>0</v>
      </c>
      <c r="X93" s="192">
        <f t="shared" si="51"/>
        <v>0</v>
      </c>
      <c r="Y93" s="192">
        <f t="shared" si="47"/>
        <v>0</v>
      </c>
      <c r="Z93" s="192">
        <f t="shared" si="52"/>
        <v>0</v>
      </c>
      <c r="AC93" s="191"/>
      <c r="AD93" s="191"/>
      <c r="AE93" s="191"/>
      <c r="AF93" s="191"/>
      <c r="AG93" s="191"/>
      <c r="AH93" s="191"/>
      <c r="AI93" s="191"/>
      <c r="AJ93" s="191"/>
      <c r="AN93" s="199"/>
      <c r="AP93" s="190"/>
    </row>
    <row r="94" spans="3:42">
      <c r="C94" s="202">
        <f t="shared" si="36"/>
        <v>0</v>
      </c>
      <c r="D94" s="202">
        <f t="shared" si="37"/>
        <v>0</v>
      </c>
      <c r="F94" s="198"/>
      <c r="G94" s="198"/>
      <c r="H94" s="198"/>
      <c r="I94" s="198"/>
      <c r="J94" s="198"/>
      <c r="K94" s="198"/>
      <c r="L94" s="198"/>
      <c r="M94" s="198"/>
      <c r="N94" s="198"/>
      <c r="O94" s="198"/>
      <c r="P94" s="198"/>
      <c r="Q94" s="195">
        <f t="shared" si="42"/>
        <v>0</v>
      </c>
      <c r="R94" s="195">
        <f t="shared" si="43"/>
        <v>0</v>
      </c>
      <c r="T94" s="194">
        <f t="shared" si="50"/>
        <v>0</v>
      </c>
      <c r="U94" s="193">
        <f t="shared" si="44"/>
        <v>45900</v>
      </c>
      <c r="V94" s="192">
        <f t="shared" si="45"/>
        <v>0</v>
      </c>
      <c r="W94" s="192">
        <f t="shared" si="46"/>
        <v>0</v>
      </c>
      <c r="X94" s="192">
        <f t="shared" si="51"/>
        <v>0</v>
      </c>
      <c r="Y94" s="192">
        <f t="shared" si="47"/>
        <v>0</v>
      </c>
      <c r="Z94" s="192">
        <f t="shared" si="52"/>
        <v>0</v>
      </c>
      <c r="AC94" s="191"/>
      <c r="AD94" s="191"/>
      <c r="AE94" s="191"/>
      <c r="AF94" s="191"/>
      <c r="AG94" s="191"/>
      <c r="AH94" s="191"/>
      <c r="AI94" s="191"/>
      <c r="AJ94" s="191"/>
      <c r="AN94" s="199"/>
      <c r="AP94" s="190"/>
    </row>
    <row r="95" spans="3:42">
      <c r="C95" s="202">
        <f t="shared" si="36"/>
        <v>0</v>
      </c>
      <c r="D95" s="202">
        <f t="shared" si="37"/>
        <v>0</v>
      </c>
      <c r="F95" s="198"/>
      <c r="G95" s="198"/>
      <c r="H95" s="198"/>
      <c r="I95" s="198"/>
      <c r="J95" s="198"/>
      <c r="K95" s="198"/>
      <c r="L95" s="198"/>
      <c r="M95" s="198"/>
      <c r="N95" s="198"/>
      <c r="O95" s="198"/>
      <c r="P95" s="198"/>
      <c r="Q95" s="195">
        <f t="shared" si="42"/>
        <v>0</v>
      </c>
      <c r="R95" s="195">
        <f t="shared" si="43"/>
        <v>0</v>
      </c>
      <c r="T95" s="194">
        <f t="shared" si="50"/>
        <v>0</v>
      </c>
      <c r="U95" s="193">
        <f t="shared" si="44"/>
        <v>45930</v>
      </c>
      <c r="V95" s="192">
        <f t="shared" si="45"/>
        <v>0</v>
      </c>
      <c r="W95" s="192">
        <f t="shared" si="46"/>
        <v>0</v>
      </c>
      <c r="X95" s="192">
        <f t="shared" si="51"/>
        <v>0</v>
      </c>
      <c r="Y95" s="192">
        <f t="shared" si="47"/>
        <v>0</v>
      </c>
      <c r="Z95" s="192">
        <f t="shared" si="52"/>
        <v>0</v>
      </c>
      <c r="AC95" s="191"/>
      <c r="AD95" s="191"/>
      <c r="AE95" s="191"/>
      <c r="AF95" s="191"/>
      <c r="AG95" s="191"/>
      <c r="AH95" s="191"/>
      <c r="AI95" s="191"/>
      <c r="AJ95" s="191"/>
      <c r="AN95" s="199"/>
      <c r="AP95" s="190"/>
    </row>
    <row r="96" spans="3:42">
      <c r="C96" s="202">
        <f t="shared" si="36"/>
        <v>0</v>
      </c>
      <c r="D96" s="202">
        <f t="shared" si="37"/>
        <v>0</v>
      </c>
      <c r="F96" s="198"/>
      <c r="G96" s="198"/>
      <c r="H96" s="198"/>
      <c r="I96" s="198"/>
      <c r="J96" s="198"/>
      <c r="K96" s="198"/>
      <c r="L96" s="198"/>
      <c r="M96" s="198"/>
      <c r="N96" s="198"/>
      <c r="O96" s="198"/>
      <c r="P96" s="198"/>
      <c r="Q96" s="195">
        <f t="shared" si="42"/>
        <v>0</v>
      </c>
      <c r="R96" s="195">
        <f t="shared" si="43"/>
        <v>0</v>
      </c>
      <c r="T96" s="194">
        <f t="shared" si="50"/>
        <v>0</v>
      </c>
      <c r="U96" s="193">
        <f t="shared" si="44"/>
        <v>45961</v>
      </c>
      <c r="V96" s="192">
        <f t="shared" si="45"/>
        <v>0</v>
      </c>
      <c r="W96" s="192">
        <f t="shared" si="46"/>
        <v>0</v>
      </c>
      <c r="X96" s="192">
        <f t="shared" si="51"/>
        <v>0</v>
      </c>
      <c r="Y96" s="192">
        <f t="shared" si="47"/>
        <v>0</v>
      </c>
      <c r="Z96" s="192">
        <f t="shared" si="52"/>
        <v>0</v>
      </c>
      <c r="AC96" s="191"/>
      <c r="AD96" s="191"/>
      <c r="AE96" s="191"/>
      <c r="AF96" s="191"/>
      <c r="AG96" s="191"/>
      <c r="AH96" s="191"/>
      <c r="AI96" s="191"/>
      <c r="AJ96" s="191"/>
      <c r="AN96" s="199"/>
      <c r="AP96" s="190"/>
    </row>
    <row r="97" spans="3:62">
      <c r="C97" s="202">
        <f t="shared" si="36"/>
        <v>0</v>
      </c>
      <c r="D97" s="202">
        <f t="shared" si="37"/>
        <v>0</v>
      </c>
      <c r="F97" s="198"/>
      <c r="G97" s="198"/>
      <c r="H97" s="198"/>
      <c r="I97" s="198"/>
      <c r="J97" s="198"/>
      <c r="K97" s="198"/>
      <c r="L97" s="198"/>
      <c r="M97" s="198"/>
      <c r="N97" s="198"/>
      <c r="O97" s="198"/>
      <c r="P97" s="198"/>
      <c r="Q97" s="195">
        <f t="shared" si="42"/>
        <v>0</v>
      </c>
      <c r="R97" s="195">
        <f t="shared" si="43"/>
        <v>0</v>
      </c>
      <c r="T97" s="194">
        <f t="shared" si="50"/>
        <v>0</v>
      </c>
      <c r="U97" s="193">
        <f t="shared" si="44"/>
        <v>45991</v>
      </c>
      <c r="V97" s="192">
        <f t="shared" si="45"/>
        <v>0</v>
      </c>
      <c r="W97" s="192">
        <f t="shared" si="46"/>
        <v>0</v>
      </c>
      <c r="X97" s="192">
        <f t="shared" si="51"/>
        <v>0</v>
      </c>
      <c r="Y97" s="192">
        <f t="shared" si="47"/>
        <v>0</v>
      </c>
      <c r="Z97" s="192">
        <f t="shared" si="52"/>
        <v>0</v>
      </c>
      <c r="AC97" s="191"/>
      <c r="AD97" s="191"/>
      <c r="AE97" s="191"/>
      <c r="AF97" s="191"/>
      <c r="AG97" s="191"/>
      <c r="AH97" s="191"/>
      <c r="AI97" s="191"/>
      <c r="AJ97" s="191"/>
      <c r="AN97" s="199"/>
    </row>
    <row r="98" spans="3:62">
      <c r="C98" s="202">
        <f t="shared" si="36"/>
        <v>0</v>
      </c>
      <c r="D98" s="202">
        <f t="shared" si="37"/>
        <v>0</v>
      </c>
      <c r="F98" s="198"/>
      <c r="G98" s="198"/>
      <c r="H98" s="198"/>
      <c r="I98" s="198"/>
      <c r="J98" s="198"/>
      <c r="K98" s="198"/>
      <c r="L98" s="198"/>
      <c r="M98" s="198"/>
      <c r="N98" s="198"/>
      <c r="O98" s="198"/>
      <c r="P98" s="198"/>
      <c r="Q98" s="195">
        <f t="shared" si="42"/>
        <v>0</v>
      </c>
      <c r="R98" s="195">
        <f t="shared" si="43"/>
        <v>0</v>
      </c>
      <c r="T98" s="194">
        <f t="shared" si="50"/>
        <v>0</v>
      </c>
      <c r="U98" s="193">
        <f t="shared" si="44"/>
        <v>46022</v>
      </c>
      <c r="V98" s="192">
        <f t="shared" si="45"/>
        <v>0</v>
      </c>
      <c r="W98" s="192">
        <f t="shared" si="46"/>
        <v>0</v>
      </c>
      <c r="X98" s="192">
        <f t="shared" si="51"/>
        <v>0</v>
      </c>
      <c r="Y98" s="192">
        <f t="shared" si="47"/>
        <v>0</v>
      </c>
      <c r="Z98" s="192">
        <f t="shared" si="52"/>
        <v>0</v>
      </c>
      <c r="AC98" s="191"/>
      <c r="AD98" s="191"/>
      <c r="AE98" s="191"/>
      <c r="AF98" s="191"/>
      <c r="AG98" s="191"/>
      <c r="AH98" s="191"/>
      <c r="AI98" s="191"/>
      <c r="AJ98" s="191"/>
      <c r="AN98" s="199"/>
    </row>
    <row r="99" spans="3:62">
      <c r="C99" s="202">
        <f t="shared" si="36"/>
        <v>0</v>
      </c>
      <c r="D99" s="202">
        <f t="shared" si="37"/>
        <v>0</v>
      </c>
      <c r="F99" s="198"/>
      <c r="G99" s="198"/>
      <c r="H99" s="198"/>
      <c r="I99" s="198"/>
      <c r="J99" s="198"/>
      <c r="K99" s="198"/>
      <c r="L99" s="198"/>
      <c r="M99" s="198"/>
      <c r="N99" s="198"/>
      <c r="O99" s="198"/>
      <c r="P99" s="198"/>
      <c r="Q99" s="195">
        <f t="shared" si="42"/>
        <v>0</v>
      </c>
      <c r="R99" s="195">
        <f t="shared" si="43"/>
        <v>0</v>
      </c>
      <c r="T99" s="194">
        <f t="shared" si="50"/>
        <v>0</v>
      </c>
      <c r="U99" s="193">
        <f t="shared" si="44"/>
        <v>46053</v>
      </c>
      <c r="V99" s="192">
        <f t="shared" si="45"/>
        <v>0</v>
      </c>
      <c r="W99" s="192">
        <f t="shared" si="46"/>
        <v>0</v>
      </c>
      <c r="X99" s="192">
        <f t="shared" si="51"/>
        <v>0</v>
      </c>
      <c r="Y99" s="192">
        <f t="shared" si="47"/>
        <v>0</v>
      </c>
      <c r="Z99" s="192">
        <f t="shared" si="52"/>
        <v>0</v>
      </c>
      <c r="AC99" s="191"/>
      <c r="AD99" s="191"/>
      <c r="AE99" s="191"/>
      <c r="AF99" s="191"/>
      <c r="AG99" s="191"/>
      <c r="AH99" s="191"/>
      <c r="AI99" s="191"/>
      <c r="AJ99" s="191"/>
      <c r="AN99" s="199"/>
    </row>
    <row r="100" spans="3:62">
      <c r="C100" s="202">
        <f t="shared" si="36"/>
        <v>0</v>
      </c>
      <c r="D100" s="202">
        <f t="shared" si="37"/>
        <v>0</v>
      </c>
      <c r="F100" s="198"/>
      <c r="G100" s="198"/>
      <c r="H100" s="198"/>
      <c r="I100" s="198"/>
      <c r="J100" s="198"/>
      <c r="K100" s="198"/>
      <c r="L100" s="198"/>
      <c r="M100" s="198"/>
      <c r="N100" s="198"/>
      <c r="O100" s="198"/>
      <c r="P100" s="198"/>
      <c r="Q100" s="195">
        <f t="shared" si="42"/>
        <v>0</v>
      </c>
      <c r="R100" s="195">
        <f t="shared" si="43"/>
        <v>0</v>
      </c>
      <c r="T100" s="194">
        <f t="shared" si="50"/>
        <v>0</v>
      </c>
      <c r="U100" s="193">
        <f t="shared" si="44"/>
        <v>46081</v>
      </c>
      <c r="V100" s="192">
        <f t="shared" si="45"/>
        <v>0</v>
      </c>
      <c r="W100" s="192">
        <f t="shared" si="46"/>
        <v>0</v>
      </c>
      <c r="X100" s="192">
        <f t="shared" si="51"/>
        <v>0</v>
      </c>
      <c r="Y100" s="192">
        <f t="shared" si="47"/>
        <v>0</v>
      </c>
      <c r="Z100" s="192">
        <f t="shared" si="52"/>
        <v>0</v>
      </c>
      <c r="AC100" s="191"/>
      <c r="AD100" s="191"/>
      <c r="AE100" s="191"/>
      <c r="AF100" s="191"/>
      <c r="AG100" s="191"/>
      <c r="AH100" s="191"/>
      <c r="AI100" s="191"/>
      <c r="AJ100" s="191"/>
      <c r="AN100" s="199"/>
    </row>
    <row r="101" spans="3:62">
      <c r="C101" s="202">
        <f t="shared" si="36"/>
        <v>0</v>
      </c>
      <c r="D101" s="202">
        <f t="shared" si="37"/>
        <v>0</v>
      </c>
      <c r="F101" s="198"/>
      <c r="G101" s="198"/>
      <c r="H101" s="198"/>
      <c r="I101" s="198"/>
      <c r="J101" s="198"/>
      <c r="K101" s="198"/>
      <c r="L101" s="198"/>
      <c r="M101" s="198"/>
      <c r="N101" s="198"/>
      <c r="O101" s="198"/>
      <c r="P101" s="198"/>
      <c r="Q101" s="195">
        <f t="shared" si="42"/>
        <v>0</v>
      </c>
      <c r="R101" s="195">
        <f t="shared" si="43"/>
        <v>0</v>
      </c>
      <c r="T101" s="194">
        <f t="shared" si="50"/>
        <v>0</v>
      </c>
      <c r="U101" s="193">
        <f t="shared" si="44"/>
        <v>46112</v>
      </c>
      <c r="V101" s="192">
        <f t="shared" si="45"/>
        <v>0</v>
      </c>
      <c r="W101" s="192">
        <f t="shared" si="46"/>
        <v>0</v>
      </c>
      <c r="X101" s="192">
        <f t="shared" si="51"/>
        <v>0</v>
      </c>
      <c r="Y101" s="192">
        <f t="shared" si="47"/>
        <v>0</v>
      </c>
      <c r="Z101" s="192">
        <f t="shared" si="52"/>
        <v>0</v>
      </c>
      <c r="AC101" s="191"/>
      <c r="AD101" s="191"/>
      <c r="AE101" s="191"/>
      <c r="AF101" s="191"/>
      <c r="AG101" s="191"/>
      <c r="AH101" s="191"/>
      <c r="AI101" s="191"/>
      <c r="AJ101" s="191"/>
      <c r="AN101" s="199"/>
    </row>
    <row r="102" spans="3:62">
      <c r="C102" s="202">
        <f t="shared" si="36"/>
        <v>0</v>
      </c>
      <c r="D102" s="202">
        <f t="shared" si="37"/>
        <v>0</v>
      </c>
      <c r="F102" s="198"/>
      <c r="G102" s="198"/>
      <c r="H102" s="198"/>
      <c r="I102" s="198"/>
      <c r="J102" s="198"/>
      <c r="K102" s="198"/>
      <c r="L102" s="198"/>
      <c r="M102" s="198"/>
      <c r="N102" s="198"/>
      <c r="O102" s="198"/>
      <c r="P102" s="198"/>
      <c r="Q102" s="195">
        <f t="shared" si="42"/>
        <v>0</v>
      </c>
      <c r="R102" s="195">
        <f t="shared" si="43"/>
        <v>0</v>
      </c>
      <c r="T102" s="194">
        <f t="shared" si="50"/>
        <v>0</v>
      </c>
      <c r="U102" s="193">
        <f t="shared" si="44"/>
        <v>46142</v>
      </c>
      <c r="V102" s="192">
        <f t="shared" si="45"/>
        <v>0</v>
      </c>
      <c r="W102" s="192">
        <f t="shared" si="46"/>
        <v>0</v>
      </c>
      <c r="X102" s="192">
        <f t="shared" si="51"/>
        <v>0</v>
      </c>
      <c r="Y102" s="192">
        <f t="shared" si="47"/>
        <v>0</v>
      </c>
      <c r="Z102" s="192">
        <f t="shared" si="52"/>
        <v>0</v>
      </c>
      <c r="AC102" s="191"/>
      <c r="AD102" s="191"/>
      <c r="AE102" s="191"/>
      <c r="AF102" s="191"/>
      <c r="AG102" s="191"/>
      <c r="AH102" s="191"/>
      <c r="AI102" s="191"/>
      <c r="AJ102" s="191"/>
      <c r="AN102" s="199"/>
    </row>
    <row r="103" spans="3:62">
      <c r="C103" s="202">
        <f t="shared" si="36"/>
        <v>0</v>
      </c>
      <c r="D103" s="202">
        <f t="shared" si="37"/>
        <v>0</v>
      </c>
      <c r="F103" s="198"/>
      <c r="G103" s="198"/>
      <c r="H103" s="198"/>
      <c r="I103" s="198"/>
      <c r="J103" s="198"/>
      <c r="K103" s="198"/>
      <c r="L103" s="198"/>
      <c r="M103" s="198"/>
      <c r="N103" s="198"/>
      <c r="O103" s="198"/>
      <c r="P103" s="198"/>
      <c r="Q103" s="195">
        <f t="shared" si="42"/>
        <v>0</v>
      </c>
      <c r="R103" s="195">
        <f t="shared" si="43"/>
        <v>0</v>
      </c>
      <c r="T103" s="194">
        <f t="shared" si="50"/>
        <v>0</v>
      </c>
      <c r="U103" s="193">
        <f t="shared" si="44"/>
        <v>46173</v>
      </c>
      <c r="V103" s="192">
        <f t="shared" si="45"/>
        <v>0</v>
      </c>
      <c r="W103" s="192">
        <f t="shared" si="46"/>
        <v>0</v>
      </c>
      <c r="X103" s="192">
        <f t="shared" si="51"/>
        <v>0</v>
      </c>
      <c r="Y103" s="192">
        <f t="shared" si="47"/>
        <v>0</v>
      </c>
      <c r="Z103" s="192">
        <f t="shared" si="52"/>
        <v>0</v>
      </c>
      <c r="AC103" s="191"/>
      <c r="AD103" s="191"/>
      <c r="AE103" s="191"/>
      <c r="AF103" s="191"/>
      <c r="AG103" s="191"/>
      <c r="AH103" s="191"/>
      <c r="AI103" s="191"/>
      <c r="AJ103" s="191"/>
      <c r="AN103" s="199"/>
    </row>
    <row r="104" spans="3:62">
      <c r="C104" s="202">
        <f t="shared" si="36"/>
        <v>0</v>
      </c>
      <c r="D104" s="202">
        <f t="shared" si="37"/>
        <v>0</v>
      </c>
      <c r="F104" s="198"/>
      <c r="G104" s="198"/>
      <c r="H104" s="198"/>
      <c r="I104" s="198"/>
      <c r="J104" s="198"/>
      <c r="K104" s="198"/>
      <c r="L104" s="198"/>
      <c r="M104" s="198"/>
      <c r="N104" s="198"/>
      <c r="O104" s="198"/>
      <c r="P104" s="198"/>
      <c r="Q104" s="195">
        <f t="shared" si="42"/>
        <v>0</v>
      </c>
      <c r="R104" s="195">
        <f t="shared" si="43"/>
        <v>0</v>
      </c>
      <c r="T104" s="194">
        <f t="shared" si="50"/>
        <v>0</v>
      </c>
      <c r="U104" s="193">
        <f t="shared" si="44"/>
        <v>46203</v>
      </c>
      <c r="V104" s="192">
        <f t="shared" si="45"/>
        <v>0</v>
      </c>
      <c r="W104" s="192">
        <f t="shared" si="46"/>
        <v>0</v>
      </c>
      <c r="X104" s="192">
        <f t="shared" si="51"/>
        <v>0</v>
      </c>
      <c r="Y104" s="192">
        <f t="shared" si="47"/>
        <v>0</v>
      </c>
      <c r="Z104" s="192">
        <f t="shared" si="52"/>
        <v>0</v>
      </c>
      <c r="AC104" s="191"/>
      <c r="AD104" s="191"/>
      <c r="AE104" s="191"/>
      <c r="AF104" s="191"/>
      <c r="AG104" s="191"/>
      <c r="AH104" s="191"/>
      <c r="AI104" s="191"/>
      <c r="AJ104" s="191"/>
      <c r="AN104" s="199"/>
    </row>
    <row r="105" spans="3:62">
      <c r="C105" s="202">
        <f t="shared" si="36"/>
        <v>0</v>
      </c>
      <c r="D105" s="202">
        <f t="shared" si="37"/>
        <v>0</v>
      </c>
      <c r="F105" s="198"/>
      <c r="G105" s="198"/>
      <c r="H105" s="198"/>
      <c r="I105" s="198"/>
      <c r="J105" s="198"/>
      <c r="K105" s="198"/>
      <c r="L105" s="198"/>
      <c r="M105" s="198"/>
      <c r="N105" s="198"/>
      <c r="O105" s="198"/>
      <c r="P105" s="198"/>
      <c r="Q105" s="195">
        <f t="shared" si="42"/>
        <v>0</v>
      </c>
      <c r="R105" s="195">
        <f t="shared" si="43"/>
        <v>0</v>
      </c>
      <c r="T105" s="194">
        <f t="shared" si="50"/>
        <v>0</v>
      </c>
      <c r="U105" s="193">
        <f t="shared" si="44"/>
        <v>46234</v>
      </c>
      <c r="V105" s="192">
        <f t="shared" si="45"/>
        <v>0</v>
      </c>
      <c r="W105" s="192">
        <f t="shared" si="46"/>
        <v>0</v>
      </c>
      <c r="X105" s="192">
        <f t="shared" si="51"/>
        <v>0</v>
      </c>
      <c r="Y105" s="192">
        <f t="shared" si="47"/>
        <v>0</v>
      </c>
      <c r="Z105" s="192">
        <f t="shared" si="52"/>
        <v>0</v>
      </c>
      <c r="AC105" s="191"/>
      <c r="AD105" s="191"/>
      <c r="AE105" s="191"/>
      <c r="AF105" s="191"/>
      <c r="AG105" s="191"/>
      <c r="AH105" s="191"/>
      <c r="AI105" s="191"/>
      <c r="AJ105" s="191"/>
      <c r="AN105" s="199"/>
    </row>
    <row r="106" spans="3:62">
      <c r="C106" s="202">
        <f t="shared" si="36"/>
        <v>0</v>
      </c>
      <c r="D106" s="202">
        <f t="shared" si="37"/>
        <v>0</v>
      </c>
      <c r="F106" s="198"/>
      <c r="G106" s="198"/>
      <c r="H106" s="198"/>
      <c r="I106" s="198"/>
      <c r="J106" s="198"/>
      <c r="K106" s="198"/>
      <c r="L106" s="198"/>
      <c r="M106" s="198"/>
      <c r="N106" s="198"/>
      <c r="O106" s="198"/>
      <c r="P106" s="198"/>
      <c r="Q106" s="195">
        <f t="shared" si="42"/>
        <v>0</v>
      </c>
      <c r="R106" s="195">
        <f t="shared" si="43"/>
        <v>0</v>
      </c>
      <c r="T106" s="194">
        <f t="shared" si="50"/>
        <v>0</v>
      </c>
      <c r="U106" s="193">
        <f t="shared" si="44"/>
        <v>46265</v>
      </c>
      <c r="V106" s="192">
        <f t="shared" si="45"/>
        <v>0</v>
      </c>
      <c r="W106" s="192">
        <f t="shared" si="46"/>
        <v>0</v>
      </c>
      <c r="X106" s="192">
        <f t="shared" si="51"/>
        <v>0</v>
      </c>
      <c r="Y106" s="192">
        <f t="shared" si="47"/>
        <v>0</v>
      </c>
      <c r="Z106" s="192">
        <f t="shared" si="52"/>
        <v>0</v>
      </c>
      <c r="AC106" s="191"/>
      <c r="AD106" s="191"/>
      <c r="AE106" s="191"/>
      <c r="AF106" s="191"/>
      <c r="AG106" s="191"/>
      <c r="AH106" s="191"/>
      <c r="AI106" s="191"/>
      <c r="AJ106" s="191"/>
      <c r="AN106" s="199"/>
    </row>
    <row r="107" spans="3:62">
      <c r="C107" s="202">
        <f t="shared" si="36"/>
        <v>0</v>
      </c>
      <c r="D107" s="202">
        <f t="shared" si="37"/>
        <v>0</v>
      </c>
      <c r="F107" s="198"/>
      <c r="G107" s="198"/>
      <c r="H107" s="198"/>
      <c r="I107" s="198"/>
      <c r="J107" s="198"/>
      <c r="K107" s="198"/>
      <c r="L107" s="198"/>
      <c r="M107" s="198"/>
      <c r="N107" s="198"/>
      <c r="O107" s="198"/>
      <c r="P107" s="198"/>
      <c r="Q107" s="195">
        <f t="shared" si="42"/>
        <v>0</v>
      </c>
      <c r="R107" s="195">
        <f t="shared" si="43"/>
        <v>0</v>
      </c>
      <c r="T107" s="194">
        <f t="shared" si="50"/>
        <v>0</v>
      </c>
      <c r="U107" s="193">
        <f t="shared" si="44"/>
        <v>46295</v>
      </c>
      <c r="V107" s="192">
        <f t="shared" si="45"/>
        <v>0</v>
      </c>
      <c r="W107" s="192">
        <f t="shared" si="46"/>
        <v>0</v>
      </c>
      <c r="X107" s="192">
        <f t="shared" si="51"/>
        <v>0</v>
      </c>
      <c r="Y107" s="192">
        <f t="shared" si="47"/>
        <v>0</v>
      </c>
      <c r="Z107" s="192">
        <f t="shared" si="52"/>
        <v>0</v>
      </c>
      <c r="AC107" s="191"/>
      <c r="AD107" s="191"/>
      <c r="AE107" s="191"/>
      <c r="AF107" s="191"/>
      <c r="AG107" s="191"/>
      <c r="AH107" s="191"/>
      <c r="AI107" s="191"/>
      <c r="AJ107" s="191"/>
      <c r="AN107" s="199"/>
    </row>
    <row r="108" spans="3:62">
      <c r="C108" s="202">
        <f t="shared" si="36"/>
        <v>0</v>
      </c>
      <c r="D108" s="202">
        <f t="shared" si="37"/>
        <v>0</v>
      </c>
      <c r="F108" s="198"/>
      <c r="G108" s="198"/>
      <c r="H108" s="198"/>
      <c r="I108" s="198"/>
      <c r="J108" s="198"/>
      <c r="K108" s="198"/>
      <c r="L108" s="198"/>
      <c r="M108" s="198"/>
      <c r="N108" s="198"/>
      <c r="O108" s="198"/>
      <c r="P108" s="198"/>
      <c r="Q108" s="195">
        <f t="shared" si="42"/>
        <v>0</v>
      </c>
      <c r="R108" s="195">
        <f t="shared" si="43"/>
        <v>0</v>
      </c>
      <c r="T108" s="194">
        <f t="shared" si="50"/>
        <v>0</v>
      </c>
      <c r="U108" s="193">
        <f t="shared" si="44"/>
        <v>46326</v>
      </c>
      <c r="V108" s="192">
        <f t="shared" si="45"/>
        <v>0</v>
      </c>
      <c r="W108" s="192">
        <f t="shared" si="46"/>
        <v>0</v>
      </c>
      <c r="X108" s="192">
        <f t="shared" si="51"/>
        <v>0</v>
      </c>
      <c r="Y108" s="192">
        <f t="shared" si="47"/>
        <v>0</v>
      </c>
      <c r="Z108" s="192">
        <f t="shared" si="52"/>
        <v>0</v>
      </c>
      <c r="AC108" s="191"/>
      <c r="AD108" s="191"/>
      <c r="AE108" s="191"/>
      <c r="AF108" s="191"/>
      <c r="AG108" s="191"/>
      <c r="AH108" s="191"/>
      <c r="AI108" s="191"/>
      <c r="AJ108" s="191"/>
      <c r="AN108" s="199"/>
    </row>
    <row r="109" spans="3:62">
      <c r="C109" s="202">
        <f t="shared" si="36"/>
        <v>0</v>
      </c>
      <c r="D109" s="202">
        <f t="shared" si="37"/>
        <v>0</v>
      </c>
      <c r="F109" s="198"/>
      <c r="G109" s="198"/>
      <c r="H109" s="198"/>
      <c r="I109" s="198"/>
      <c r="J109" s="198"/>
      <c r="K109" s="198"/>
      <c r="L109" s="198"/>
      <c r="M109" s="198"/>
      <c r="N109" s="198"/>
      <c r="O109" s="198"/>
      <c r="P109" s="198"/>
      <c r="Q109" s="195">
        <f t="shared" si="42"/>
        <v>0</v>
      </c>
      <c r="R109" s="195">
        <f t="shared" si="43"/>
        <v>0</v>
      </c>
      <c r="T109" s="194">
        <f t="shared" si="50"/>
        <v>0</v>
      </c>
      <c r="U109" s="193">
        <f t="shared" si="44"/>
        <v>46356</v>
      </c>
      <c r="V109" s="192">
        <f t="shared" si="45"/>
        <v>0</v>
      </c>
      <c r="W109" s="192">
        <f t="shared" si="46"/>
        <v>0</v>
      </c>
      <c r="X109" s="192">
        <f t="shared" si="51"/>
        <v>0</v>
      </c>
      <c r="Y109" s="192">
        <f t="shared" si="47"/>
        <v>0</v>
      </c>
      <c r="Z109" s="192">
        <f t="shared" si="52"/>
        <v>0</v>
      </c>
      <c r="AC109" s="191"/>
      <c r="AD109" s="191"/>
      <c r="AE109" s="191"/>
      <c r="AF109" s="191"/>
      <c r="AG109" s="191"/>
      <c r="AH109" s="191"/>
      <c r="AI109" s="191"/>
      <c r="AJ109" s="191"/>
      <c r="AN109" s="189"/>
      <c r="AO109" s="189"/>
    </row>
    <row r="110" spans="3:62" s="199" customFormat="1">
      <c r="E110" s="158"/>
      <c r="F110" s="201"/>
      <c r="G110" s="201"/>
      <c r="H110" s="201"/>
      <c r="I110" s="201"/>
      <c r="J110" s="201"/>
      <c r="K110" s="201"/>
      <c r="L110" s="201"/>
      <c r="M110" s="201"/>
      <c r="N110" s="201"/>
      <c r="O110" s="201"/>
      <c r="P110" s="201"/>
      <c r="Q110" s="195">
        <f t="shared" si="42"/>
        <v>0</v>
      </c>
      <c r="R110" s="195">
        <f t="shared" si="43"/>
        <v>0</v>
      </c>
      <c r="S110" s="156"/>
      <c r="T110" s="194">
        <f t="shared" si="50"/>
        <v>0</v>
      </c>
      <c r="U110" s="193">
        <f t="shared" si="44"/>
        <v>46387</v>
      </c>
      <c r="V110" s="192">
        <f t="shared" si="45"/>
        <v>0</v>
      </c>
      <c r="W110" s="192">
        <f t="shared" si="46"/>
        <v>0</v>
      </c>
      <c r="X110" s="192">
        <f t="shared" si="51"/>
        <v>0</v>
      </c>
      <c r="Y110" s="192">
        <f t="shared" si="47"/>
        <v>0</v>
      </c>
      <c r="Z110" s="192">
        <f t="shared" si="52"/>
        <v>0</v>
      </c>
      <c r="AC110" s="200"/>
      <c r="AD110" s="200"/>
      <c r="AE110" s="200"/>
      <c r="AF110" s="200"/>
      <c r="AG110" s="200"/>
      <c r="AH110" s="200"/>
      <c r="AI110" s="200"/>
      <c r="AJ110" s="200"/>
      <c r="AN110" s="199">
        <v>12</v>
      </c>
      <c r="BE110" s="157"/>
      <c r="BJ110" s="157"/>
    </row>
    <row r="111" spans="3:62">
      <c r="F111" s="198"/>
      <c r="G111" s="198"/>
      <c r="H111" s="198"/>
      <c r="I111" s="198"/>
      <c r="J111" s="198"/>
      <c r="K111" s="198"/>
      <c r="L111" s="198"/>
      <c r="Q111" s="195">
        <f t="shared" si="42"/>
        <v>0</v>
      </c>
      <c r="R111" s="195">
        <f t="shared" si="43"/>
        <v>0</v>
      </c>
      <c r="T111" s="194">
        <f t="shared" si="50"/>
        <v>0</v>
      </c>
      <c r="U111" s="193">
        <f t="shared" si="44"/>
        <v>46418</v>
      </c>
      <c r="V111" s="192">
        <f t="shared" si="45"/>
        <v>0</v>
      </c>
      <c r="W111" s="192">
        <f t="shared" si="46"/>
        <v>0</v>
      </c>
      <c r="X111" s="192">
        <f t="shared" si="51"/>
        <v>0</v>
      </c>
      <c r="Y111" s="192">
        <f t="shared" si="47"/>
        <v>0</v>
      </c>
      <c r="Z111" s="192">
        <f t="shared" si="52"/>
        <v>0</v>
      </c>
      <c r="AC111" s="191"/>
      <c r="AD111" s="191"/>
      <c r="AE111" s="191"/>
      <c r="AF111" s="191"/>
      <c r="AG111" s="191"/>
      <c r="AH111" s="191"/>
      <c r="AI111" s="191"/>
      <c r="AJ111" s="191"/>
      <c r="AN111" s="189"/>
      <c r="AO111" s="189"/>
    </row>
    <row r="112" spans="3:62">
      <c r="Q112" s="195">
        <f t="shared" si="42"/>
        <v>0</v>
      </c>
      <c r="R112" s="195">
        <f t="shared" si="43"/>
        <v>0</v>
      </c>
      <c r="T112" s="194">
        <f t="shared" si="50"/>
        <v>0</v>
      </c>
      <c r="U112" s="193">
        <f t="shared" si="44"/>
        <v>46446</v>
      </c>
      <c r="V112" s="192">
        <f t="shared" si="45"/>
        <v>0</v>
      </c>
      <c r="W112" s="192">
        <f t="shared" si="46"/>
        <v>0</v>
      </c>
      <c r="X112" s="192">
        <f t="shared" si="51"/>
        <v>0</v>
      </c>
      <c r="Y112" s="192">
        <f t="shared" si="47"/>
        <v>0</v>
      </c>
      <c r="Z112" s="192">
        <f t="shared" si="52"/>
        <v>0</v>
      </c>
      <c r="AC112" s="191"/>
      <c r="AD112" s="191"/>
      <c r="AE112" s="191"/>
      <c r="AF112" s="191"/>
      <c r="AG112" s="191"/>
      <c r="AH112" s="191"/>
      <c r="AI112" s="191"/>
      <c r="AJ112" s="191"/>
      <c r="AN112" s="189"/>
      <c r="AO112" s="189"/>
    </row>
    <row r="113" spans="17:41">
      <c r="Q113" s="195">
        <f t="shared" si="42"/>
        <v>0</v>
      </c>
      <c r="R113" s="195">
        <f t="shared" si="43"/>
        <v>0</v>
      </c>
      <c r="T113" s="194">
        <f t="shared" si="50"/>
        <v>0</v>
      </c>
      <c r="U113" s="193">
        <f t="shared" si="44"/>
        <v>46477</v>
      </c>
      <c r="V113" s="192">
        <f t="shared" si="45"/>
        <v>0</v>
      </c>
      <c r="W113" s="192">
        <f t="shared" si="46"/>
        <v>0</v>
      </c>
      <c r="X113" s="192">
        <f t="shared" si="51"/>
        <v>0</v>
      </c>
      <c r="Y113" s="192">
        <f t="shared" si="47"/>
        <v>0</v>
      </c>
      <c r="Z113" s="192">
        <f t="shared" si="52"/>
        <v>0</v>
      </c>
      <c r="AC113" s="191"/>
      <c r="AD113" s="191"/>
      <c r="AE113" s="191"/>
      <c r="AF113" s="191"/>
      <c r="AG113" s="191"/>
      <c r="AH113" s="191"/>
      <c r="AI113" s="191"/>
      <c r="AJ113" s="191"/>
      <c r="AN113" s="189"/>
      <c r="AO113" s="189"/>
    </row>
    <row r="114" spans="17:41">
      <c r="Q114" s="195">
        <f t="shared" si="42"/>
        <v>0</v>
      </c>
      <c r="R114" s="195">
        <f t="shared" si="43"/>
        <v>0</v>
      </c>
      <c r="T114" s="194">
        <f t="shared" si="50"/>
        <v>0</v>
      </c>
      <c r="U114" s="193">
        <f t="shared" si="44"/>
        <v>46507</v>
      </c>
      <c r="V114" s="192">
        <f t="shared" si="45"/>
        <v>0</v>
      </c>
      <c r="W114" s="192">
        <f t="shared" si="46"/>
        <v>0</v>
      </c>
      <c r="X114" s="192">
        <f t="shared" si="51"/>
        <v>0</v>
      </c>
      <c r="Y114" s="192">
        <f t="shared" si="47"/>
        <v>0</v>
      </c>
      <c r="Z114" s="192">
        <f t="shared" si="52"/>
        <v>0</v>
      </c>
      <c r="AC114" s="191"/>
      <c r="AD114" s="191"/>
      <c r="AE114" s="191"/>
      <c r="AF114" s="191"/>
      <c r="AG114" s="191"/>
      <c r="AH114" s="191"/>
      <c r="AI114" s="191"/>
      <c r="AJ114" s="191"/>
      <c r="AN114" s="196"/>
      <c r="AO114" s="189"/>
    </row>
    <row r="115" spans="17:41">
      <c r="Q115" s="195">
        <f t="shared" si="42"/>
        <v>0</v>
      </c>
      <c r="R115" s="195">
        <f t="shared" si="43"/>
        <v>0</v>
      </c>
      <c r="T115" s="194">
        <f t="shared" si="50"/>
        <v>0</v>
      </c>
      <c r="U115" s="193">
        <f t="shared" si="44"/>
        <v>46538</v>
      </c>
      <c r="V115" s="192">
        <f t="shared" si="45"/>
        <v>0</v>
      </c>
      <c r="W115" s="192">
        <f t="shared" si="46"/>
        <v>0</v>
      </c>
      <c r="X115" s="192">
        <f t="shared" si="51"/>
        <v>0</v>
      </c>
      <c r="Y115" s="192">
        <f t="shared" si="47"/>
        <v>0</v>
      </c>
      <c r="Z115" s="192">
        <f t="shared" si="52"/>
        <v>0</v>
      </c>
      <c r="AC115" s="191"/>
      <c r="AD115" s="191"/>
      <c r="AE115" s="191"/>
      <c r="AF115" s="191"/>
      <c r="AG115" s="191"/>
      <c r="AH115" s="191"/>
      <c r="AI115" s="191"/>
      <c r="AJ115" s="191"/>
      <c r="AN115" s="197"/>
      <c r="AO115" s="189"/>
    </row>
    <row r="116" spans="17:41">
      <c r="Q116" s="195">
        <f t="shared" si="42"/>
        <v>0</v>
      </c>
      <c r="R116" s="195">
        <f t="shared" si="43"/>
        <v>0</v>
      </c>
      <c r="T116" s="194">
        <f t="shared" si="50"/>
        <v>0</v>
      </c>
      <c r="U116" s="193">
        <f t="shared" si="44"/>
        <v>46568</v>
      </c>
      <c r="V116" s="192">
        <f t="shared" si="45"/>
        <v>0</v>
      </c>
      <c r="W116" s="192">
        <f t="shared" si="46"/>
        <v>0</v>
      </c>
      <c r="X116" s="192">
        <f t="shared" si="51"/>
        <v>0</v>
      </c>
      <c r="Y116" s="192">
        <f t="shared" si="47"/>
        <v>0</v>
      </c>
      <c r="Z116" s="192">
        <f t="shared" si="52"/>
        <v>0</v>
      </c>
      <c r="AC116" s="191"/>
      <c r="AD116" s="191"/>
      <c r="AE116" s="191"/>
      <c r="AF116" s="191"/>
      <c r="AG116" s="191"/>
      <c r="AH116" s="191"/>
      <c r="AI116" s="191"/>
      <c r="AJ116" s="191"/>
      <c r="AN116" s="196"/>
      <c r="AO116" s="189"/>
    </row>
    <row r="117" spans="17:41">
      <c r="Q117" s="195">
        <f t="shared" si="42"/>
        <v>0</v>
      </c>
      <c r="R117" s="195">
        <f t="shared" si="43"/>
        <v>0</v>
      </c>
      <c r="T117" s="194">
        <f t="shared" si="50"/>
        <v>0</v>
      </c>
      <c r="U117" s="193">
        <f t="shared" si="44"/>
        <v>46599</v>
      </c>
      <c r="V117" s="192">
        <f t="shared" si="45"/>
        <v>0</v>
      </c>
      <c r="W117" s="192">
        <f t="shared" si="46"/>
        <v>0</v>
      </c>
      <c r="X117" s="192">
        <f t="shared" si="51"/>
        <v>0</v>
      </c>
      <c r="Y117" s="192">
        <f t="shared" si="47"/>
        <v>0</v>
      </c>
      <c r="Z117" s="192">
        <f t="shared" si="52"/>
        <v>0</v>
      </c>
      <c r="AC117" s="191"/>
      <c r="AD117" s="191"/>
      <c r="AE117" s="191"/>
      <c r="AF117" s="191"/>
      <c r="AG117" s="191"/>
      <c r="AH117" s="191"/>
      <c r="AI117" s="191"/>
      <c r="AJ117" s="191"/>
      <c r="AN117" s="197"/>
      <c r="AO117" s="189"/>
    </row>
    <row r="118" spans="17:41">
      <c r="Q118" s="195">
        <f t="shared" si="42"/>
        <v>0</v>
      </c>
      <c r="R118" s="195">
        <f t="shared" si="43"/>
        <v>0</v>
      </c>
      <c r="T118" s="194">
        <f t="shared" si="50"/>
        <v>0</v>
      </c>
      <c r="U118" s="193">
        <f t="shared" si="44"/>
        <v>46630</v>
      </c>
      <c r="V118" s="192">
        <f t="shared" si="45"/>
        <v>0</v>
      </c>
      <c r="W118" s="192">
        <f t="shared" si="46"/>
        <v>0</v>
      </c>
      <c r="X118" s="192">
        <f t="shared" si="51"/>
        <v>0</v>
      </c>
      <c r="Y118" s="192">
        <f t="shared" si="47"/>
        <v>0</v>
      </c>
      <c r="Z118" s="192">
        <f t="shared" si="52"/>
        <v>0</v>
      </c>
      <c r="AC118" s="191"/>
      <c r="AD118" s="191"/>
      <c r="AE118" s="191"/>
      <c r="AF118" s="191"/>
      <c r="AG118" s="191"/>
      <c r="AH118" s="191"/>
      <c r="AI118" s="191"/>
      <c r="AJ118" s="191"/>
      <c r="AN118" s="196"/>
      <c r="AO118" s="189"/>
    </row>
    <row r="119" spans="17:41">
      <c r="Q119" s="195">
        <f t="shared" si="42"/>
        <v>0</v>
      </c>
      <c r="R119" s="195">
        <f t="shared" si="43"/>
        <v>0</v>
      </c>
      <c r="T119" s="194">
        <f t="shared" si="50"/>
        <v>0</v>
      </c>
      <c r="U119" s="193">
        <f t="shared" si="44"/>
        <v>46660</v>
      </c>
      <c r="V119" s="192">
        <f t="shared" si="45"/>
        <v>0</v>
      </c>
      <c r="W119" s="192">
        <f t="shared" si="46"/>
        <v>0</v>
      </c>
      <c r="X119" s="192">
        <f t="shared" si="51"/>
        <v>0</v>
      </c>
      <c r="Y119" s="192">
        <f t="shared" si="47"/>
        <v>0</v>
      </c>
      <c r="Z119" s="192">
        <f t="shared" si="52"/>
        <v>0</v>
      </c>
      <c r="AC119" s="191"/>
      <c r="AD119" s="191"/>
      <c r="AE119" s="191"/>
      <c r="AF119" s="191"/>
      <c r="AG119" s="191"/>
      <c r="AH119" s="191"/>
      <c r="AI119" s="191"/>
      <c r="AJ119" s="191"/>
      <c r="AN119" s="197"/>
      <c r="AO119" s="189"/>
    </row>
    <row r="120" spans="17:41">
      <c r="Q120" s="195">
        <f t="shared" si="42"/>
        <v>0</v>
      </c>
      <c r="R120" s="195">
        <f t="shared" si="43"/>
        <v>0</v>
      </c>
      <c r="T120" s="194">
        <f t="shared" si="50"/>
        <v>0</v>
      </c>
      <c r="U120" s="193">
        <f t="shared" si="44"/>
        <v>46691</v>
      </c>
      <c r="V120" s="192">
        <f t="shared" si="45"/>
        <v>0</v>
      </c>
      <c r="W120" s="192">
        <f t="shared" si="46"/>
        <v>0</v>
      </c>
      <c r="X120" s="192">
        <f t="shared" si="51"/>
        <v>0</v>
      </c>
      <c r="Y120" s="192">
        <f t="shared" si="47"/>
        <v>0</v>
      </c>
      <c r="Z120" s="192">
        <f t="shared" si="52"/>
        <v>0</v>
      </c>
      <c r="AC120" s="191"/>
      <c r="AD120" s="191"/>
      <c r="AE120" s="191"/>
      <c r="AF120" s="191"/>
      <c r="AG120" s="191"/>
      <c r="AH120" s="191"/>
      <c r="AI120" s="191"/>
      <c r="AJ120" s="191"/>
      <c r="AN120" s="196"/>
      <c r="AO120" s="189"/>
    </row>
    <row r="121" spans="17:41">
      <c r="Q121" s="195">
        <f t="shared" si="42"/>
        <v>0</v>
      </c>
      <c r="R121" s="195">
        <f t="shared" si="43"/>
        <v>0</v>
      </c>
      <c r="T121" s="194">
        <f t="shared" si="50"/>
        <v>0</v>
      </c>
      <c r="U121" s="193">
        <f t="shared" si="44"/>
        <v>46721</v>
      </c>
      <c r="V121" s="192">
        <f t="shared" si="45"/>
        <v>0</v>
      </c>
      <c r="W121" s="192">
        <f t="shared" si="46"/>
        <v>0</v>
      </c>
      <c r="X121" s="192">
        <f t="shared" si="51"/>
        <v>0</v>
      </c>
      <c r="Y121" s="192">
        <f t="shared" si="47"/>
        <v>0</v>
      </c>
      <c r="Z121" s="192">
        <f t="shared" si="52"/>
        <v>0</v>
      </c>
      <c r="AC121" s="191"/>
      <c r="AD121" s="191"/>
      <c r="AE121" s="191"/>
      <c r="AF121" s="191"/>
      <c r="AG121" s="191"/>
      <c r="AH121" s="191"/>
      <c r="AI121" s="191"/>
      <c r="AJ121" s="191"/>
      <c r="AN121" s="197"/>
      <c r="AO121" s="189"/>
    </row>
    <row r="122" spans="17:41">
      <c r="Q122" s="195">
        <f t="shared" si="42"/>
        <v>0</v>
      </c>
      <c r="R122" s="195">
        <f t="shared" si="43"/>
        <v>0</v>
      </c>
      <c r="T122" s="194">
        <f t="shared" si="50"/>
        <v>0</v>
      </c>
      <c r="U122" s="193">
        <f t="shared" si="44"/>
        <v>46752</v>
      </c>
      <c r="V122" s="192">
        <f t="shared" si="45"/>
        <v>0</v>
      </c>
      <c r="W122" s="192">
        <f t="shared" si="46"/>
        <v>0</v>
      </c>
      <c r="X122" s="192">
        <f t="shared" si="51"/>
        <v>0</v>
      </c>
      <c r="Y122" s="192">
        <f t="shared" si="47"/>
        <v>0</v>
      </c>
      <c r="Z122" s="192">
        <f t="shared" si="52"/>
        <v>0</v>
      </c>
      <c r="AC122" s="191"/>
      <c r="AD122" s="191"/>
      <c r="AE122" s="191"/>
      <c r="AF122" s="191"/>
      <c r="AG122" s="191"/>
      <c r="AH122" s="191"/>
      <c r="AI122" s="191"/>
      <c r="AJ122" s="191"/>
      <c r="AN122" s="196"/>
      <c r="AO122" s="189"/>
    </row>
    <row r="123" spans="17:41">
      <c r="Q123" s="195">
        <f t="shared" si="42"/>
        <v>0</v>
      </c>
      <c r="R123" s="195">
        <f t="shared" si="43"/>
        <v>0</v>
      </c>
      <c r="T123" s="194">
        <f t="shared" si="50"/>
        <v>0</v>
      </c>
      <c r="U123" s="193">
        <f t="shared" si="44"/>
        <v>46783</v>
      </c>
      <c r="V123" s="192">
        <f t="shared" si="45"/>
        <v>0</v>
      </c>
      <c r="W123" s="192">
        <f t="shared" si="46"/>
        <v>0</v>
      </c>
      <c r="X123" s="192">
        <f t="shared" si="51"/>
        <v>0</v>
      </c>
      <c r="Y123" s="192">
        <f t="shared" si="47"/>
        <v>0</v>
      </c>
      <c r="Z123" s="192">
        <f t="shared" si="52"/>
        <v>0</v>
      </c>
      <c r="AC123" s="191"/>
      <c r="AD123" s="191"/>
      <c r="AE123" s="191"/>
      <c r="AF123" s="191"/>
      <c r="AG123" s="191"/>
      <c r="AH123" s="191"/>
      <c r="AI123" s="191"/>
      <c r="AJ123" s="191"/>
      <c r="AN123" s="197"/>
      <c r="AO123" s="189"/>
    </row>
    <row r="124" spans="17:41">
      <c r="Q124" s="195">
        <f t="shared" si="42"/>
        <v>0</v>
      </c>
      <c r="R124" s="195">
        <f t="shared" si="43"/>
        <v>0</v>
      </c>
      <c r="T124" s="194">
        <f t="shared" si="50"/>
        <v>0</v>
      </c>
      <c r="U124" s="193">
        <f t="shared" si="44"/>
        <v>46812</v>
      </c>
      <c r="V124" s="192">
        <f t="shared" si="45"/>
        <v>0</v>
      </c>
      <c r="W124" s="192">
        <f t="shared" si="46"/>
        <v>0</v>
      </c>
      <c r="X124" s="192">
        <f t="shared" si="51"/>
        <v>0</v>
      </c>
      <c r="Y124" s="192">
        <f t="shared" si="47"/>
        <v>0</v>
      </c>
      <c r="Z124" s="192">
        <f t="shared" si="52"/>
        <v>0</v>
      </c>
      <c r="AC124" s="191"/>
      <c r="AD124" s="191"/>
      <c r="AE124" s="191"/>
      <c r="AF124" s="191"/>
      <c r="AG124" s="191"/>
      <c r="AH124" s="191"/>
      <c r="AI124" s="191"/>
      <c r="AJ124" s="191"/>
      <c r="AN124" s="196"/>
      <c r="AO124" s="189"/>
    </row>
    <row r="125" spans="17:41">
      <c r="Q125" s="195">
        <f t="shared" si="42"/>
        <v>0</v>
      </c>
      <c r="R125" s="195">
        <f t="shared" si="43"/>
        <v>0</v>
      </c>
      <c r="T125" s="194">
        <f t="shared" si="50"/>
        <v>0</v>
      </c>
      <c r="U125" s="193">
        <f t="shared" si="44"/>
        <v>46843</v>
      </c>
      <c r="V125" s="192">
        <f t="shared" si="45"/>
        <v>0</v>
      </c>
      <c r="W125" s="192">
        <f t="shared" si="46"/>
        <v>0</v>
      </c>
      <c r="X125" s="192">
        <f t="shared" si="51"/>
        <v>0</v>
      </c>
      <c r="Y125" s="192">
        <f t="shared" si="47"/>
        <v>0</v>
      </c>
      <c r="Z125" s="192">
        <f t="shared" si="52"/>
        <v>0</v>
      </c>
      <c r="AC125" s="191"/>
      <c r="AD125" s="191"/>
      <c r="AE125" s="191"/>
      <c r="AF125" s="191"/>
      <c r="AG125" s="191"/>
      <c r="AH125" s="191"/>
      <c r="AI125" s="191"/>
      <c r="AJ125" s="191"/>
      <c r="AN125" s="197"/>
      <c r="AO125" s="189"/>
    </row>
    <row r="126" spans="17:41">
      <c r="Q126" s="195">
        <f t="shared" si="42"/>
        <v>0</v>
      </c>
      <c r="R126" s="195">
        <f t="shared" si="43"/>
        <v>0</v>
      </c>
      <c r="T126" s="194">
        <f t="shared" si="50"/>
        <v>0</v>
      </c>
      <c r="U126" s="193">
        <f t="shared" si="44"/>
        <v>46873</v>
      </c>
      <c r="V126" s="192">
        <f t="shared" si="45"/>
        <v>0</v>
      </c>
      <c r="W126" s="192">
        <f t="shared" si="46"/>
        <v>0</v>
      </c>
      <c r="X126" s="192">
        <f t="shared" si="51"/>
        <v>0</v>
      </c>
      <c r="Y126" s="192">
        <f t="shared" si="47"/>
        <v>0</v>
      </c>
      <c r="Z126" s="192">
        <f t="shared" si="52"/>
        <v>0</v>
      </c>
      <c r="AC126" s="191"/>
      <c r="AD126" s="191"/>
      <c r="AE126" s="191"/>
      <c r="AF126" s="191"/>
      <c r="AG126" s="191"/>
      <c r="AH126" s="191"/>
      <c r="AI126" s="191"/>
      <c r="AJ126" s="191"/>
      <c r="AN126" s="196"/>
      <c r="AO126" s="189"/>
    </row>
    <row r="127" spans="17:41">
      <c r="Q127" s="195">
        <f t="shared" si="42"/>
        <v>0</v>
      </c>
      <c r="R127" s="195">
        <f t="shared" si="43"/>
        <v>0</v>
      </c>
      <c r="T127" s="194">
        <f t="shared" si="50"/>
        <v>0</v>
      </c>
      <c r="U127" s="193">
        <f t="shared" si="44"/>
        <v>46904</v>
      </c>
      <c r="V127" s="192">
        <f t="shared" si="45"/>
        <v>0</v>
      </c>
      <c r="W127" s="192">
        <f t="shared" si="46"/>
        <v>0</v>
      </c>
      <c r="X127" s="192">
        <f t="shared" si="51"/>
        <v>0</v>
      </c>
      <c r="Y127" s="192">
        <f t="shared" si="47"/>
        <v>0</v>
      </c>
      <c r="Z127" s="192">
        <f t="shared" si="52"/>
        <v>0</v>
      </c>
      <c r="AC127" s="191"/>
      <c r="AD127" s="191"/>
      <c r="AE127" s="191"/>
      <c r="AF127" s="191"/>
      <c r="AG127" s="191"/>
      <c r="AH127" s="191"/>
      <c r="AI127" s="191"/>
      <c r="AJ127" s="191"/>
      <c r="AN127" s="197"/>
      <c r="AO127" s="189"/>
    </row>
    <row r="128" spans="17:41">
      <c r="Q128" s="195">
        <f t="shared" si="42"/>
        <v>0</v>
      </c>
      <c r="R128" s="195">
        <f t="shared" si="43"/>
        <v>0</v>
      </c>
      <c r="T128" s="194">
        <f t="shared" si="50"/>
        <v>0</v>
      </c>
      <c r="U128" s="193">
        <f t="shared" si="44"/>
        <v>46934</v>
      </c>
      <c r="V128" s="192">
        <f t="shared" si="45"/>
        <v>0</v>
      </c>
      <c r="W128" s="192">
        <f t="shared" si="46"/>
        <v>0</v>
      </c>
      <c r="X128" s="192">
        <f t="shared" si="51"/>
        <v>0</v>
      </c>
      <c r="Y128" s="192">
        <f t="shared" si="47"/>
        <v>0</v>
      </c>
      <c r="Z128" s="192">
        <f t="shared" si="52"/>
        <v>0</v>
      </c>
      <c r="AC128" s="191"/>
      <c r="AD128" s="191"/>
      <c r="AE128" s="191"/>
      <c r="AF128" s="191"/>
      <c r="AG128" s="191"/>
      <c r="AH128" s="191"/>
      <c r="AI128" s="191"/>
      <c r="AJ128" s="191"/>
      <c r="AN128" s="196"/>
      <c r="AO128" s="189"/>
    </row>
    <row r="129" spans="17:41">
      <c r="Q129" s="195">
        <f t="shared" si="42"/>
        <v>0</v>
      </c>
      <c r="R129" s="195">
        <f t="shared" si="43"/>
        <v>0</v>
      </c>
      <c r="T129" s="194">
        <f t="shared" si="50"/>
        <v>0</v>
      </c>
      <c r="U129" s="193">
        <f t="shared" si="44"/>
        <v>46965</v>
      </c>
      <c r="V129" s="192">
        <f t="shared" si="45"/>
        <v>0</v>
      </c>
      <c r="W129" s="192">
        <f t="shared" si="46"/>
        <v>0</v>
      </c>
      <c r="X129" s="192">
        <f t="shared" si="51"/>
        <v>0</v>
      </c>
      <c r="Y129" s="192">
        <f t="shared" si="47"/>
        <v>0</v>
      </c>
      <c r="Z129" s="192">
        <f t="shared" si="52"/>
        <v>0</v>
      </c>
      <c r="AC129" s="191"/>
      <c r="AD129" s="191"/>
      <c r="AE129" s="191"/>
      <c r="AF129" s="191"/>
      <c r="AG129" s="191"/>
      <c r="AH129" s="191"/>
      <c r="AI129" s="191"/>
      <c r="AJ129" s="191"/>
      <c r="AN129" s="197"/>
      <c r="AO129" s="189"/>
    </row>
    <row r="130" spans="17:41">
      <c r="Q130" s="195">
        <f t="shared" si="42"/>
        <v>0</v>
      </c>
      <c r="R130" s="195">
        <f t="shared" si="43"/>
        <v>0</v>
      </c>
      <c r="T130" s="194">
        <f t="shared" si="50"/>
        <v>0</v>
      </c>
      <c r="U130" s="193">
        <f t="shared" si="44"/>
        <v>46996</v>
      </c>
      <c r="V130" s="192">
        <f t="shared" si="45"/>
        <v>0</v>
      </c>
      <c r="W130" s="192">
        <f t="shared" si="46"/>
        <v>0</v>
      </c>
      <c r="X130" s="192">
        <f t="shared" si="51"/>
        <v>0</v>
      </c>
      <c r="Y130" s="192">
        <f t="shared" si="47"/>
        <v>0</v>
      </c>
      <c r="Z130" s="192">
        <f t="shared" si="52"/>
        <v>0</v>
      </c>
      <c r="AC130" s="191"/>
      <c r="AD130" s="191"/>
      <c r="AE130" s="191"/>
      <c r="AF130" s="191"/>
      <c r="AG130" s="191"/>
      <c r="AH130" s="191"/>
      <c r="AI130" s="191"/>
      <c r="AJ130" s="191"/>
      <c r="AN130" s="196"/>
      <c r="AO130" s="189"/>
    </row>
    <row r="131" spans="17:41">
      <c r="Q131" s="195">
        <f t="shared" si="42"/>
        <v>0</v>
      </c>
      <c r="R131" s="195">
        <f t="shared" si="43"/>
        <v>0</v>
      </c>
      <c r="T131" s="194">
        <f t="shared" si="50"/>
        <v>0</v>
      </c>
      <c r="U131" s="193">
        <f t="shared" si="44"/>
        <v>47026</v>
      </c>
      <c r="V131" s="192">
        <f t="shared" si="45"/>
        <v>0</v>
      </c>
      <c r="W131" s="192">
        <f t="shared" si="46"/>
        <v>0</v>
      </c>
      <c r="X131" s="192">
        <f t="shared" si="51"/>
        <v>0</v>
      </c>
      <c r="Y131" s="192">
        <f t="shared" si="47"/>
        <v>0</v>
      </c>
      <c r="Z131" s="192">
        <f t="shared" si="52"/>
        <v>0</v>
      </c>
      <c r="AC131" s="191"/>
      <c r="AD131" s="191"/>
      <c r="AE131" s="191"/>
      <c r="AF131" s="191"/>
      <c r="AG131" s="191"/>
      <c r="AH131" s="191"/>
      <c r="AI131" s="191"/>
      <c r="AJ131" s="191"/>
      <c r="AN131" s="197"/>
      <c r="AO131" s="189"/>
    </row>
    <row r="132" spans="17:41">
      <c r="Q132" s="195">
        <f t="shared" si="42"/>
        <v>0</v>
      </c>
      <c r="R132" s="195">
        <f t="shared" si="43"/>
        <v>0</v>
      </c>
      <c r="T132" s="194">
        <f t="shared" si="50"/>
        <v>0</v>
      </c>
      <c r="U132" s="193">
        <f t="shared" si="44"/>
        <v>47057</v>
      </c>
      <c r="V132" s="192">
        <f t="shared" si="45"/>
        <v>0</v>
      </c>
      <c r="W132" s="192">
        <f t="shared" si="46"/>
        <v>0</v>
      </c>
      <c r="X132" s="192">
        <f t="shared" si="51"/>
        <v>0</v>
      </c>
      <c r="Y132" s="192">
        <f t="shared" si="47"/>
        <v>0</v>
      </c>
      <c r="Z132" s="192">
        <f t="shared" si="52"/>
        <v>0</v>
      </c>
      <c r="AC132" s="191"/>
      <c r="AD132" s="191"/>
      <c r="AE132" s="191"/>
      <c r="AF132" s="191"/>
      <c r="AG132" s="191"/>
      <c r="AH132" s="191"/>
      <c r="AI132" s="191"/>
      <c r="AJ132" s="191"/>
      <c r="AN132" s="196"/>
      <c r="AO132" s="189"/>
    </row>
    <row r="133" spans="17:41">
      <c r="Q133" s="195">
        <f t="shared" si="42"/>
        <v>0</v>
      </c>
      <c r="R133" s="195">
        <f t="shared" si="43"/>
        <v>0</v>
      </c>
      <c r="T133" s="194">
        <f t="shared" si="50"/>
        <v>0</v>
      </c>
      <c r="U133" s="193">
        <f t="shared" si="44"/>
        <v>47087</v>
      </c>
      <c r="V133" s="192">
        <f t="shared" si="45"/>
        <v>0</v>
      </c>
      <c r="W133" s="192">
        <f t="shared" si="46"/>
        <v>0</v>
      </c>
      <c r="X133" s="192">
        <f t="shared" si="51"/>
        <v>0</v>
      </c>
      <c r="Y133" s="192">
        <f t="shared" si="47"/>
        <v>0</v>
      </c>
      <c r="Z133" s="192">
        <f t="shared" si="52"/>
        <v>0</v>
      </c>
      <c r="AC133" s="191"/>
      <c r="AD133" s="191"/>
      <c r="AE133" s="191"/>
      <c r="AF133" s="191"/>
      <c r="AG133" s="191"/>
      <c r="AH133" s="191"/>
      <c r="AI133" s="191"/>
      <c r="AJ133" s="191"/>
      <c r="AN133" s="197"/>
      <c r="AO133" s="189"/>
    </row>
    <row r="134" spans="17:41">
      <c r="Q134" s="195">
        <f t="shared" ref="Q134:Q140" si="53">IF(Q133-1&gt;=0,Q133-1,0)</f>
        <v>0</v>
      </c>
      <c r="R134" s="195">
        <f t="shared" ref="R134:R140" si="54">IF(Q134&gt;0,R133+1,0)</f>
        <v>0</v>
      </c>
      <c r="T134" s="194">
        <f t="shared" si="50"/>
        <v>0</v>
      </c>
      <c r="U134" s="193">
        <f t="shared" ref="U134:U140" si="55">EOMONTH(U133,$P$206)</f>
        <v>47118</v>
      </c>
      <c r="V134" s="192">
        <f t="shared" ref="V134:V140" si="56">IF(T134&gt;0,V133-W134,0)</f>
        <v>0</v>
      </c>
      <c r="W134" s="192">
        <f t="shared" ref="W134:W140" si="57">IF(T134&gt;$O$10,$V$5/($O$9-$O$10),0)</f>
        <v>0</v>
      </c>
      <c r="X134" s="192">
        <f t="shared" si="51"/>
        <v>0</v>
      </c>
      <c r="Y134" s="192">
        <f t="shared" ref="Y134:Y140" si="58">V133*$O$8</f>
        <v>0</v>
      </c>
      <c r="Z134" s="192">
        <f t="shared" si="52"/>
        <v>0</v>
      </c>
      <c r="AC134" s="191"/>
      <c r="AD134" s="191"/>
      <c r="AE134" s="191"/>
      <c r="AF134" s="191"/>
      <c r="AG134" s="191"/>
      <c r="AH134" s="191"/>
      <c r="AI134" s="191"/>
      <c r="AJ134" s="191"/>
      <c r="AN134" s="196"/>
      <c r="AO134" s="189"/>
    </row>
    <row r="135" spans="17:41">
      <c r="Q135" s="195">
        <f t="shared" si="53"/>
        <v>0</v>
      </c>
      <c r="R135" s="195">
        <f t="shared" si="54"/>
        <v>0</v>
      </c>
      <c r="T135" s="194">
        <f t="shared" ref="T135:T140" si="59">IF(R134&gt;0,T134+1,0)</f>
        <v>0</v>
      </c>
      <c r="U135" s="193">
        <f t="shared" si="55"/>
        <v>47149</v>
      </c>
      <c r="V135" s="192">
        <f t="shared" si="56"/>
        <v>0</v>
      </c>
      <c r="W135" s="192">
        <f t="shared" si="57"/>
        <v>0</v>
      </c>
      <c r="X135" s="192">
        <f t="shared" ref="X135:X140" si="60">W135+X134</f>
        <v>0</v>
      </c>
      <c r="Y135" s="192">
        <f t="shared" si="58"/>
        <v>0</v>
      </c>
      <c r="Z135" s="192">
        <f t="shared" ref="Z135:Z140" si="61">Z134+Y135</f>
        <v>0</v>
      </c>
      <c r="AC135" s="191"/>
      <c r="AD135" s="191"/>
      <c r="AE135" s="191"/>
      <c r="AF135" s="191"/>
      <c r="AG135" s="191"/>
      <c r="AH135" s="191"/>
      <c r="AI135" s="191"/>
      <c r="AJ135" s="191"/>
      <c r="AN135" s="197"/>
      <c r="AO135" s="189"/>
    </row>
    <row r="136" spans="17:41">
      <c r="Q136" s="195">
        <f t="shared" si="53"/>
        <v>0</v>
      </c>
      <c r="R136" s="195">
        <f t="shared" si="54"/>
        <v>0</v>
      </c>
      <c r="T136" s="194">
        <f t="shared" si="59"/>
        <v>0</v>
      </c>
      <c r="U136" s="193">
        <f t="shared" si="55"/>
        <v>47177</v>
      </c>
      <c r="V136" s="192">
        <f t="shared" si="56"/>
        <v>0</v>
      </c>
      <c r="W136" s="192">
        <f t="shared" si="57"/>
        <v>0</v>
      </c>
      <c r="X136" s="192">
        <f t="shared" si="60"/>
        <v>0</v>
      </c>
      <c r="Y136" s="192">
        <f t="shared" si="58"/>
        <v>0</v>
      </c>
      <c r="Z136" s="192">
        <f t="shared" si="61"/>
        <v>0</v>
      </c>
      <c r="AC136" s="191"/>
      <c r="AD136" s="191"/>
      <c r="AE136" s="191"/>
      <c r="AF136" s="191"/>
      <c r="AG136" s="191"/>
      <c r="AH136" s="191"/>
      <c r="AI136" s="191"/>
      <c r="AJ136" s="191"/>
      <c r="AN136" s="196"/>
      <c r="AO136" s="189"/>
    </row>
    <row r="137" spans="17:41">
      <c r="Q137" s="195">
        <f t="shared" si="53"/>
        <v>0</v>
      </c>
      <c r="R137" s="195">
        <f t="shared" si="54"/>
        <v>0</v>
      </c>
      <c r="T137" s="194">
        <f t="shared" si="59"/>
        <v>0</v>
      </c>
      <c r="U137" s="193">
        <f t="shared" si="55"/>
        <v>47208</v>
      </c>
      <c r="V137" s="192">
        <f t="shared" si="56"/>
        <v>0</v>
      </c>
      <c r="W137" s="192">
        <f t="shared" si="57"/>
        <v>0</v>
      </c>
      <c r="X137" s="192">
        <f t="shared" si="60"/>
        <v>0</v>
      </c>
      <c r="Y137" s="192">
        <f t="shared" si="58"/>
        <v>0</v>
      </c>
      <c r="Z137" s="192">
        <f t="shared" si="61"/>
        <v>0</v>
      </c>
      <c r="AC137" s="191"/>
      <c r="AD137" s="191"/>
      <c r="AE137" s="191"/>
      <c r="AF137" s="191"/>
      <c r="AG137" s="191"/>
      <c r="AH137" s="191"/>
      <c r="AI137" s="191"/>
      <c r="AJ137" s="191"/>
      <c r="AN137" s="189"/>
      <c r="AO137" s="189"/>
    </row>
    <row r="138" spans="17:41">
      <c r="Q138" s="195">
        <f t="shared" si="53"/>
        <v>0</v>
      </c>
      <c r="R138" s="195">
        <f t="shared" si="54"/>
        <v>0</v>
      </c>
      <c r="T138" s="194">
        <f t="shared" si="59"/>
        <v>0</v>
      </c>
      <c r="U138" s="193">
        <f t="shared" si="55"/>
        <v>47238</v>
      </c>
      <c r="V138" s="192">
        <f t="shared" si="56"/>
        <v>0</v>
      </c>
      <c r="W138" s="192">
        <f t="shared" si="57"/>
        <v>0</v>
      </c>
      <c r="X138" s="192">
        <f t="shared" si="60"/>
        <v>0</v>
      </c>
      <c r="Y138" s="192">
        <f t="shared" si="58"/>
        <v>0</v>
      </c>
      <c r="Z138" s="192">
        <f t="shared" si="61"/>
        <v>0</v>
      </c>
      <c r="AC138" s="191"/>
      <c r="AD138" s="191"/>
      <c r="AE138" s="191"/>
      <c r="AF138" s="191"/>
      <c r="AG138" s="191"/>
      <c r="AH138" s="191"/>
      <c r="AI138" s="191"/>
      <c r="AJ138" s="191"/>
      <c r="AN138" s="189"/>
      <c r="AO138" s="189"/>
    </row>
    <row r="139" spans="17:41">
      <c r="Q139" s="195">
        <f t="shared" si="53"/>
        <v>0</v>
      </c>
      <c r="R139" s="195">
        <f t="shared" si="54"/>
        <v>0</v>
      </c>
      <c r="T139" s="194">
        <f t="shared" si="59"/>
        <v>0</v>
      </c>
      <c r="U139" s="193">
        <f t="shared" si="55"/>
        <v>47269</v>
      </c>
      <c r="V139" s="192">
        <f t="shared" si="56"/>
        <v>0</v>
      </c>
      <c r="W139" s="192">
        <f t="shared" si="57"/>
        <v>0</v>
      </c>
      <c r="X139" s="192">
        <f t="shared" si="60"/>
        <v>0</v>
      </c>
      <c r="Y139" s="192">
        <f t="shared" si="58"/>
        <v>0</v>
      </c>
      <c r="Z139" s="192">
        <f t="shared" si="61"/>
        <v>0</v>
      </c>
      <c r="AC139" s="191"/>
      <c r="AD139" s="191"/>
      <c r="AE139" s="191"/>
      <c r="AF139" s="191"/>
      <c r="AG139" s="191"/>
      <c r="AH139" s="191"/>
      <c r="AI139" s="191"/>
      <c r="AJ139" s="191"/>
      <c r="AN139" s="189"/>
      <c r="AO139" s="189"/>
    </row>
    <row r="140" spans="17:41">
      <c r="Q140" s="195">
        <f t="shared" si="53"/>
        <v>0</v>
      </c>
      <c r="R140" s="195">
        <f t="shared" si="54"/>
        <v>0</v>
      </c>
      <c r="T140" s="194">
        <f t="shared" si="59"/>
        <v>0</v>
      </c>
      <c r="U140" s="193">
        <f t="shared" si="55"/>
        <v>47299</v>
      </c>
      <c r="V140" s="192">
        <f t="shared" si="56"/>
        <v>0</v>
      </c>
      <c r="W140" s="192">
        <f t="shared" si="57"/>
        <v>0</v>
      </c>
      <c r="X140" s="192">
        <f t="shared" si="60"/>
        <v>0</v>
      </c>
      <c r="Y140" s="192">
        <f t="shared" si="58"/>
        <v>0</v>
      </c>
      <c r="Z140" s="192">
        <f t="shared" si="61"/>
        <v>0</v>
      </c>
      <c r="AC140" s="191"/>
      <c r="AD140" s="191"/>
      <c r="AE140" s="191"/>
      <c r="AF140" s="191"/>
      <c r="AG140" s="191"/>
      <c r="AH140" s="191"/>
      <c r="AI140" s="191"/>
      <c r="AJ140" s="191"/>
      <c r="AN140" s="189"/>
      <c r="AO140" s="189"/>
    </row>
    <row r="141" spans="17:41">
      <c r="AC141" s="191"/>
      <c r="AD141" s="191"/>
      <c r="AE141" s="191"/>
      <c r="AF141" s="191"/>
      <c r="AG141" s="191"/>
      <c r="AH141" s="191"/>
      <c r="AI141" s="191"/>
      <c r="AJ141" s="191"/>
      <c r="AN141" s="189"/>
      <c r="AO141" s="189"/>
    </row>
    <row r="142" spans="17:41">
      <c r="AN142" s="189"/>
      <c r="AO142" s="189"/>
    </row>
    <row r="143" spans="17:41">
      <c r="AN143" s="189"/>
      <c r="AO143" s="189"/>
    </row>
    <row r="144" spans="17:41">
      <c r="AN144" s="189"/>
      <c r="AO144" s="189"/>
    </row>
    <row r="145" spans="40:42">
      <c r="AN145" s="189"/>
      <c r="AO145" s="189"/>
    </row>
    <row r="146" spans="40:42">
      <c r="AN146" s="189"/>
      <c r="AO146" s="189"/>
    </row>
    <row r="147" spans="40:42">
      <c r="AN147" s="189"/>
      <c r="AO147" s="189"/>
    </row>
    <row r="148" spans="40:42">
      <c r="AN148" s="189"/>
      <c r="AO148" s="189"/>
    </row>
    <row r="149" spans="40:42">
      <c r="AN149" s="189"/>
      <c r="AO149" s="189"/>
    </row>
    <row r="150" spans="40:42">
      <c r="AN150" s="189"/>
      <c r="AO150" s="189"/>
    </row>
    <row r="151" spans="40:42">
      <c r="AN151" s="189"/>
      <c r="AO151" s="189"/>
    </row>
    <row r="152" spans="40:42">
      <c r="AN152" s="189"/>
      <c r="AO152" s="189"/>
    </row>
    <row r="153" spans="40:42">
      <c r="AN153" s="189"/>
      <c r="AO153" s="189"/>
    </row>
    <row r="154" spans="40:42">
      <c r="AN154" s="189"/>
      <c r="AO154" s="189"/>
    </row>
    <row r="155" spans="40:42">
      <c r="AN155" s="189"/>
      <c r="AO155" s="189"/>
    </row>
    <row r="156" spans="40:42">
      <c r="AN156" s="189"/>
      <c r="AO156" s="189"/>
    </row>
    <row r="157" spans="40:42">
      <c r="AN157" s="189"/>
      <c r="AO157" s="189"/>
    </row>
    <row r="158" spans="40:42">
      <c r="AN158" s="189"/>
      <c r="AO158" s="189"/>
    </row>
    <row r="159" spans="40:42">
      <c r="AN159" s="189"/>
      <c r="AO159" s="189"/>
      <c r="AP159" s="190"/>
    </row>
    <row r="160" spans="40:42">
      <c r="AN160" s="189"/>
      <c r="AO160" s="189"/>
    </row>
    <row r="161" spans="40:41">
      <c r="AN161" s="189"/>
      <c r="AO161" s="189"/>
    </row>
    <row r="201" spans="14:16" ht="17.399999999999999">
      <c r="N201" s="620" t="s">
        <v>317</v>
      </c>
      <c r="O201" s="620"/>
      <c r="P201" s="620"/>
    </row>
    <row r="202" spans="14:16" ht="27.6">
      <c r="N202" s="188" t="s">
        <v>316</v>
      </c>
      <c r="O202" s="188" t="s">
        <v>315</v>
      </c>
      <c r="P202" s="187" t="s">
        <v>314</v>
      </c>
    </row>
    <row r="203" spans="14:16" ht="15">
      <c r="N203" s="186">
        <f>IF(O208=1,O4/12,0)</f>
        <v>5.0000000000000001E-3</v>
      </c>
      <c r="O203" s="185">
        <f>IF($O208=1,$O$5,0)</f>
        <v>60</v>
      </c>
      <c r="P203" s="184"/>
    </row>
    <row r="204" spans="14:16" ht="15">
      <c r="N204" s="182">
        <f>IF(O209=1,O4/4,0)</f>
        <v>0</v>
      </c>
      <c r="O204" s="181">
        <f>IF($O209=1,$O$5/4,0)</f>
        <v>0</v>
      </c>
      <c r="P204" s="183"/>
    </row>
    <row r="205" spans="14:16" ht="15">
      <c r="N205" s="182">
        <f>IF(O210=1,O4,0)</f>
        <v>0</v>
      </c>
      <c r="O205" s="181">
        <f>IF($O210=1,$O$5/12,0)</f>
        <v>0</v>
      </c>
      <c r="P205" s="180"/>
    </row>
    <row r="206" spans="14:16" ht="15.6">
      <c r="N206" s="179"/>
      <c r="O206" s="178"/>
      <c r="P206" s="177">
        <f>IF(O208=1,1,IF(O209=1,3,IF(O210=1,12,0)))</f>
        <v>1</v>
      </c>
    </row>
    <row r="207" spans="14:16" ht="60">
      <c r="N207" s="176" t="s">
        <v>313</v>
      </c>
      <c r="O207" s="175" t="s">
        <v>312</v>
      </c>
    </row>
    <row r="208" spans="14:16" ht="15">
      <c r="N208" s="173" t="s">
        <v>311</v>
      </c>
      <c r="O208" s="174">
        <v>1</v>
      </c>
    </row>
    <row r="209" spans="14:22" ht="15">
      <c r="N209" s="173" t="s">
        <v>310</v>
      </c>
      <c r="O209" s="174"/>
    </row>
    <row r="210" spans="14:22" ht="15">
      <c r="N210" s="173" t="s">
        <v>309</v>
      </c>
      <c r="O210" s="172"/>
    </row>
    <row r="214" spans="14:22">
      <c r="O214" s="159"/>
      <c r="P214" s="159"/>
      <c r="Q214" s="171"/>
      <c r="R214" s="170"/>
      <c r="S214" s="168" t="s">
        <v>308</v>
      </c>
      <c r="T214" s="159"/>
      <c r="U214" s="159"/>
      <c r="V214" s="159"/>
    </row>
    <row r="215" spans="14:22">
      <c r="O215" s="168" t="s">
        <v>307</v>
      </c>
      <c r="P215" s="165">
        <v>41639</v>
      </c>
      <c r="Q215" s="166">
        <v>0</v>
      </c>
      <c r="R215" s="163">
        <v>0</v>
      </c>
      <c r="S215" s="161">
        <f t="shared" ref="S215:S228" si="62">$V$5</f>
        <v>0</v>
      </c>
      <c r="T215" s="168" t="s">
        <v>306</v>
      </c>
      <c r="U215" s="159">
        <f t="shared" ref="U215:U228" si="63">VLOOKUP($AC$5,Q215:S228,2)</f>
        <v>0</v>
      </c>
      <c r="V215" s="159"/>
    </row>
    <row r="216" spans="14:22">
      <c r="O216" s="168" t="s">
        <v>305</v>
      </c>
      <c r="P216" s="165">
        <v>41670</v>
      </c>
      <c r="Q216" s="164">
        <v>1</v>
      </c>
      <c r="R216" s="163">
        <v>1</v>
      </c>
      <c r="S216" s="161">
        <f t="shared" si="62"/>
        <v>0</v>
      </c>
      <c r="T216" s="159"/>
      <c r="U216" s="159" t="e">
        <f t="shared" si="63"/>
        <v>#N/A</v>
      </c>
      <c r="V216" s="159"/>
    </row>
    <row r="217" spans="14:22">
      <c r="O217" s="168" t="s">
        <v>304</v>
      </c>
      <c r="P217" s="169">
        <v>41698</v>
      </c>
      <c r="Q217" s="164">
        <v>2</v>
      </c>
      <c r="R217" s="163">
        <v>2</v>
      </c>
      <c r="S217" s="161">
        <f t="shared" si="62"/>
        <v>0</v>
      </c>
      <c r="T217" s="159"/>
      <c r="U217" s="159" t="e">
        <f t="shared" si="63"/>
        <v>#N/A</v>
      </c>
      <c r="V217" s="159"/>
    </row>
    <row r="218" spans="14:22">
      <c r="O218" s="168" t="s">
        <v>303</v>
      </c>
      <c r="P218" s="165">
        <v>41729</v>
      </c>
      <c r="Q218" s="164">
        <v>3</v>
      </c>
      <c r="R218" s="163">
        <v>3</v>
      </c>
      <c r="S218" s="161">
        <f t="shared" si="62"/>
        <v>0</v>
      </c>
      <c r="T218" s="159"/>
      <c r="U218" s="159" t="e">
        <f t="shared" si="63"/>
        <v>#N/A</v>
      </c>
      <c r="V218" s="159"/>
    </row>
    <row r="219" spans="14:22">
      <c r="O219" s="168" t="s">
        <v>302</v>
      </c>
      <c r="P219" s="165">
        <v>41759</v>
      </c>
      <c r="Q219" s="164">
        <v>4</v>
      </c>
      <c r="R219" s="163">
        <v>4</v>
      </c>
      <c r="S219" s="161">
        <f t="shared" si="62"/>
        <v>0</v>
      </c>
      <c r="T219" s="159"/>
      <c r="U219" s="159" t="e">
        <f t="shared" si="63"/>
        <v>#N/A</v>
      </c>
      <c r="V219" s="159"/>
    </row>
    <row r="220" spans="14:22">
      <c r="O220" s="159"/>
      <c r="P220" s="165">
        <v>41790</v>
      </c>
      <c r="Q220" s="164">
        <v>5</v>
      </c>
      <c r="R220" s="163">
        <v>5</v>
      </c>
      <c r="S220" s="161">
        <f t="shared" si="62"/>
        <v>0</v>
      </c>
      <c r="T220" s="159"/>
      <c r="U220" s="159" t="e">
        <f t="shared" si="63"/>
        <v>#N/A</v>
      </c>
      <c r="V220" s="159"/>
    </row>
    <row r="221" spans="14:22">
      <c r="O221" s="159"/>
      <c r="P221" s="165">
        <v>41820</v>
      </c>
      <c r="Q221" s="164">
        <v>6</v>
      </c>
      <c r="R221" s="163">
        <v>6</v>
      </c>
      <c r="S221" s="161">
        <f t="shared" si="62"/>
        <v>0</v>
      </c>
      <c r="T221" s="159"/>
      <c r="U221" s="159" t="e">
        <f t="shared" si="63"/>
        <v>#N/A</v>
      </c>
      <c r="V221" s="159"/>
    </row>
    <row r="222" spans="14:22">
      <c r="O222" s="159"/>
      <c r="P222" s="165">
        <v>41851</v>
      </c>
      <c r="Q222" s="164">
        <v>7</v>
      </c>
      <c r="R222" s="163">
        <v>7</v>
      </c>
      <c r="S222" s="161">
        <f t="shared" si="62"/>
        <v>0</v>
      </c>
      <c r="T222" s="168"/>
      <c r="U222" s="159" t="e">
        <f t="shared" si="63"/>
        <v>#N/A</v>
      </c>
      <c r="V222" s="159"/>
    </row>
    <row r="223" spans="14:22">
      <c r="O223" s="159"/>
      <c r="P223" s="165">
        <v>41882</v>
      </c>
      <c r="Q223" s="164">
        <v>8</v>
      </c>
      <c r="R223" s="163">
        <v>8</v>
      </c>
      <c r="S223" s="161">
        <f t="shared" si="62"/>
        <v>0</v>
      </c>
      <c r="T223" s="159"/>
      <c r="U223" s="159" t="e">
        <f t="shared" si="63"/>
        <v>#N/A</v>
      </c>
      <c r="V223" s="159"/>
    </row>
    <row r="224" spans="14:22">
      <c r="O224" s="159"/>
      <c r="P224" s="165">
        <v>41912</v>
      </c>
      <c r="Q224" s="164">
        <v>9</v>
      </c>
      <c r="R224" s="167">
        <v>9</v>
      </c>
      <c r="S224" s="161">
        <f t="shared" si="62"/>
        <v>0</v>
      </c>
      <c r="T224" s="159"/>
      <c r="U224" s="159" t="e">
        <f t="shared" si="63"/>
        <v>#N/A</v>
      </c>
      <c r="V224" s="159"/>
    </row>
    <row r="225" spans="15:22">
      <c r="O225" s="159"/>
      <c r="P225" s="165">
        <v>41943</v>
      </c>
      <c r="Q225" s="166">
        <v>10</v>
      </c>
      <c r="R225" s="163">
        <v>10</v>
      </c>
      <c r="S225" s="161">
        <f t="shared" si="62"/>
        <v>0</v>
      </c>
      <c r="T225" s="159"/>
      <c r="U225" s="159" t="e">
        <f t="shared" si="63"/>
        <v>#N/A</v>
      </c>
      <c r="V225" s="159"/>
    </row>
    <row r="226" spans="15:22">
      <c r="O226" s="159"/>
      <c r="P226" s="165">
        <v>41973</v>
      </c>
      <c r="Q226" s="164">
        <v>11</v>
      </c>
      <c r="R226" s="163">
        <v>11</v>
      </c>
      <c r="S226" s="161">
        <f t="shared" si="62"/>
        <v>0</v>
      </c>
      <c r="T226" s="159"/>
      <c r="U226" s="159" t="e">
        <f t="shared" si="63"/>
        <v>#N/A</v>
      </c>
      <c r="V226" s="159"/>
    </row>
    <row r="227" spans="15:22">
      <c r="O227" s="159"/>
      <c r="P227" s="165">
        <v>42004</v>
      </c>
      <c r="Q227" s="164">
        <v>12</v>
      </c>
      <c r="R227" s="163">
        <v>12</v>
      </c>
      <c r="S227" s="161">
        <f t="shared" si="62"/>
        <v>0</v>
      </c>
      <c r="T227" s="159"/>
      <c r="U227" s="159" t="e">
        <f t="shared" si="63"/>
        <v>#N/A</v>
      </c>
      <c r="V227" s="159"/>
    </row>
    <row r="228" spans="15:22">
      <c r="O228" s="159"/>
      <c r="P228" s="160">
        <f t="shared" ref="P228:P240" si="64">EOMONTH(P227,1)</f>
        <v>42035</v>
      </c>
      <c r="Q228" s="162">
        <v>13</v>
      </c>
      <c r="R228" s="159"/>
      <c r="S228" s="161">
        <f t="shared" si="62"/>
        <v>0</v>
      </c>
      <c r="T228" s="159">
        <v>2017</v>
      </c>
      <c r="U228" s="159" t="e">
        <f t="shared" si="63"/>
        <v>#N/A</v>
      </c>
      <c r="V228" s="159"/>
    </row>
    <row r="229" spans="15:22">
      <c r="O229" s="159"/>
      <c r="P229" s="160">
        <f t="shared" si="64"/>
        <v>42063</v>
      </c>
      <c r="Q229" s="159">
        <f t="shared" ref="Q229:Q275" si="65">Q228+1</f>
        <v>14</v>
      </c>
      <c r="R229" s="159"/>
      <c r="S229" s="159"/>
      <c r="T229" s="159"/>
      <c r="U229" s="159"/>
      <c r="V229" s="159"/>
    </row>
    <row r="230" spans="15:22">
      <c r="O230" s="159"/>
      <c r="P230" s="160">
        <f t="shared" si="64"/>
        <v>42094</v>
      </c>
      <c r="Q230" s="159">
        <f t="shared" si="65"/>
        <v>15</v>
      </c>
      <c r="R230" s="159"/>
      <c r="S230" s="159"/>
      <c r="T230" s="159"/>
      <c r="U230" s="159"/>
      <c r="V230" s="159"/>
    </row>
    <row r="231" spans="15:22">
      <c r="O231" s="159"/>
      <c r="P231" s="160">
        <f t="shared" si="64"/>
        <v>42124</v>
      </c>
      <c r="Q231" s="159">
        <f t="shared" si="65"/>
        <v>16</v>
      </c>
      <c r="R231" s="159"/>
      <c r="S231" s="159"/>
      <c r="T231" s="159"/>
      <c r="U231" s="159"/>
      <c r="V231" s="159"/>
    </row>
    <row r="232" spans="15:22">
      <c r="O232" s="159"/>
      <c r="P232" s="160">
        <f t="shared" si="64"/>
        <v>42155</v>
      </c>
      <c r="Q232" s="159">
        <f t="shared" si="65"/>
        <v>17</v>
      </c>
      <c r="R232" s="159"/>
      <c r="S232" s="159"/>
      <c r="T232" s="159"/>
      <c r="U232" s="159"/>
      <c r="V232" s="159"/>
    </row>
    <row r="233" spans="15:22">
      <c r="O233" s="159"/>
      <c r="P233" s="160">
        <f t="shared" si="64"/>
        <v>42185</v>
      </c>
      <c r="Q233" s="159">
        <f t="shared" si="65"/>
        <v>18</v>
      </c>
      <c r="R233" s="159"/>
      <c r="S233" s="159"/>
      <c r="T233" s="159"/>
      <c r="U233" s="159"/>
      <c r="V233" s="159"/>
    </row>
    <row r="234" spans="15:22">
      <c r="O234" s="159"/>
      <c r="P234" s="160">
        <f t="shared" si="64"/>
        <v>42216</v>
      </c>
      <c r="Q234" s="159">
        <f t="shared" si="65"/>
        <v>19</v>
      </c>
      <c r="R234" s="159"/>
      <c r="S234" s="159"/>
      <c r="T234" s="159"/>
      <c r="U234" s="159"/>
      <c r="V234" s="159"/>
    </row>
    <row r="235" spans="15:22">
      <c r="O235" s="159"/>
      <c r="P235" s="160">
        <f t="shared" si="64"/>
        <v>42247</v>
      </c>
      <c r="Q235" s="159">
        <f t="shared" si="65"/>
        <v>20</v>
      </c>
      <c r="R235" s="159"/>
      <c r="S235" s="159"/>
      <c r="T235" s="159"/>
      <c r="U235" s="159"/>
      <c r="V235" s="159"/>
    </row>
    <row r="236" spans="15:22">
      <c r="O236" s="159"/>
      <c r="P236" s="160">
        <f t="shared" si="64"/>
        <v>42277</v>
      </c>
      <c r="Q236" s="159">
        <f t="shared" si="65"/>
        <v>21</v>
      </c>
      <c r="R236" s="159"/>
      <c r="S236" s="159"/>
      <c r="T236" s="159"/>
      <c r="U236" s="159"/>
      <c r="V236" s="159"/>
    </row>
    <row r="237" spans="15:22">
      <c r="O237" s="159"/>
      <c r="P237" s="160">
        <f t="shared" si="64"/>
        <v>42308</v>
      </c>
      <c r="Q237" s="159">
        <f t="shared" si="65"/>
        <v>22</v>
      </c>
      <c r="R237" s="159"/>
      <c r="S237" s="159"/>
      <c r="T237" s="159"/>
      <c r="U237" s="159"/>
      <c r="V237" s="159"/>
    </row>
    <row r="238" spans="15:22">
      <c r="O238" s="159"/>
      <c r="P238" s="160">
        <f t="shared" si="64"/>
        <v>42338</v>
      </c>
      <c r="Q238" s="159">
        <f t="shared" si="65"/>
        <v>23</v>
      </c>
      <c r="R238" s="159"/>
      <c r="S238" s="159"/>
      <c r="T238" s="159"/>
      <c r="U238" s="159"/>
      <c r="V238" s="159"/>
    </row>
    <row r="239" spans="15:22">
      <c r="O239" s="159"/>
      <c r="P239" s="160">
        <f t="shared" si="64"/>
        <v>42369</v>
      </c>
      <c r="Q239" s="159">
        <f t="shared" si="65"/>
        <v>24</v>
      </c>
      <c r="R239" s="159"/>
      <c r="S239" s="159"/>
      <c r="T239" s="159"/>
      <c r="U239" s="159"/>
      <c r="V239" s="159"/>
    </row>
    <row r="240" spans="15:22">
      <c r="O240" s="159"/>
      <c r="P240" s="160">
        <f t="shared" si="64"/>
        <v>42400</v>
      </c>
      <c r="Q240" s="159">
        <f t="shared" si="65"/>
        <v>25</v>
      </c>
      <c r="R240" s="159"/>
      <c r="S240" s="159"/>
      <c r="T240" s="159"/>
      <c r="U240" s="159"/>
      <c r="V240" s="159"/>
    </row>
    <row r="241" spans="15:22">
      <c r="O241" s="159"/>
      <c r="P241" s="160">
        <v>42428</v>
      </c>
      <c r="Q241" s="159">
        <f t="shared" si="65"/>
        <v>26</v>
      </c>
      <c r="R241" s="159"/>
      <c r="S241" s="159"/>
      <c r="T241" s="159"/>
      <c r="U241" s="159"/>
      <c r="V241" s="159"/>
    </row>
    <row r="242" spans="15:22">
      <c r="O242" s="159"/>
      <c r="P242" s="160">
        <f t="shared" ref="P242:P275" si="66">EOMONTH(P241,1)</f>
        <v>42460</v>
      </c>
      <c r="Q242" s="159">
        <f t="shared" si="65"/>
        <v>27</v>
      </c>
      <c r="R242" s="159"/>
      <c r="S242" s="159"/>
      <c r="T242" s="159"/>
      <c r="U242" s="159"/>
      <c r="V242" s="159"/>
    </row>
    <row r="243" spans="15:22">
      <c r="O243" s="159"/>
      <c r="P243" s="160">
        <f t="shared" si="66"/>
        <v>42490</v>
      </c>
      <c r="Q243" s="159">
        <f t="shared" si="65"/>
        <v>28</v>
      </c>
      <c r="R243" s="159"/>
      <c r="S243" s="159"/>
      <c r="T243" s="159"/>
      <c r="U243" s="159"/>
      <c r="V243" s="159"/>
    </row>
    <row r="244" spans="15:22">
      <c r="O244" s="159"/>
      <c r="P244" s="160">
        <f t="shared" si="66"/>
        <v>42521</v>
      </c>
      <c r="Q244" s="159">
        <f t="shared" si="65"/>
        <v>29</v>
      </c>
      <c r="R244" s="159"/>
      <c r="S244" s="159"/>
      <c r="T244" s="159"/>
      <c r="U244" s="159"/>
      <c r="V244" s="159"/>
    </row>
    <row r="245" spans="15:22">
      <c r="O245" s="159"/>
      <c r="P245" s="160">
        <f t="shared" si="66"/>
        <v>42551</v>
      </c>
      <c r="Q245" s="159">
        <f t="shared" si="65"/>
        <v>30</v>
      </c>
      <c r="R245" s="159"/>
      <c r="S245" s="159"/>
      <c r="T245" s="159"/>
      <c r="U245" s="159"/>
      <c r="V245" s="159"/>
    </row>
    <row r="246" spans="15:22">
      <c r="O246" s="159"/>
      <c r="P246" s="160">
        <f t="shared" si="66"/>
        <v>42582</v>
      </c>
      <c r="Q246" s="159">
        <f t="shared" si="65"/>
        <v>31</v>
      </c>
      <c r="R246" s="159"/>
      <c r="S246" s="159"/>
      <c r="T246" s="159"/>
      <c r="U246" s="159"/>
      <c r="V246" s="159"/>
    </row>
    <row r="247" spans="15:22">
      <c r="O247" s="159"/>
      <c r="P247" s="160">
        <f t="shared" si="66"/>
        <v>42613</v>
      </c>
      <c r="Q247" s="159">
        <f t="shared" si="65"/>
        <v>32</v>
      </c>
      <c r="R247" s="159"/>
      <c r="S247" s="159"/>
      <c r="T247" s="159"/>
      <c r="U247" s="159"/>
      <c r="V247" s="159"/>
    </row>
    <row r="248" spans="15:22">
      <c r="O248" s="159"/>
      <c r="P248" s="160">
        <f t="shared" si="66"/>
        <v>42643</v>
      </c>
      <c r="Q248" s="159">
        <f t="shared" si="65"/>
        <v>33</v>
      </c>
      <c r="R248" s="159"/>
      <c r="S248" s="159"/>
      <c r="T248" s="159"/>
      <c r="U248" s="159"/>
      <c r="V248" s="159"/>
    </row>
    <row r="249" spans="15:22">
      <c r="O249" s="159"/>
      <c r="P249" s="160">
        <f t="shared" si="66"/>
        <v>42674</v>
      </c>
      <c r="Q249" s="159">
        <f t="shared" si="65"/>
        <v>34</v>
      </c>
      <c r="R249" s="159"/>
      <c r="S249" s="159"/>
      <c r="T249" s="159"/>
      <c r="U249" s="159"/>
      <c r="V249" s="159"/>
    </row>
    <row r="250" spans="15:22">
      <c r="O250" s="159"/>
      <c r="P250" s="160">
        <f t="shared" si="66"/>
        <v>42704</v>
      </c>
      <c r="Q250" s="159">
        <f t="shared" si="65"/>
        <v>35</v>
      </c>
      <c r="R250" s="159"/>
      <c r="S250" s="159"/>
      <c r="T250" s="159"/>
      <c r="U250" s="159"/>
      <c r="V250" s="159"/>
    </row>
    <row r="251" spans="15:22">
      <c r="O251" s="159"/>
      <c r="P251" s="160">
        <f t="shared" si="66"/>
        <v>42735</v>
      </c>
      <c r="Q251" s="159">
        <f t="shared" si="65"/>
        <v>36</v>
      </c>
      <c r="R251" s="159"/>
      <c r="S251" s="159"/>
      <c r="T251" s="159"/>
      <c r="U251" s="159"/>
      <c r="V251" s="159"/>
    </row>
    <row r="252" spans="15:22">
      <c r="O252" s="159"/>
      <c r="P252" s="160">
        <f t="shared" si="66"/>
        <v>42766</v>
      </c>
      <c r="Q252" s="159">
        <f t="shared" si="65"/>
        <v>37</v>
      </c>
      <c r="R252" s="159"/>
      <c r="S252" s="159"/>
      <c r="T252" s="159"/>
      <c r="U252" s="159"/>
      <c r="V252" s="159"/>
    </row>
    <row r="253" spans="15:22">
      <c r="O253" s="159"/>
      <c r="P253" s="160">
        <f t="shared" si="66"/>
        <v>42794</v>
      </c>
      <c r="Q253" s="159">
        <f t="shared" si="65"/>
        <v>38</v>
      </c>
      <c r="R253" s="159"/>
      <c r="S253" s="159"/>
      <c r="T253" s="159"/>
      <c r="U253" s="159"/>
      <c r="V253" s="159"/>
    </row>
    <row r="254" spans="15:22">
      <c r="O254" s="159"/>
      <c r="P254" s="160">
        <f t="shared" si="66"/>
        <v>42825</v>
      </c>
      <c r="Q254" s="159">
        <f t="shared" si="65"/>
        <v>39</v>
      </c>
      <c r="R254" s="159"/>
      <c r="S254" s="159"/>
      <c r="T254" s="159"/>
      <c r="U254" s="159"/>
      <c r="V254" s="159"/>
    </row>
    <row r="255" spans="15:22">
      <c r="O255" s="159"/>
      <c r="P255" s="160">
        <f t="shared" si="66"/>
        <v>42855</v>
      </c>
      <c r="Q255" s="159">
        <f t="shared" si="65"/>
        <v>40</v>
      </c>
      <c r="R255" s="159"/>
      <c r="S255" s="159"/>
      <c r="T255" s="159"/>
      <c r="U255" s="159"/>
      <c r="V255" s="159"/>
    </row>
    <row r="256" spans="15:22">
      <c r="O256" s="159"/>
      <c r="P256" s="160">
        <f t="shared" si="66"/>
        <v>42886</v>
      </c>
      <c r="Q256" s="159">
        <f t="shared" si="65"/>
        <v>41</v>
      </c>
      <c r="R256" s="159"/>
      <c r="S256" s="159"/>
      <c r="T256" s="159"/>
      <c r="U256" s="159"/>
      <c r="V256" s="159"/>
    </row>
    <row r="257" spans="15:22">
      <c r="O257" s="159"/>
      <c r="P257" s="160">
        <f t="shared" si="66"/>
        <v>42916</v>
      </c>
      <c r="Q257" s="159">
        <f t="shared" si="65"/>
        <v>42</v>
      </c>
      <c r="R257" s="159"/>
      <c r="S257" s="159"/>
      <c r="T257" s="159"/>
      <c r="U257" s="159"/>
      <c r="V257" s="159"/>
    </row>
    <row r="258" spans="15:22">
      <c r="O258" s="159"/>
      <c r="P258" s="160">
        <f t="shared" si="66"/>
        <v>42947</v>
      </c>
      <c r="Q258" s="159">
        <f t="shared" si="65"/>
        <v>43</v>
      </c>
      <c r="R258" s="159"/>
      <c r="S258" s="159"/>
      <c r="T258" s="159"/>
      <c r="U258" s="159"/>
      <c r="V258" s="159"/>
    </row>
    <row r="259" spans="15:22">
      <c r="O259" s="159"/>
      <c r="P259" s="160">
        <f t="shared" si="66"/>
        <v>42978</v>
      </c>
      <c r="Q259" s="159">
        <f t="shared" si="65"/>
        <v>44</v>
      </c>
      <c r="R259" s="159"/>
      <c r="S259" s="159"/>
      <c r="T259" s="159"/>
      <c r="U259" s="159"/>
      <c r="V259" s="159"/>
    </row>
    <row r="260" spans="15:22">
      <c r="O260" s="159"/>
      <c r="P260" s="160">
        <f t="shared" si="66"/>
        <v>43008</v>
      </c>
      <c r="Q260" s="159">
        <f t="shared" si="65"/>
        <v>45</v>
      </c>
      <c r="R260" s="159"/>
      <c r="S260" s="159"/>
      <c r="T260" s="159"/>
      <c r="U260" s="159"/>
      <c r="V260" s="159"/>
    </row>
    <row r="261" spans="15:22">
      <c r="O261" s="159"/>
      <c r="P261" s="160">
        <f t="shared" si="66"/>
        <v>43039</v>
      </c>
      <c r="Q261" s="159">
        <f t="shared" si="65"/>
        <v>46</v>
      </c>
      <c r="R261" s="159"/>
      <c r="S261" s="159"/>
      <c r="T261" s="159"/>
      <c r="U261" s="159"/>
      <c r="V261" s="159"/>
    </row>
    <row r="262" spans="15:22">
      <c r="O262" s="159"/>
      <c r="P262" s="160">
        <f t="shared" si="66"/>
        <v>43069</v>
      </c>
      <c r="Q262" s="159">
        <f t="shared" si="65"/>
        <v>47</v>
      </c>
      <c r="R262" s="159"/>
      <c r="S262" s="159"/>
      <c r="T262" s="159"/>
      <c r="U262" s="159"/>
      <c r="V262" s="159"/>
    </row>
    <row r="263" spans="15:22">
      <c r="O263" s="159"/>
      <c r="P263" s="160">
        <f t="shared" si="66"/>
        <v>43100</v>
      </c>
      <c r="Q263" s="159">
        <f t="shared" si="65"/>
        <v>48</v>
      </c>
      <c r="R263" s="159"/>
      <c r="S263" s="159"/>
      <c r="T263" s="159"/>
      <c r="U263" s="159"/>
      <c r="V263" s="159"/>
    </row>
    <row r="264" spans="15:22">
      <c r="O264" s="159"/>
      <c r="P264" s="160">
        <f t="shared" si="66"/>
        <v>43131</v>
      </c>
      <c r="Q264" s="159">
        <f t="shared" si="65"/>
        <v>49</v>
      </c>
      <c r="R264" s="159"/>
      <c r="S264" s="159"/>
      <c r="T264" s="159"/>
      <c r="U264" s="159"/>
      <c r="V264" s="159"/>
    </row>
    <row r="265" spans="15:22">
      <c r="O265" s="159"/>
      <c r="P265" s="160">
        <f t="shared" si="66"/>
        <v>43159</v>
      </c>
      <c r="Q265" s="159">
        <f t="shared" si="65"/>
        <v>50</v>
      </c>
      <c r="R265" s="159"/>
      <c r="S265" s="159"/>
      <c r="T265" s="159"/>
      <c r="U265" s="159"/>
      <c r="V265" s="159"/>
    </row>
    <row r="266" spans="15:22">
      <c r="O266" s="159"/>
      <c r="P266" s="160">
        <f t="shared" si="66"/>
        <v>43190</v>
      </c>
      <c r="Q266" s="159">
        <f t="shared" si="65"/>
        <v>51</v>
      </c>
      <c r="R266" s="159"/>
      <c r="S266" s="159"/>
      <c r="T266" s="159"/>
      <c r="U266" s="159"/>
      <c r="V266" s="159"/>
    </row>
    <row r="267" spans="15:22">
      <c r="O267" s="159"/>
      <c r="P267" s="160">
        <f t="shared" si="66"/>
        <v>43220</v>
      </c>
      <c r="Q267" s="159">
        <f t="shared" si="65"/>
        <v>52</v>
      </c>
      <c r="R267" s="159"/>
      <c r="S267" s="159"/>
      <c r="T267" s="159"/>
      <c r="U267" s="159"/>
      <c r="V267" s="159"/>
    </row>
    <row r="268" spans="15:22">
      <c r="O268" s="159"/>
      <c r="P268" s="160">
        <f t="shared" si="66"/>
        <v>43251</v>
      </c>
      <c r="Q268" s="159">
        <f t="shared" si="65"/>
        <v>53</v>
      </c>
      <c r="R268" s="159"/>
      <c r="S268" s="159"/>
      <c r="T268" s="159"/>
      <c r="U268" s="159"/>
      <c r="V268" s="159"/>
    </row>
    <row r="269" spans="15:22">
      <c r="O269" s="159"/>
      <c r="P269" s="160">
        <f t="shared" si="66"/>
        <v>43281</v>
      </c>
      <c r="Q269" s="159">
        <f t="shared" si="65"/>
        <v>54</v>
      </c>
      <c r="R269" s="159"/>
      <c r="S269" s="159"/>
      <c r="T269" s="159"/>
      <c r="U269" s="159"/>
      <c r="V269" s="159"/>
    </row>
    <row r="270" spans="15:22">
      <c r="O270" s="159"/>
      <c r="P270" s="160">
        <f t="shared" si="66"/>
        <v>43312</v>
      </c>
      <c r="Q270" s="159">
        <f t="shared" si="65"/>
        <v>55</v>
      </c>
      <c r="R270" s="159"/>
      <c r="S270" s="159"/>
      <c r="T270" s="159"/>
      <c r="U270" s="159"/>
      <c r="V270" s="159"/>
    </row>
    <row r="271" spans="15:22">
      <c r="O271" s="159"/>
      <c r="P271" s="160">
        <f t="shared" si="66"/>
        <v>43343</v>
      </c>
      <c r="Q271" s="159">
        <f t="shared" si="65"/>
        <v>56</v>
      </c>
      <c r="R271" s="159"/>
      <c r="S271" s="159"/>
      <c r="T271" s="159"/>
      <c r="U271" s="159"/>
      <c r="V271" s="159"/>
    </row>
    <row r="272" spans="15:22">
      <c r="O272" s="159"/>
      <c r="P272" s="160">
        <f t="shared" si="66"/>
        <v>43373</v>
      </c>
      <c r="Q272" s="159">
        <f t="shared" si="65"/>
        <v>57</v>
      </c>
      <c r="R272" s="159"/>
      <c r="S272" s="159"/>
      <c r="T272" s="159"/>
      <c r="U272" s="159"/>
      <c r="V272" s="159"/>
    </row>
    <row r="273" spans="15:22">
      <c r="O273" s="159"/>
      <c r="P273" s="160">
        <f t="shared" si="66"/>
        <v>43404</v>
      </c>
      <c r="Q273" s="159">
        <f t="shared" si="65"/>
        <v>58</v>
      </c>
      <c r="R273" s="159"/>
      <c r="S273" s="159"/>
      <c r="T273" s="159"/>
      <c r="U273" s="159"/>
      <c r="V273" s="159"/>
    </row>
    <row r="274" spans="15:22">
      <c r="O274" s="159"/>
      <c r="P274" s="160">
        <f t="shared" si="66"/>
        <v>43434</v>
      </c>
      <c r="Q274" s="159">
        <f t="shared" si="65"/>
        <v>59</v>
      </c>
      <c r="R274" s="159"/>
      <c r="S274" s="159"/>
      <c r="T274" s="159"/>
      <c r="U274" s="159"/>
      <c r="V274" s="159"/>
    </row>
    <row r="275" spans="15:22">
      <c r="O275" s="159"/>
      <c r="P275" s="160">
        <f t="shared" si="66"/>
        <v>43465</v>
      </c>
      <c r="Q275" s="159">
        <f t="shared" si="65"/>
        <v>60</v>
      </c>
      <c r="R275" s="159"/>
      <c r="S275" s="159"/>
      <c r="T275" s="159"/>
      <c r="U275" s="159"/>
      <c r="V275" s="159"/>
    </row>
  </sheetData>
  <sheetProtection formatCells="0" formatColumns="0" formatRows="0" insertColumns="0" insertRows="0" deleteColumns="0" deleteRows="0"/>
  <mergeCells count="4">
    <mergeCell ref="N3:O3"/>
    <mergeCell ref="C4:D4"/>
    <mergeCell ref="Q4:R4"/>
    <mergeCell ref="N201:P201"/>
  </mergeCells>
  <dataValidations count="1">
    <dataValidation type="list" allowBlank="1" showInputMessage="1" showErrorMessage="1" sqref="G4:L65536 A119:B65536 C4:E65536 F1:F1048576">
      <formula1>$P$216:$P$227</formula1>
    </dataValidation>
  </dataValidations>
  <pageMargins left="0.7" right="0.7" top="0.75" bottom="0.75" header="0.3" footer="0.3"/>
  <pageSetup paperSize="9" fitToWidth="0" fitToHeight="0"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82"/>
  <sheetViews>
    <sheetView showGridLines="0" tabSelected="1" zoomScale="70" zoomScaleNormal="70" zoomScaleSheetLayoutView="40" zoomScalePageLayoutView="80" workbookViewId="0">
      <selection activeCell="G62" sqref="G62:I62"/>
    </sheetView>
  </sheetViews>
  <sheetFormatPr defaultColWidth="9.109375" defaultRowHeight="21" customHeight="1"/>
  <cols>
    <col min="1" max="1" width="3.88671875" style="7" customWidth="1"/>
    <col min="2" max="2" width="47" style="7" customWidth="1"/>
    <col min="3" max="3" width="17.6640625" style="7" customWidth="1"/>
    <col min="4" max="4" width="16.6640625" style="7" customWidth="1"/>
    <col min="5" max="6" width="16.88671875" style="7" customWidth="1"/>
    <col min="7" max="7" width="19.33203125" style="7" customWidth="1"/>
    <col min="8" max="8" width="19.6640625" style="7" customWidth="1"/>
    <col min="9" max="9" width="19.109375" style="7" customWidth="1"/>
    <col min="10" max="10" width="18.5546875" style="7" customWidth="1"/>
    <col min="11" max="11" width="21.33203125" style="7" customWidth="1"/>
    <col min="12" max="12" width="20.6640625" style="7" customWidth="1"/>
    <col min="13" max="13" width="20.88671875" style="7" customWidth="1"/>
    <col min="14" max="14" width="13.6640625" style="7" hidden="1" customWidth="1"/>
    <col min="15" max="17" width="9.109375" style="7"/>
    <col min="18" max="18" width="6.33203125" style="7" customWidth="1"/>
    <col min="19" max="19" width="3.109375" style="64" customWidth="1"/>
    <col min="20" max="20" width="9.109375" style="7" hidden="1" customWidth="1"/>
    <col min="21" max="21" width="13.88671875" style="7" hidden="1" customWidth="1"/>
    <col min="22" max="22" width="9.109375" style="7" hidden="1" customWidth="1"/>
    <col min="23" max="23" width="3.33203125" style="155" customWidth="1"/>
    <col min="24" max="16384" width="9.109375" style="7"/>
  </cols>
  <sheetData>
    <row r="1" spans="2:13" ht="30" customHeight="1">
      <c r="B1" s="724" t="s">
        <v>228</v>
      </c>
      <c r="C1" s="724"/>
      <c r="D1" s="724"/>
      <c r="E1" s="724"/>
      <c r="F1" s="724"/>
      <c r="G1" s="724"/>
      <c r="H1" s="724"/>
      <c r="I1" s="724"/>
      <c r="J1" s="724"/>
      <c r="K1" s="724"/>
      <c r="L1" s="724"/>
      <c r="M1" s="724"/>
    </row>
    <row r="2" spans="2:13" ht="23.25" customHeight="1">
      <c r="B2" s="621" t="s">
        <v>41</v>
      </c>
      <c r="C2" s="621"/>
      <c r="D2" s="621"/>
      <c r="E2" s="621"/>
      <c r="F2" s="621"/>
      <c r="G2" s="621"/>
      <c r="H2" s="621"/>
      <c r="I2" s="590"/>
      <c r="J2" s="405" t="s">
        <v>415</v>
      </c>
      <c r="K2" s="405" t="s">
        <v>441</v>
      </c>
    </row>
    <row r="3" spans="2:13" ht="30" customHeight="1">
      <c r="B3" s="636" t="s">
        <v>162</v>
      </c>
      <c r="C3" s="636"/>
      <c r="D3" s="667"/>
      <c r="E3" s="645"/>
      <c r="F3" s="646"/>
      <c r="G3" s="646"/>
      <c r="H3" s="647"/>
      <c r="I3" s="27"/>
      <c r="J3" s="28"/>
      <c r="K3" s="28"/>
    </row>
    <row r="4" spans="2:13" ht="20.25" customHeight="1">
      <c r="B4" s="636" t="s">
        <v>206</v>
      </c>
      <c r="C4" s="636"/>
      <c r="D4" s="636"/>
      <c r="E4" s="738"/>
      <c r="F4" s="739"/>
      <c r="G4" s="739"/>
      <c r="H4" s="740"/>
      <c r="I4" s="27"/>
      <c r="J4" s="28"/>
      <c r="K4" s="28"/>
    </row>
    <row r="5" spans="2:13" ht="35.25" customHeight="1">
      <c r="B5" s="636" t="s">
        <v>440</v>
      </c>
      <c r="C5" s="636"/>
      <c r="D5" s="636"/>
      <c r="E5" s="50" t="s">
        <v>213</v>
      </c>
      <c r="F5" s="424"/>
      <c r="G5" s="50" t="s">
        <v>214</v>
      </c>
      <c r="H5" s="425" t="s">
        <v>273</v>
      </c>
      <c r="I5" s="27"/>
      <c r="J5" s="717"/>
      <c r="K5" s="717"/>
    </row>
    <row r="6" spans="2:13" ht="33.75" customHeight="1">
      <c r="B6" s="636" t="s">
        <v>121</v>
      </c>
      <c r="C6" s="636"/>
      <c r="D6" s="636"/>
      <c r="E6" s="50" t="s">
        <v>200</v>
      </c>
      <c r="F6" s="425" t="s">
        <v>273</v>
      </c>
      <c r="G6" s="50" t="s">
        <v>201</v>
      </c>
      <c r="H6" s="426"/>
      <c r="I6" s="27"/>
      <c r="J6" s="28"/>
      <c r="K6" s="28"/>
    </row>
    <row r="7" spans="2:13" ht="20.25" customHeight="1">
      <c r="B7" s="737" t="s">
        <v>417</v>
      </c>
      <c r="C7" s="737"/>
      <c r="D7" s="737"/>
      <c r="E7" s="648"/>
      <c r="F7" s="648"/>
      <c r="G7" s="648"/>
      <c r="H7" s="648"/>
    </row>
    <row r="8" spans="2:13" ht="11.25" customHeight="1"/>
    <row r="9" spans="2:13" ht="20.25" customHeight="1">
      <c r="B9" s="621" t="s">
        <v>185</v>
      </c>
      <c r="C9" s="621"/>
      <c r="D9" s="621"/>
      <c r="E9" s="621"/>
      <c r="F9" s="621"/>
      <c r="G9" s="621"/>
      <c r="H9" s="621"/>
      <c r="I9" s="590"/>
    </row>
    <row r="10" spans="2:13" ht="20.25" customHeight="1">
      <c r="B10" s="636" t="s">
        <v>33</v>
      </c>
      <c r="C10" s="636"/>
      <c r="D10" s="667"/>
      <c r="E10" s="649"/>
      <c r="F10" s="649"/>
      <c r="G10" s="649"/>
      <c r="H10" s="649"/>
      <c r="I10" s="53"/>
    </row>
    <row r="11" spans="2:13" ht="20.25" customHeight="1">
      <c r="B11" s="636" t="s">
        <v>34</v>
      </c>
      <c r="C11" s="636"/>
      <c r="D11" s="667"/>
      <c r="E11" s="650"/>
      <c r="F11" s="650"/>
      <c r="G11" s="650"/>
      <c r="H11" s="650"/>
      <c r="I11" s="14"/>
    </row>
    <row r="12" spans="2:13" ht="20.25" customHeight="1">
      <c r="B12" s="636" t="s">
        <v>418</v>
      </c>
      <c r="C12" s="636"/>
      <c r="D12" s="667"/>
      <c r="E12" s="651"/>
      <c r="F12" s="652"/>
      <c r="G12" s="652"/>
      <c r="H12" s="652"/>
      <c r="I12" s="51"/>
    </row>
    <row r="13" spans="2:13" ht="36" customHeight="1">
      <c r="B13" s="636" t="s">
        <v>419</v>
      </c>
      <c r="C13" s="636"/>
      <c r="D13" s="667"/>
      <c r="E13" s="651"/>
      <c r="F13" s="652"/>
      <c r="G13" s="652"/>
      <c r="H13" s="652"/>
      <c r="I13" s="51"/>
    </row>
    <row r="14" spans="2:13" ht="20.25" customHeight="1">
      <c r="B14" s="636" t="s">
        <v>42</v>
      </c>
      <c r="C14" s="636"/>
      <c r="D14" s="667"/>
      <c r="E14" s="653"/>
      <c r="F14" s="653"/>
      <c r="G14" s="653"/>
      <c r="H14" s="653"/>
      <c r="I14" s="54"/>
    </row>
    <row r="15" spans="2:13" ht="20.25" customHeight="1">
      <c r="B15" s="636" t="s">
        <v>43</v>
      </c>
      <c r="C15" s="636"/>
      <c r="D15" s="667"/>
      <c r="E15" s="653"/>
      <c r="F15" s="653"/>
      <c r="G15" s="653"/>
      <c r="H15" s="653"/>
      <c r="I15" s="54"/>
    </row>
    <row r="16" spans="2:13" ht="20.25" customHeight="1">
      <c r="B16" s="636" t="s">
        <v>44</v>
      </c>
      <c r="C16" s="636"/>
      <c r="D16" s="667"/>
      <c r="E16" s="718"/>
      <c r="F16" s="718"/>
      <c r="G16" s="718"/>
      <c r="H16" s="718"/>
      <c r="I16" s="54"/>
    </row>
    <row r="17" spans="2:21" ht="34.5" customHeight="1">
      <c r="B17" s="636" t="s">
        <v>239</v>
      </c>
      <c r="C17" s="636"/>
      <c r="D17" s="667"/>
      <c r="E17" s="645" t="s">
        <v>240</v>
      </c>
      <c r="F17" s="646"/>
      <c r="G17" s="646"/>
      <c r="H17" s="647"/>
      <c r="I17" s="54"/>
    </row>
    <row r="18" spans="2:21" ht="21" customHeight="1">
      <c r="B18" s="636" t="s">
        <v>238</v>
      </c>
      <c r="C18" s="636"/>
      <c r="D18" s="667"/>
      <c r="E18" s="709"/>
      <c r="F18" s="709"/>
      <c r="G18" s="709"/>
      <c r="H18" s="709"/>
      <c r="I18" s="54"/>
    </row>
    <row r="19" spans="2:21" ht="42" customHeight="1">
      <c r="B19" s="636" t="s">
        <v>212</v>
      </c>
      <c r="C19" s="636"/>
      <c r="D19" s="667"/>
      <c r="E19" s="645" t="s">
        <v>420</v>
      </c>
      <c r="F19" s="646"/>
      <c r="G19" s="646"/>
      <c r="H19" s="647"/>
      <c r="I19" s="55"/>
      <c r="U19" s="7" t="s">
        <v>186</v>
      </c>
    </row>
    <row r="20" spans="2:21" ht="11.25" customHeight="1">
      <c r="E20" s="27"/>
      <c r="U20" s="64" t="s">
        <v>420</v>
      </c>
    </row>
    <row r="21" spans="2:21" ht="21" customHeight="1">
      <c r="B21" s="636" t="s">
        <v>45</v>
      </c>
      <c r="C21" s="636"/>
      <c r="D21" s="636"/>
      <c r="E21" s="636"/>
      <c r="F21" s="636"/>
      <c r="G21" s="636"/>
      <c r="H21" s="636"/>
      <c r="I21" s="58"/>
      <c r="K21" s="58"/>
      <c r="L21" s="58"/>
      <c r="U21" s="7" t="s">
        <v>421</v>
      </c>
    </row>
    <row r="22" spans="2:21" ht="21" customHeight="1">
      <c r="B22" s="34" t="s">
        <v>46</v>
      </c>
      <c r="C22" s="645"/>
      <c r="D22" s="647"/>
      <c r="E22" s="700" t="s">
        <v>47</v>
      </c>
      <c r="F22" s="700"/>
      <c r="G22" s="645"/>
      <c r="H22" s="647"/>
      <c r="I22" s="58"/>
      <c r="K22" s="58"/>
      <c r="L22" s="58"/>
    </row>
    <row r="23" spans="2:21" ht="21" customHeight="1">
      <c r="B23" s="34" t="s">
        <v>48</v>
      </c>
      <c r="C23" s="645"/>
      <c r="D23" s="647"/>
      <c r="E23" s="700" t="s">
        <v>49</v>
      </c>
      <c r="F23" s="700"/>
      <c r="G23" s="645"/>
      <c r="H23" s="647"/>
      <c r="I23" s="58"/>
      <c r="K23" s="58"/>
      <c r="L23" s="58"/>
    </row>
    <row r="24" spans="2:21" ht="21" customHeight="1">
      <c r="B24" s="34" t="s">
        <v>50</v>
      </c>
      <c r="C24" s="645"/>
      <c r="D24" s="647"/>
      <c r="E24" s="700" t="s">
        <v>218</v>
      </c>
      <c r="F24" s="700"/>
      <c r="G24" s="645"/>
      <c r="H24" s="647"/>
      <c r="I24" s="58"/>
    </row>
    <row r="25" spans="2:21" ht="20.25" customHeight="1">
      <c r="B25" s="667" t="s">
        <v>112</v>
      </c>
      <c r="C25" s="732"/>
      <c r="D25" s="732"/>
      <c r="E25" s="732"/>
      <c r="F25" s="732"/>
      <c r="G25" s="732"/>
      <c r="H25" s="733"/>
      <c r="I25" s="58"/>
      <c r="T25" s="7" t="s">
        <v>207</v>
      </c>
    </row>
    <row r="26" spans="2:21" ht="20.25" customHeight="1">
      <c r="B26" s="34" t="s">
        <v>52</v>
      </c>
      <c r="C26" s="734"/>
      <c r="D26" s="735"/>
      <c r="E26" s="735"/>
      <c r="F26" s="735"/>
      <c r="G26" s="735"/>
      <c r="H26" s="736"/>
      <c r="I26" s="58"/>
      <c r="T26" s="7" t="s">
        <v>208</v>
      </c>
    </row>
    <row r="27" spans="2:21" ht="20.25" customHeight="1">
      <c r="B27" s="34" t="s">
        <v>53</v>
      </c>
      <c r="C27" s="650"/>
      <c r="D27" s="650"/>
      <c r="E27" s="650"/>
      <c r="F27" s="650"/>
      <c r="G27" s="650"/>
      <c r="H27" s="650"/>
      <c r="I27" s="58"/>
      <c r="T27" s="7" t="s">
        <v>209</v>
      </c>
    </row>
    <row r="28" spans="2:21" ht="20.25" customHeight="1">
      <c r="B28" s="34" t="s">
        <v>54</v>
      </c>
      <c r="C28" s="650"/>
      <c r="D28" s="650"/>
      <c r="E28" s="650"/>
      <c r="F28" s="650"/>
      <c r="G28" s="650"/>
      <c r="H28" s="650"/>
      <c r="I28" s="58"/>
      <c r="T28" s="7" t="s">
        <v>210</v>
      </c>
    </row>
    <row r="29" spans="2:21" ht="20.25" customHeight="1">
      <c r="B29" s="34" t="s">
        <v>55</v>
      </c>
      <c r="C29" s="701"/>
      <c r="D29" s="650"/>
      <c r="E29" s="650"/>
      <c r="F29" s="650"/>
      <c r="G29" s="650"/>
      <c r="H29" s="650"/>
      <c r="I29" s="58"/>
      <c r="T29" s="7" t="s">
        <v>211</v>
      </c>
    </row>
    <row r="30" spans="2:21" ht="20.25" customHeight="1">
      <c r="B30" s="34" t="s">
        <v>217</v>
      </c>
      <c r="C30" s="650"/>
      <c r="D30" s="650"/>
      <c r="E30" s="650"/>
      <c r="F30" s="650"/>
      <c r="G30" s="650"/>
      <c r="H30" s="650"/>
      <c r="I30" s="58"/>
      <c r="T30" s="7" t="s">
        <v>5</v>
      </c>
    </row>
    <row r="31" spans="2:21" ht="21" customHeight="1">
      <c r="B31" s="636" t="s">
        <v>51</v>
      </c>
      <c r="C31" s="636"/>
      <c r="D31" s="636"/>
      <c r="E31" s="636"/>
      <c r="F31" s="636"/>
      <c r="G31" s="636"/>
      <c r="H31" s="636"/>
      <c r="I31" s="58"/>
    </row>
    <row r="32" spans="2:21" ht="21" customHeight="1">
      <c r="B32" s="34" t="s">
        <v>21</v>
      </c>
      <c r="C32" s="650"/>
      <c r="D32" s="650"/>
      <c r="E32" s="700" t="s">
        <v>21</v>
      </c>
      <c r="F32" s="700"/>
      <c r="G32" s="709"/>
      <c r="H32" s="709"/>
      <c r="I32" s="58"/>
      <c r="T32" s="7" t="s">
        <v>5</v>
      </c>
    </row>
    <row r="33" spans="2:20" ht="21" customHeight="1">
      <c r="B33" s="34" t="s">
        <v>22</v>
      </c>
      <c r="C33" s="650"/>
      <c r="D33" s="650"/>
      <c r="E33" s="700" t="s">
        <v>22</v>
      </c>
      <c r="F33" s="700"/>
      <c r="G33" s="709"/>
      <c r="H33" s="709"/>
      <c r="I33" s="58"/>
    </row>
    <row r="34" spans="2:20" ht="12.75" customHeight="1">
      <c r="E34" s="28"/>
      <c r="F34" s="28"/>
      <c r="G34" s="28"/>
    </row>
    <row r="35" spans="2:20" ht="21" customHeight="1">
      <c r="B35" s="636" t="s">
        <v>215</v>
      </c>
      <c r="C35" s="636"/>
      <c r="D35" s="52" t="s">
        <v>116</v>
      </c>
      <c r="E35" s="67" t="s">
        <v>115</v>
      </c>
      <c r="F35" s="67" t="s">
        <v>114</v>
      </c>
      <c r="G35" s="67" t="s">
        <v>117</v>
      </c>
      <c r="H35" s="67" t="s">
        <v>118</v>
      </c>
    </row>
    <row r="36" spans="2:20" ht="36.75" customHeight="1">
      <c r="B36" s="636"/>
      <c r="C36" s="636"/>
      <c r="D36" s="424"/>
      <c r="E36" s="424"/>
      <c r="F36" s="425" t="s">
        <v>5</v>
      </c>
      <c r="G36" s="424"/>
      <c r="H36" s="424"/>
      <c r="T36" s="7" t="s">
        <v>207</v>
      </c>
    </row>
    <row r="37" spans="2:20" ht="24.75" customHeight="1">
      <c r="B37" s="25"/>
      <c r="C37" s="25"/>
      <c r="D37" s="29"/>
      <c r="E37" s="29"/>
      <c r="F37" s="9"/>
      <c r="G37" s="29"/>
      <c r="H37" s="30"/>
      <c r="I37" s="10"/>
      <c r="T37" s="7" t="s">
        <v>208</v>
      </c>
    </row>
    <row r="38" spans="2:20" ht="38.25" customHeight="1">
      <c r="B38" s="636" t="s">
        <v>439</v>
      </c>
      <c r="C38" s="636"/>
      <c r="D38" s="636"/>
      <c r="E38" s="636"/>
      <c r="F38" s="636"/>
      <c r="G38" s="636"/>
      <c r="H38" s="636"/>
      <c r="I38" s="636"/>
      <c r="J38" s="636"/>
      <c r="K38" s="636"/>
      <c r="L38" s="636"/>
      <c r="M38" s="636"/>
      <c r="T38" s="7" t="s">
        <v>209</v>
      </c>
    </row>
    <row r="39" spans="2:20" ht="102" customHeight="1">
      <c r="B39" s="725"/>
      <c r="C39" s="726"/>
      <c r="D39" s="726"/>
      <c r="E39" s="726"/>
      <c r="F39" s="726"/>
      <c r="G39" s="726"/>
      <c r="H39" s="726"/>
      <c r="I39" s="726"/>
      <c r="J39" s="726"/>
      <c r="K39" s="726"/>
      <c r="L39" s="726"/>
      <c r="M39" s="727"/>
      <c r="T39" s="7" t="s">
        <v>210</v>
      </c>
    </row>
    <row r="40" spans="2:20" ht="104.25" hidden="1" customHeight="1">
      <c r="B40" s="11"/>
      <c r="C40" s="11"/>
      <c r="D40" s="11"/>
      <c r="E40" s="11"/>
      <c r="F40" s="11"/>
      <c r="G40" s="11"/>
      <c r="H40" s="11"/>
      <c r="I40" s="11"/>
      <c r="T40" s="7" t="s">
        <v>211</v>
      </c>
    </row>
    <row r="41" spans="2:20" ht="104.25" hidden="1" customHeight="1">
      <c r="B41" s="11"/>
      <c r="C41" s="11"/>
      <c r="D41" s="11"/>
      <c r="E41" s="11"/>
      <c r="F41" s="11"/>
      <c r="G41" s="11"/>
      <c r="H41" s="11"/>
      <c r="I41" s="11"/>
      <c r="T41" s="7" t="s">
        <v>5</v>
      </c>
    </row>
    <row r="42" spans="2:20" ht="10.5" customHeight="1">
      <c r="B42" s="11"/>
      <c r="C42" s="11"/>
      <c r="D42" s="11"/>
      <c r="E42" s="11"/>
      <c r="F42" s="11"/>
      <c r="G42" s="11"/>
      <c r="H42" s="11"/>
      <c r="I42" s="11"/>
    </row>
    <row r="43" spans="2:20" ht="23.25" customHeight="1">
      <c r="B43" s="633" t="s">
        <v>187</v>
      </c>
      <c r="C43" s="633"/>
      <c r="D43" s="633"/>
      <c r="E43" s="633"/>
      <c r="F43" s="633"/>
      <c r="G43" s="633"/>
      <c r="H43" s="633"/>
      <c r="I43" s="633"/>
      <c r="T43" s="7" t="s">
        <v>5</v>
      </c>
    </row>
    <row r="44" spans="2:20" ht="23.25" customHeight="1">
      <c r="B44" s="634" t="s">
        <v>161</v>
      </c>
      <c r="C44" s="634"/>
      <c r="D44" s="634"/>
      <c r="E44" s="634"/>
      <c r="F44" s="728"/>
      <c r="G44" s="728"/>
      <c r="H44" s="728"/>
      <c r="I44" s="728"/>
      <c r="J44" s="728"/>
      <c r="K44" s="728"/>
      <c r="L44" s="728"/>
      <c r="M44" s="728"/>
    </row>
    <row r="45" spans="2:20" ht="19.5" customHeight="1">
      <c r="B45" s="729" t="s">
        <v>181</v>
      </c>
      <c r="C45" s="730"/>
      <c r="D45" s="730"/>
      <c r="E45" s="730"/>
      <c r="F45" s="730"/>
      <c r="G45" s="730"/>
      <c r="H45" s="730"/>
      <c r="I45" s="730"/>
      <c r="J45" s="730"/>
      <c r="K45" s="730"/>
      <c r="L45" s="730"/>
      <c r="M45" s="731"/>
    </row>
    <row r="46" spans="2:20" ht="81" customHeight="1">
      <c r="B46" s="725"/>
      <c r="C46" s="726"/>
      <c r="D46" s="726"/>
      <c r="E46" s="726"/>
      <c r="F46" s="726"/>
      <c r="G46" s="726"/>
      <c r="H46" s="726"/>
      <c r="I46" s="726"/>
      <c r="J46" s="726"/>
      <c r="K46" s="726"/>
      <c r="L46" s="726"/>
      <c r="M46" s="727"/>
    </row>
    <row r="47" spans="2:20" ht="21" customHeight="1">
      <c r="B47" s="635" t="s">
        <v>191</v>
      </c>
      <c r="C47" s="635"/>
      <c r="D47" s="635"/>
      <c r="E47" s="635"/>
      <c r="F47" s="637"/>
      <c r="G47" s="637"/>
      <c r="H47" s="637"/>
      <c r="I47" s="637"/>
      <c r="J47" s="637"/>
      <c r="K47" s="637"/>
      <c r="L47" s="637"/>
      <c r="M47" s="637"/>
    </row>
    <row r="48" spans="2:20" ht="32.25" customHeight="1">
      <c r="B48" s="622" t="s">
        <v>190</v>
      </c>
      <c r="C48" s="622"/>
      <c r="D48" s="622"/>
      <c r="E48" s="622"/>
      <c r="F48" s="637"/>
      <c r="G48" s="637"/>
      <c r="H48" s="637"/>
      <c r="I48" s="637"/>
      <c r="J48" s="637"/>
      <c r="K48" s="637"/>
      <c r="L48" s="637"/>
      <c r="M48" s="637"/>
      <c r="T48" s="7" t="s">
        <v>3</v>
      </c>
    </row>
    <row r="49" spans="1:21" ht="21" customHeight="1">
      <c r="B49" s="627" t="s">
        <v>196</v>
      </c>
      <c r="C49" s="627"/>
      <c r="D49" s="627"/>
      <c r="E49" s="627"/>
      <c r="F49" s="628"/>
      <c r="G49" s="628"/>
      <c r="H49" s="628"/>
      <c r="I49" s="628"/>
      <c r="J49" s="628"/>
      <c r="K49" s="628"/>
      <c r="L49" s="628"/>
      <c r="M49" s="628"/>
      <c r="T49" s="7" t="s">
        <v>2</v>
      </c>
    </row>
    <row r="50" spans="1:21" ht="9.75" customHeight="1">
      <c r="B50" s="88"/>
      <c r="C50" s="88"/>
      <c r="D50" s="88"/>
      <c r="E50" s="88"/>
      <c r="F50" s="87"/>
      <c r="G50" s="87"/>
      <c r="H50" s="87"/>
      <c r="I50" s="87"/>
      <c r="J50" s="87"/>
      <c r="K50" s="87"/>
      <c r="L50" s="87"/>
      <c r="M50" s="87"/>
    </row>
    <row r="51" spans="1:21" ht="30.75" customHeight="1">
      <c r="B51" s="622" t="s">
        <v>192</v>
      </c>
      <c r="C51" s="622"/>
      <c r="D51" s="622"/>
      <c r="E51" s="622"/>
      <c r="F51" s="427" t="s">
        <v>3</v>
      </c>
      <c r="G51" s="622" t="s">
        <v>229</v>
      </c>
      <c r="H51" s="622"/>
      <c r="I51" s="581"/>
      <c r="J51" s="65" t="s">
        <v>230</v>
      </c>
      <c r="K51" s="581"/>
      <c r="L51" s="65" t="s">
        <v>231</v>
      </c>
      <c r="M51" s="581"/>
    </row>
    <row r="52" spans="1:21" ht="11.25" customHeight="1">
      <c r="B52" s="89"/>
      <c r="C52" s="89"/>
      <c r="D52" s="89"/>
      <c r="E52" s="28"/>
      <c r="F52" s="87"/>
      <c r="G52" s="90"/>
      <c r="H52" s="87"/>
      <c r="I52" s="28"/>
    </row>
    <row r="53" spans="1:21" ht="31.5" customHeight="1">
      <c r="B53" s="622" t="s">
        <v>219</v>
      </c>
      <c r="C53" s="622"/>
      <c r="D53" s="622"/>
      <c r="E53" s="622"/>
      <c r="F53" s="622"/>
      <c r="G53" s="622"/>
      <c r="H53" s="622"/>
      <c r="I53" s="622"/>
      <c r="J53" s="622"/>
      <c r="K53" s="622"/>
      <c r="L53" s="622"/>
      <c r="M53" s="622"/>
    </row>
    <row r="54" spans="1:21" ht="214.5" customHeight="1">
      <c r="B54" s="629"/>
      <c r="C54" s="630"/>
      <c r="D54" s="630"/>
      <c r="E54" s="630"/>
      <c r="F54" s="630"/>
      <c r="G54" s="630"/>
      <c r="H54" s="630"/>
      <c r="I54" s="630"/>
      <c r="J54" s="630"/>
      <c r="K54" s="630"/>
      <c r="L54" s="630"/>
      <c r="M54" s="631"/>
    </row>
    <row r="55" spans="1:21" ht="21" customHeight="1">
      <c r="B55" s="632" t="s">
        <v>220</v>
      </c>
      <c r="C55" s="632"/>
      <c r="D55" s="632"/>
      <c r="E55" s="632"/>
      <c r="F55" s="632"/>
      <c r="G55" s="632"/>
      <c r="H55" s="632"/>
      <c r="I55" s="632"/>
      <c r="J55" s="632"/>
      <c r="K55" s="632"/>
      <c r="L55" s="632"/>
      <c r="M55" s="632"/>
    </row>
    <row r="56" spans="1:21" ht="141" customHeight="1">
      <c r="B56" s="629"/>
      <c r="C56" s="630"/>
      <c r="D56" s="630"/>
      <c r="E56" s="630"/>
      <c r="F56" s="630"/>
      <c r="G56" s="630"/>
      <c r="H56" s="630"/>
      <c r="I56" s="630"/>
      <c r="J56" s="630"/>
      <c r="K56" s="630"/>
      <c r="L56" s="630"/>
      <c r="M56" s="631"/>
    </row>
    <row r="57" spans="1:21" ht="30.75" customHeight="1">
      <c r="B57" s="622" t="s">
        <v>221</v>
      </c>
      <c r="C57" s="622"/>
      <c r="D57" s="622"/>
      <c r="E57" s="622"/>
      <c r="F57" s="622"/>
      <c r="G57" s="622"/>
      <c r="H57" s="622"/>
      <c r="I57" s="622"/>
      <c r="J57" s="622"/>
      <c r="K57" s="622"/>
      <c r="L57" s="622"/>
      <c r="M57" s="622"/>
    </row>
    <row r="58" spans="1:21" ht="25.5" customHeight="1">
      <c r="B58" s="624" t="s">
        <v>433</v>
      </c>
      <c r="C58" s="625"/>
      <c r="D58" s="625"/>
      <c r="E58" s="625"/>
      <c r="F58" s="625"/>
      <c r="G58" s="625"/>
      <c r="H58" s="625"/>
      <c r="I58" s="625"/>
      <c r="J58" s="625"/>
      <c r="K58" s="625"/>
      <c r="L58" s="625"/>
      <c r="M58" s="626"/>
      <c r="U58" s="572">
        <v>42825</v>
      </c>
    </row>
    <row r="59" spans="1:21" ht="31.5" customHeight="1">
      <c r="B59" s="622" t="s">
        <v>222</v>
      </c>
      <c r="C59" s="622"/>
      <c r="D59" s="622"/>
      <c r="E59" s="622"/>
      <c r="F59" s="622"/>
      <c r="G59" s="622"/>
      <c r="H59" s="622"/>
      <c r="I59" s="622"/>
      <c r="J59" s="622"/>
      <c r="K59" s="622"/>
      <c r="L59" s="622"/>
      <c r="M59" s="622"/>
      <c r="U59" s="572">
        <v>42855</v>
      </c>
    </row>
    <row r="60" spans="1:21" ht="39" customHeight="1">
      <c r="B60" s="624"/>
      <c r="C60" s="625"/>
      <c r="D60" s="625"/>
      <c r="E60" s="625"/>
      <c r="F60" s="625"/>
      <c r="G60" s="625"/>
      <c r="H60" s="625"/>
      <c r="I60" s="625"/>
      <c r="J60" s="625"/>
      <c r="K60" s="625"/>
      <c r="L60" s="625"/>
      <c r="M60" s="626"/>
      <c r="U60" s="572">
        <v>42885</v>
      </c>
    </row>
    <row r="61" spans="1:21" ht="10.5" customHeight="1">
      <c r="B61" s="87"/>
      <c r="C61" s="87"/>
      <c r="D61" s="87"/>
      <c r="E61" s="87"/>
      <c r="F61" s="87"/>
      <c r="G61" s="87"/>
      <c r="H61" s="87"/>
      <c r="I61" s="87"/>
      <c r="J61" s="87"/>
      <c r="K61" s="87"/>
      <c r="L61" s="87"/>
      <c r="M61" s="87"/>
      <c r="N61" s="10"/>
      <c r="U61" s="572">
        <v>42916</v>
      </c>
    </row>
    <row r="62" spans="1:21" ht="30.75" customHeight="1">
      <c r="B62" s="622" t="s">
        <v>223</v>
      </c>
      <c r="C62" s="622"/>
      <c r="D62" s="622"/>
      <c r="E62" s="622"/>
      <c r="F62" s="622"/>
      <c r="G62" s="623"/>
      <c r="H62" s="623"/>
      <c r="I62" s="623"/>
      <c r="J62" s="28"/>
      <c r="K62" s="10"/>
      <c r="L62" s="10"/>
      <c r="M62" s="10"/>
      <c r="N62" s="10"/>
      <c r="U62" s="572">
        <v>42947</v>
      </c>
    </row>
    <row r="63" spans="1:21" ht="48" hidden="1" customHeight="1">
      <c r="B63" s="656" t="s">
        <v>111</v>
      </c>
      <c r="C63" s="657"/>
      <c r="D63" s="657"/>
      <c r="E63" s="657"/>
      <c r="F63" s="658"/>
      <c r="G63" s="66"/>
      <c r="H63" s="5"/>
      <c r="I63" s="13"/>
    </row>
    <row r="64" spans="1:21" ht="11.25" customHeight="1">
      <c r="A64" s="28"/>
      <c r="B64" s="76"/>
      <c r="C64" s="76"/>
      <c r="D64" s="76"/>
      <c r="E64" s="76"/>
      <c r="F64" s="76"/>
      <c r="G64" s="76"/>
      <c r="H64" s="76"/>
      <c r="I64" s="91"/>
      <c r="U64" s="572">
        <v>42978</v>
      </c>
    </row>
    <row r="65" spans="2:21" ht="19.5" customHeight="1">
      <c r="B65" s="622" t="s">
        <v>237</v>
      </c>
      <c r="C65" s="622"/>
      <c r="D65" s="622"/>
      <c r="E65" s="622"/>
      <c r="F65" s="622"/>
      <c r="G65" s="622"/>
      <c r="H65" s="622"/>
      <c r="I65" s="622"/>
      <c r="U65" s="572">
        <v>43008</v>
      </c>
    </row>
    <row r="66" spans="2:21" ht="47.25" customHeight="1">
      <c r="B66" s="35" t="s">
        <v>182</v>
      </c>
      <c r="C66" s="577">
        <v>43131</v>
      </c>
      <c r="D66" s="659" t="s">
        <v>234</v>
      </c>
      <c r="E66" s="660"/>
      <c r="F66" s="429"/>
      <c r="G66" s="706" t="s">
        <v>232</v>
      </c>
      <c r="H66" s="707"/>
      <c r="I66" s="424"/>
      <c r="U66" s="555">
        <v>43039</v>
      </c>
    </row>
    <row r="67" spans="2:21" ht="21.75" customHeight="1">
      <c r="B67" s="702" t="s">
        <v>233</v>
      </c>
      <c r="C67" s="703"/>
      <c r="D67" s="708" t="s">
        <v>235</v>
      </c>
      <c r="E67" s="700"/>
      <c r="F67" s="424" t="s">
        <v>273</v>
      </c>
      <c r="G67" s="749" t="s">
        <v>113</v>
      </c>
      <c r="H67" s="749"/>
      <c r="I67" s="754"/>
      <c r="U67" s="555">
        <v>43069</v>
      </c>
    </row>
    <row r="68" spans="2:21" ht="21" customHeight="1">
      <c r="B68" s="704"/>
      <c r="C68" s="705"/>
      <c r="D68" s="708" t="s">
        <v>236</v>
      </c>
      <c r="E68" s="700"/>
      <c r="F68" s="430"/>
      <c r="G68" s="749"/>
      <c r="H68" s="749"/>
      <c r="I68" s="755"/>
      <c r="U68" s="555">
        <v>43100</v>
      </c>
    </row>
    <row r="69" spans="2:21" ht="18" customHeight="1">
      <c r="B69" s="14"/>
      <c r="C69" s="14"/>
      <c r="D69" s="14"/>
      <c r="E69" s="14"/>
      <c r="F69" s="15"/>
      <c r="G69" s="15"/>
      <c r="H69" s="28"/>
      <c r="U69" s="555">
        <v>43131</v>
      </c>
    </row>
    <row r="70" spans="2:21" ht="20.25" customHeight="1">
      <c r="B70" s="636" t="s">
        <v>38</v>
      </c>
      <c r="C70" s="636"/>
      <c r="D70" s="636"/>
      <c r="E70" s="636"/>
      <c r="F70" s="636"/>
      <c r="G70" s="636"/>
      <c r="H70" s="636"/>
      <c r="I70" s="636"/>
      <c r="U70" s="555">
        <v>43159</v>
      </c>
    </row>
    <row r="71" spans="2:21" ht="33" customHeight="1">
      <c r="B71" s="746"/>
      <c r="C71" s="747"/>
      <c r="D71" s="747"/>
      <c r="E71" s="747"/>
      <c r="F71" s="747"/>
      <c r="G71" s="747"/>
      <c r="H71" s="747"/>
      <c r="I71" s="748"/>
      <c r="U71" s="555">
        <v>43190</v>
      </c>
    </row>
    <row r="72" spans="2:21" ht="21" customHeight="1">
      <c r="B72" s="12" t="s">
        <v>189</v>
      </c>
      <c r="U72" s="555">
        <v>43220</v>
      </c>
    </row>
    <row r="73" spans="2:21" ht="20.25" customHeight="1">
      <c r="B73" s="37" t="s">
        <v>167</v>
      </c>
      <c r="C73" s="38"/>
      <c r="D73" s="38"/>
      <c r="E73" s="38"/>
      <c r="F73" s="38"/>
      <c r="G73" s="38"/>
      <c r="H73" s="38"/>
      <c r="I73" s="38"/>
      <c r="J73" s="562"/>
      <c r="U73" s="555">
        <v>43251</v>
      </c>
    </row>
    <row r="74" spans="2:21" ht="20.25" customHeight="1">
      <c r="B74" s="750" t="s">
        <v>20</v>
      </c>
      <c r="C74" s="750" t="s">
        <v>19</v>
      </c>
      <c r="D74" s="751" t="s">
        <v>18</v>
      </c>
      <c r="E74" s="752"/>
      <c r="F74" s="752"/>
      <c r="G74" s="753"/>
      <c r="H74" s="40">
        <v>2018</v>
      </c>
      <c r="I74" s="578">
        <v>2019</v>
      </c>
      <c r="J74" s="563"/>
      <c r="U74" s="555">
        <v>43281</v>
      </c>
    </row>
    <row r="75" spans="2:21" ht="20.25" customHeight="1">
      <c r="B75" s="750"/>
      <c r="C75" s="750"/>
      <c r="D75" s="39" t="s">
        <v>16</v>
      </c>
      <c r="E75" s="39" t="s">
        <v>15</v>
      </c>
      <c r="F75" s="39" t="s">
        <v>14</v>
      </c>
      <c r="G75" s="39" t="s">
        <v>13</v>
      </c>
      <c r="H75" s="40" t="s">
        <v>17</v>
      </c>
      <c r="I75" s="561" t="s">
        <v>435</v>
      </c>
      <c r="J75" s="564"/>
    </row>
    <row r="76" spans="2:21" ht="39" customHeight="1">
      <c r="B76" s="664" t="s">
        <v>297</v>
      </c>
      <c r="C76" s="580"/>
      <c r="D76" s="431"/>
      <c r="E76" s="431"/>
      <c r="F76" s="431"/>
      <c r="G76" s="431"/>
      <c r="H76" s="41">
        <f t="shared" ref="H76:H85" si="0">SUM(D76:G76)</f>
        <v>0</v>
      </c>
      <c r="I76" s="583"/>
    </row>
    <row r="77" spans="2:21" ht="39.75" customHeight="1">
      <c r="B77" s="665"/>
      <c r="C77" s="580"/>
      <c r="D77" s="582"/>
      <c r="E77" s="582"/>
      <c r="F77" s="582"/>
      <c r="G77" s="431"/>
      <c r="H77" s="41">
        <f t="shared" si="0"/>
        <v>0</v>
      </c>
      <c r="I77" s="582"/>
    </row>
    <row r="78" spans="2:21" ht="21" customHeight="1">
      <c r="B78" s="665"/>
      <c r="C78" s="580"/>
      <c r="D78" s="582"/>
      <c r="E78" s="582"/>
      <c r="F78" s="582"/>
      <c r="G78" s="582"/>
      <c r="H78" s="41">
        <f t="shared" si="0"/>
        <v>0</v>
      </c>
      <c r="I78" s="582"/>
    </row>
    <row r="79" spans="2:21" ht="21" customHeight="1">
      <c r="B79" s="665"/>
      <c r="C79" s="580"/>
      <c r="D79" s="582"/>
      <c r="E79" s="582"/>
      <c r="F79" s="582"/>
      <c r="G79" s="582"/>
      <c r="H79" s="41">
        <f t="shared" si="0"/>
        <v>0</v>
      </c>
      <c r="I79" s="582"/>
    </row>
    <row r="80" spans="2:21" ht="21" customHeight="1">
      <c r="B80" s="665"/>
      <c r="C80" s="580"/>
      <c r="D80" s="582"/>
      <c r="E80" s="582"/>
      <c r="F80" s="582"/>
      <c r="G80" s="582"/>
      <c r="H80" s="41">
        <f t="shared" si="0"/>
        <v>0</v>
      </c>
      <c r="I80" s="582"/>
    </row>
    <row r="81" spans="1:13" ht="21" customHeight="1">
      <c r="B81" s="666"/>
      <c r="C81" s="580"/>
      <c r="D81" s="582"/>
      <c r="E81" s="582"/>
      <c r="F81" s="582"/>
      <c r="G81" s="582"/>
      <c r="H81" s="41">
        <f t="shared" si="0"/>
        <v>0</v>
      </c>
      <c r="I81" s="582"/>
    </row>
    <row r="82" spans="1:13" ht="20.25" customHeight="1">
      <c r="B82" s="654" t="s">
        <v>300</v>
      </c>
      <c r="C82" s="716"/>
      <c r="D82" s="41">
        <f>SUM(D76:D81)</f>
        <v>0</v>
      </c>
      <c r="E82" s="41">
        <f>SUM(E76:E81)</f>
        <v>0</v>
      </c>
      <c r="F82" s="41">
        <f>SUM(F76:F81)</f>
        <v>0</v>
      </c>
      <c r="G82" s="41">
        <f>SUM(G76:G81)</f>
        <v>0</v>
      </c>
      <c r="H82" s="41">
        <f t="shared" si="0"/>
        <v>0</v>
      </c>
      <c r="I82" s="41">
        <f>SUM(I76:I81)</f>
        <v>0</v>
      </c>
    </row>
    <row r="83" spans="1:13" ht="58.5" customHeight="1">
      <c r="B83" s="744" t="s">
        <v>241</v>
      </c>
      <c r="C83" s="16" t="s">
        <v>197</v>
      </c>
      <c r="D83" s="436"/>
      <c r="E83" s="584"/>
      <c r="F83" s="584"/>
      <c r="G83" s="436"/>
      <c r="H83" s="41">
        <f t="shared" si="0"/>
        <v>0</v>
      </c>
      <c r="I83" s="583"/>
      <c r="J83" s="447">
        <v>0</v>
      </c>
      <c r="K83" s="448" t="s">
        <v>424</v>
      </c>
      <c r="L83" s="448" t="s">
        <v>422</v>
      </c>
      <c r="M83" s="448" t="s">
        <v>423</v>
      </c>
    </row>
    <row r="84" spans="1:13" ht="56.25" customHeight="1">
      <c r="B84" s="665"/>
      <c r="C84" s="16" t="s">
        <v>178</v>
      </c>
      <c r="D84" s="582"/>
      <c r="E84" s="584"/>
      <c r="F84" s="584"/>
      <c r="G84" s="582"/>
      <c r="H84" s="148">
        <f t="shared" si="0"/>
        <v>0</v>
      </c>
      <c r="I84" s="582"/>
      <c r="J84" s="447">
        <v>0</v>
      </c>
      <c r="K84" s="448" t="s">
        <v>424</v>
      </c>
      <c r="L84" s="448" t="s">
        <v>422</v>
      </c>
      <c r="M84" s="448" t="s">
        <v>423</v>
      </c>
    </row>
    <row r="85" spans="1:13" ht="52.5" customHeight="1">
      <c r="B85" s="665"/>
      <c r="C85" s="16" t="s">
        <v>216</v>
      </c>
      <c r="D85" s="583"/>
      <c r="E85" s="584"/>
      <c r="F85" s="584"/>
      <c r="G85" s="582"/>
      <c r="H85" s="148">
        <f t="shared" si="0"/>
        <v>0</v>
      </c>
      <c r="I85" s="582"/>
      <c r="J85" s="447">
        <v>0</v>
      </c>
      <c r="K85" s="448" t="s">
        <v>424</v>
      </c>
      <c r="L85" s="448" t="s">
        <v>422</v>
      </c>
      <c r="M85" s="448" t="s">
        <v>423</v>
      </c>
    </row>
    <row r="86" spans="1:13" ht="21" customHeight="1">
      <c r="B86" s="622" t="s">
        <v>298</v>
      </c>
      <c r="C86" s="622"/>
      <c r="D86" s="41">
        <f>SUM(D83:D85)</f>
        <v>0</v>
      </c>
      <c r="E86" s="41">
        <f>SUM(E83:E85)</f>
        <v>0</v>
      </c>
      <c r="F86" s="41">
        <f>SUM(F83:F85)</f>
        <v>0</v>
      </c>
      <c r="G86" s="41">
        <f>SUM(G83:G85)</f>
        <v>0</v>
      </c>
      <c r="H86" s="41">
        <f>SUM(D86:G86)</f>
        <v>0</v>
      </c>
      <c r="I86" s="41">
        <f>SUM(I83:I85)</f>
        <v>0</v>
      </c>
    </row>
    <row r="87" spans="1:13" ht="21" customHeight="1">
      <c r="B87" s="622" t="s">
        <v>299</v>
      </c>
      <c r="C87" s="622"/>
      <c r="D87" s="42">
        <f t="shared" ref="D87:I87" si="1">D86+D82</f>
        <v>0</v>
      </c>
      <c r="E87" s="42">
        <f t="shared" si="1"/>
        <v>0</v>
      </c>
      <c r="F87" s="42">
        <f t="shared" si="1"/>
        <v>0</v>
      </c>
      <c r="G87" s="42">
        <f>G86+G82</f>
        <v>0</v>
      </c>
      <c r="H87" s="43">
        <f t="shared" si="1"/>
        <v>0</v>
      </c>
      <c r="I87" s="43">
        <f t="shared" si="1"/>
        <v>0</v>
      </c>
    </row>
    <row r="88" spans="1:13" ht="10.5" customHeight="1">
      <c r="A88" s="8"/>
      <c r="B88" s="76"/>
      <c r="C88" s="76"/>
      <c r="D88" s="77"/>
      <c r="E88" s="77"/>
      <c r="F88" s="77"/>
      <c r="G88" s="77"/>
      <c r="H88" s="78"/>
      <c r="I88" s="78"/>
      <c r="J88" s="28"/>
    </row>
    <row r="89" spans="1:13" ht="21" customHeight="1">
      <c r="B89" s="745" t="s">
        <v>188</v>
      </c>
      <c r="C89" s="745"/>
      <c r="D89" s="745"/>
      <c r="E89" s="745"/>
      <c r="F89" s="745"/>
      <c r="G89" s="745"/>
      <c r="H89" s="745"/>
      <c r="I89" s="745"/>
    </row>
    <row r="90" spans="1:13" ht="21" customHeight="1">
      <c r="B90" s="659" t="s">
        <v>7</v>
      </c>
      <c r="C90" s="660"/>
      <c r="D90" s="39" t="str">
        <f>D75</f>
        <v>Kwartał 1</v>
      </c>
      <c r="E90" s="39" t="str">
        <f>E75</f>
        <v>Kwartał 2</v>
      </c>
      <c r="F90" s="39" t="str">
        <f>F75</f>
        <v>Kwartał 3</v>
      </c>
      <c r="G90" s="39" t="str">
        <f>G75</f>
        <v>Kwartał 4</v>
      </c>
      <c r="H90" s="39">
        <f>H74</f>
        <v>2018</v>
      </c>
      <c r="I90" s="39" t="str">
        <f>I75</f>
        <v>1 kw</v>
      </c>
    </row>
    <row r="91" spans="1:13" ht="30.75" customHeight="1">
      <c r="B91" s="659" t="s">
        <v>168</v>
      </c>
      <c r="C91" s="660"/>
      <c r="D91" s="41">
        <f t="shared" ref="D91:I91" si="2">D92+D93</f>
        <v>0</v>
      </c>
      <c r="E91" s="41">
        <f t="shared" si="2"/>
        <v>0</v>
      </c>
      <c r="F91" s="41">
        <f t="shared" si="2"/>
        <v>0</v>
      </c>
      <c r="G91" s="41">
        <f t="shared" si="2"/>
        <v>0</v>
      </c>
      <c r="H91" s="41">
        <f t="shared" si="2"/>
        <v>0</v>
      </c>
      <c r="I91" s="41">
        <f t="shared" si="2"/>
        <v>0</v>
      </c>
    </row>
    <row r="92" spans="1:13" ht="21" customHeight="1">
      <c r="B92" s="662" t="s">
        <v>195</v>
      </c>
      <c r="C92" s="663"/>
      <c r="D92" s="433"/>
      <c r="E92" s="434"/>
      <c r="F92" s="434"/>
      <c r="G92" s="433"/>
      <c r="H92" s="43">
        <f>SUM(D92:G92)</f>
        <v>0</v>
      </c>
      <c r="I92" s="433"/>
    </row>
    <row r="93" spans="1:13" ht="21" customHeight="1">
      <c r="B93" s="661" t="s">
        <v>224</v>
      </c>
      <c r="C93" s="660"/>
      <c r="D93" s="41">
        <f>D97+D98</f>
        <v>0</v>
      </c>
      <c r="E93" s="41">
        <f>E97+E98</f>
        <v>0</v>
      </c>
      <c r="F93" s="41">
        <f>F97+F98</f>
        <v>0</v>
      </c>
      <c r="G93" s="41">
        <f>G97+G98</f>
        <v>0</v>
      </c>
      <c r="H93" s="41">
        <f>SUM(D93:G93)</f>
        <v>0</v>
      </c>
      <c r="I93" s="41">
        <f>I97+I98</f>
        <v>0</v>
      </c>
    </row>
    <row r="94" spans="1:13" ht="11.25" customHeight="1"/>
    <row r="95" spans="1:13" ht="21" customHeight="1">
      <c r="B95" s="632" t="s">
        <v>169</v>
      </c>
      <c r="C95" s="632"/>
      <c r="D95" s="632"/>
      <c r="E95" s="632"/>
      <c r="F95" s="632"/>
      <c r="G95" s="632"/>
      <c r="H95" s="632"/>
      <c r="I95" s="632"/>
    </row>
    <row r="96" spans="1:13" ht="36" customHeight="1">
      <c r="B96" s="39" t="s">
        <v>11</v>
      </c>
      <c r="C96" s="39" t="s">
        <v>193</v>
      </c>
      <c r="D96" s="39" t="str">
        <f t="shared" ref="D96:I96" si="3">D90</f>
        <v>Kwartał 1</v>
      </c>
      <c r="E96" s="39" t="str">
        <f t="shared" si="3"/>
        <v>Kwartał 2</v>
      </c>
      <c r="F96" s="39" t="str">
        <f t="shared" si="3"/>
        <v>Kwartał 3</v>
      </c>
      <c r="G96" s="39" t="str">
        <f t="shared" si="3"/>
        <v>Kwartał 4</v>
      </c>
      <c r="H96" s="39">
        <f t="shared" si="3"/>
        <v>2018</v>
      </c>
      <c r="I96" s="39" t="str">
        <f t="shared" si="3"/>
        <v>1 kw</v>
      </c>
    </row>
    <row r="97" spans="1:15" ht="21" customHeight="1">
      <c r="B97" s="432" t="s">
        <v>84</v>
      </c>
      <c r="C97" s="435">
        <v>0.05</v>
      </c>
      <c r="D97" s="583"/>
      <c r="E97" s="583"/>
      <c r="F97" s="583"/>
      <c r="G97" s="583"/>
      <c r="H97" s="41">
        <f>SUM(D97:G97)</f>
        <v>0</v>
      </c>
      <c r="I97" s="583"/>
    </row>
    <row r="98" spans="1:15" ht="21" customHeight="1">
      <c r="B98" s="432" t="s">
        <v>83</v>
      </c>
      <c r="C98" s="435">
        <v>0.06</v>
      </c>
      <c r="D98" s="583"/>
      <c r="E98" s="583"/>
      <c r="F98" s="583"/>
      <c r="G98" s="583"/>
      <c r="H98" s="41">
        <f>SUM(D98:G98)</f>
        <v>0</v>
      </c>
      <c r="I98" s="583"/>
    </row>
    <row r="99" spans="1:15" ht="38.25" customHeight="1">
      <c r="B99" s="622" t="s">
        <v>301</v>
      </c>
      <c r="C99" s="622"/>
      <c r="D99" s="44">
        <f>D93+D92-D87</f>
        <v>0</v>
      </c>
      <c r="E99" s="44">
        <f>D99+E93+E92-E87</f>
        <v>0</v>
      </c>
      <c r="F99" s="44">
        <f>E99+F93+F92-F87</f>
        <v>0</v>
      </c>
      <c r="G99" s="44">
        <f>F99+G93+G92-G87</f>
        <v>0</v>
      </c>
      <c r="H99" s="44">
        <f>G99</f>
        <v>0</v>
      </c>
      <c r="I99" s="44">
        <f>H99+I93+I92-I87</f>
        <v>0</v>
      </c>
    </row>
    <row r="100" spans="1:15" ht="10.5" customHeight="1"/>
    <row r="101" spans="1:15" ht="21" customHeight="1">
      <c r="B101" s="632" t="s">
        <v>198</v>
      </c>
      <c r="C101" s="632"/>
      <c r="D101" s="632"/>
      <c r="E101" s="632"/>
      <c r="F101" s="632"/>
      <c r="G101" s="632"/>
      <c r="H101" s="632"/>
      <c r="I101" s="632"/>
      <c r="J101" s="632"/>
      <c r="K101" s="632"/>
      <c r="L101" s="632"/>
      <c r="M101" s="632"/>
      <c r="N101" s="641"/>
      <c r="O101" s="444"/>
    </row>
    <row r="102" spans="1:15" ht="26.25" customHeight="1">
      <c r="B102" s="654" t="s">
        <v>56</v>
      </c>
      <c r="C102" s="655"/>
      <c r="D102" s="655"/>
      <c r="E102" s="655"/>
      <c r="F102" s="655"/>
      <c r="G102" s="655"/>
      <c r="H102" s="655"/>
      <c r="I102" s="655"/>
      <c r="J102" s="655"/>
      <c r="K102" s="655"/>
      <c r="L102" s="655"/>
      <c r="M102" s="655"/>
      <c r="N102" s="655"/>
      <c r="O102" s="444"/>
    </row>
    <row r="103" spans="1:15" ht="21" customHeight="1">
      <c r="B103" s="46" t="s">
        <v>10</v>
      </c>
      <c r="C103" s="638" t="s">
        <v>9</v>
      </c>
      <c r="D103" s="639"/>
      <c r="E103" s="639"/>
      <c r="F103" s="640"/>
      <c r="G103" s="75">
        <f>H74</f>
        <v>2018</v>
      </c>
      <c r="H103" s="75">
        <f t="shared" ref="H103" si="4">G103+1</f>
        <v>2019</v>
      </c>
      <c r="I103" s="75">
        <f t="shared" ref="I103" si="5">H103+1</f>
        <v>2020</v>
      </c>
      <c r="J103" s="75">
        <f t="shared" ref="J103" si="6">I103+1</f>
        <v>2021</v>
      </c>
      <c r="K103" s="75">
        <f t="shared" ref="K103" si="7">J103+1</f>
        <v>2022</v>
      </c>
      <c r="L103" s="75">
        <f t="shared" ref="L103" si="8">K103+1</f>
        <v>2023</v>
      </c>
      <c r="M103" s="75">
        <f t="shared" ref="M103:N103" si="9">L103+1</f>
        <v>2024</v>
      </c>
      <c r="N103" s="406">
        <f t="shared" si="9"/>
        <v>2025</v>
      </c>
    </row>
    <row r="104" spans="1:15" ht="21" customHeight="1">
      <c r="B104" s="47"/>
      <c r="C104" s="39" t="s">
        <v>16</v>
      </c>
      <c r="D104" s="39" t="s">
        <v>15</v>
      </c>
      <c r="E104" s="39" t="s">
        <v>14</v>
      </c>
      <c r="F104" s="39" t="s">
        <v>442</v>
      </c>
      <c r="G104" s="611" t="s">
        <v>443</v>
      </c>
      <c r="H104" s="74"/>
      <c r="I104" s="74"/>
      <c r="J104" s="74"/>
      <c r="K104" s="74"/>
      <c r="L104" s="74"/>
      <c r="M104" s="74"/>
      <c r="N104" s="74"/>
    </row>
    <row r="105" spans="1:15" ht="21" customHeight="1">
      <c r="B105" s="442"/>
      <c r="C105" s="585"/>
      <c r="D105" s="585"/>
      <c r="E105" s="585"/>
      <c r="F105" s="585"/>
      <c r="G105" s="48">
        <f>SUM(C105:F105)</f>
        <v>0</v>
      </c>
      <c r="H105" s="584"/>
      <c r="I105" s="584"/>
      <c r="J105" s="584"/>
      <c r="K105" s="584"/>
      <c r="L105" s="584"/>
      <c r="M105" s="584">
        <v>0</v>
      </c>
      <c r="N105" s="432"/>
    </row>
    <row r="106" spans="1:15" ht="21" customHeight="1">
      <c r="B106" s="442"/>
      <c r="C106" s="585"/>
      <c r="D106" s="585"/>
      <c r="E106" s="585"/>
      <c r="F106" s="585"/>
      <c r="G106" s="49">
        <f>SUM(C106:F106)</f>
        <v>0</v>
      </c>
      <c r="H106" s="584"/>
      <c r="I106" s="584"/>
      <c r="J106" s="583"/>
      <c r="K106" s="583"/>
      <c r="L106" s="583"/>
      <c r="M106" s="583"/>
      <c r="N106" s="432"/>
    </row>
    <row r="107" spans="1:15" ht="21" customHeight="1">
      <c r="B107" s="442"/>
      <c r="C107" s="585"/>
      <c r="D107" s="585"/>
      <c r="E107" s="585"/>
      <c r="F107" s="585"/>
      <c r="G107" s="49">
        <f>SUM(C107:F107)</f>
        <v>0</v>
      </c>
      <c r="H107" s="584"/>
      <c r="I107" s="584"/>
      <c r="J107" s="583"/>
      <c r="K107" s="583"/>
      <c r="L107" s="583"/>
      <c r="M107" s="583"/>
      <c r="N107" s="432"/>
    </row>
    <row r="108" spans="1:15" ht="21" customHeight="1">
      <c r="B108" s="442"/>
      <c r="C108" s="585"/>
      <c r="D108" s="585"/>
      <c r="E108" s="585"/>
      <c r="F108" s="585"/>
      <c r="G108" s="49">
        <f>SUM(C108:F108)</f>
        <v>0</v>
      </c>
      <c r="H108" s="584"/>
      <c r="I108" s="584"/>
      <c r="J108" s="583"/>
      <c r="K108" s="583"/>
      <c r="L108" s="583"/>
      <c r="M108" s="583"/>
      <c r="N108" s="432"/>
    </row>
    <row r="109" spans="1:15" ht="43.5" customHeight="1">
      <c r="A109" s="12"/>
      <c r="B109" s="45" t="s">
        <v>170</v>
      </c>
      <c r="C109" s="43">
        <f t="shared" ref="C109:N109" si="10">SUM(C105:C108)</f>
        <v>0</v>
      </c>
      <c r="D109" s="43">
        <f t="shared" si="10"/>
        <v>0</v>
      </c>
      <c r="E109" s="43">
        <f t="shared" si="10"/>
        <v>0</v>
      </c>
      <c r="F109" s="43">
        <f t="shared" si="10"/>
        <v>0</v>
      </c>
      <c r="G109" s="43">
        <f t="shared" si="10"/>
        <v>0</v>
      </c>
      <c r="H109" s="43">
        <f t="shared" si="10"/>
        <v>0</v>
      </c>
      <c r="I109" s="43">
        <f t="shared" si="10"/>
        <v>0</v>
      </c>
      <c r="J109" s="43">
        <f t="shared" si="10"/>
        <v>0</v>
      </c>
      <c r="K109" s="43">
        <f t="shared" si="10"/>
        <v>0</v>
      </c>
      <c r="L109" s="43">
        <f t="shared" si="10"/>
        <v>0</v>
      </c>
      <c r="M109" s="43">
        <f t="shared" si="10"/>
        <v>0</v>
      </c>
      <c r="N109" s="43">
        <f t="shared" si="10"/>
        <v>0</v>
      </c>
    </row>
    <row r="110" spans="1:15" ht="111" customHeight="1">
      <c r="B110" s="654" t="s">
        <v>8</v>
      </c>
      <c r="C110" s="655"/>
      <c r="D110" s="716"/>
      <c r="E110" s="741"/>
      <c r="F110" s="742"/>
      <c r="G110" s="742"/>
      <c r="H110" s="742"/>
      <c r="I110" s="742"/>
      <c r="J110" s="742"/>
      <c r="K110" s="742"/>
      <c r="L110" s="742"/>
      <c r="M110" s="742"/>
      <c r="N110" s="743"/>
      <c r="O110" s="444"/>
    </row>
    <row r="111" spans="1:15" ht="28.5" customHeight="1">
      <c r="B111" s="622" t="s">
        <v>434</v>
      </c>
      <c r="C111" s="622"/>
      <c r="D111" s="622"/>
      <c r="E111" s="622"/>
      <c r="F111" s="622"/>
      <c r="G111" s="622"/>
      <c r="H111" s="622"/>
      <c r="I111" s="622"/>
      <c r="J111" s="622"/>
      <c r="K111" s="622"/>
      <c r="L111" s="622"/>
      <c r="M111" s="622"/>
      <c r="N111" s="622"/>
      <c r="O111" s="444"/>
    </row>
    <row r="112" spans="1:15" ht="21" customHeight="1">
      <c r="B112" s="644" t="s">
        <v>10</v>
      </c>
      <c r="C112" s="638" t="s">
        <v>9</v>
      </c>
      <c r="D112" s="639"/>
      <c r="E112" s="639"/>
      <c r="F112" s="640"/>
      <c r="G112" s="75">
        <f t="shared" ref="G112:L112" si="11">G103</f>
        <v>2018</v>
      </c>
      <c r="H112" s="75">
        <f t="shared" si="11"/>
        <v>2019</v>
      </c>
      <c r="I112" s="75">
        <f t="shared" si="11"/>
        <v>2020</v>
      </c>
      <c r="J112" s="75">
        <f t="shared" si="11"/>
        <v>2021</v>
      </c>
      <c r="K112" s="75">
        <f t="shared" si="11"/>
        <v>2022</v>
      </c>
      <c r="L112" s="75">
        <f t="shared" si="11"/>
        <v>2023</v>
      </c>
      <c r="M112" s="75">
        <f>L112+1</f>
        <v>2024</v>
      </c>
      <c r="N112" s="75">
        <f>M112+1</f>
        <v>2025</v>
      </c>
    </row>
    <row r="113" spans="1:15" ht="21" customHeight="1">
      <c r="B113" s="635"/>
      <c r="C113" s="39" t="str">
        <f>+C104</f>
        <v>Kwartał 1</v>
      </c>
      <c r="D113" s="39" t="str">
        <f>+D104</f>
        <v>Kwartał 2</v>
      </c>
      <c r="E113" s="39" t="str">
        <f>+E104</f>
        <v>Kwartał 3</v>
      </c>
      <c r="F113" s="39" t="str">
        <f>+F104</f>
        <v>Kwartał 4 2018 r</v>
      </c>
      <c r="G113" s="611" t="str">
        <f>G104</f>
        <v>Razem</v>
      </c>
      <c r="H113" s="74"/>
      <c r="I113" s="74"/>
      <c r="J113" s="74"/>
      <c r="K113" s="74"/>
      <c r="L113" s="74"/>
      <c r="M113" s="74"/>
      <c r="N113" s="74"/>
    </row>
    <row r="114" spans="1:15" ht="21" customHeight="1">
      <c r="B114" s="586"/>
      <c r="C114" s="583"/>
      <c r="D114" s="583"/>
      <c r="E114" s="583"/>
      <c r="F114" s="583"/>
      <c r="G114" s="49">
        <f>SUM(C114:F114)</f>
        <v>0</v>
      </c>
      <c r="H114" s="583"/>
      <c r="I114" s="583"/>
      <c r="J114" s="583"/>
      <c r="K114" s="583"/>
      <c r="L114" s="583"/>
      <c r="M114" s="583"/>
      <c r="N114" s="432"/>
    </row>
    <row r="115" spans="1:15" ht="21" customHeight="1">
      <c r="B115" s="586"/>
      <c r="C115" s="583"/>
      <c r="D115" s="583"/>
      <c r="E115" s="583"/>
      <c r="F115" s="583"/>
      <c r="G115" s="49">
        <f>SUM(C115:F115)</f>
        <v>0</v>
      </c>
      <c r="H115" s="583"/>
      <c r="I115" s="583"/>
      <c r="J115" s="583"/>
      <c r="K115" s="583"/>
      <c r="L115" s="583"/>
      <c r="M115" s="583"/>
      <c r="N115" s="432"/>
    </row>
    <row r="116" spans="1:15" ht="21" customHeight="1">
      <c r="B116" s="586"/>
      <c r="C116" s="583"/>
      <c r="D116" s="583"/>
      <c r="E116" s="583"/>
      <c r="F116" s="583"/>
      <c r="G116" s="49">
        <f>SUM(C116:F116)</f>
        <v>0</v>
      </c>
      <c r="H116" s="583"/>
      <c r="I116" s="583"/>
      <c r="J116" s="583"/>
      <c r="K116" s="583"/>
      <c r="L116" s="583"/>
      <c r="M116" s="583"/>
      <c r="N116" s="432"/>
    </row>
    <row r="117" spans="1:15" ht="21" customHeight="1">
      <c r="B117" s="586"/>
      <c r="C117" s="583"/>
      <c r="D117" s="583"/>
      <c r="E117" s="583"/>
      <c r="F117" s="583"/>
      <c r="G117" s="49">
        <f>SUM(C117:F117)</f>
        <v>0</v>
      </c>
      <c r="H117" s="583"/>
      <c r="I117" s="583"/>
      <c r="J117" s="583"/>
      <c r="K117" s="583"/>
      <c r="L117" s="583"/>
      <c r="M117" s="583"/>
      <c r="N117" s="432"/>
    </row>
    <row r="118" spans="1:15" ht="42" customHeight="1">
      <c r="A118" s="12"/>
      <c r="B118" s="45" t="s">
        <v>171</v>
      </c>
      <c r="C118" s="43">
        <f t="shared" ref="C118:N118" si="12">SUM(C114:C117)</f>
        <v>0</v>
      </c>
      <c r="D118" s="43">
        <f t="shared" si="12"/>
        <v>0</v>
      </c>
      <c r="E118" s="43">
        <f t="shared" si="12"/>
        <v>0</v>
      </c>
      <c r="F118" s="43">
        <f t="shared" si="12"/>
        <v>0</v>
      </c>
      <c r="G118" s="43">
        <f t="shared" si="12"/>
        <v>0</v>
      </c>
      <c r="H118" s="43">
        <f t="shared" si="12"/>
        <v>0</v>
      </c>
      <c r="I118" s="43">
        <f t="shared" si="12"/>
        <v>0</v>
      </c>
      <c r="J118" s="43">
        <f t="shared" si="12"/>
        <v>0</v>
      </c>
      <c r="K118" s="43">
        <f t="shared" si="12"/>
        <v>0</v>
      </c>
      <c r="L118" s="43">
        <f t="shared" si="12"/>
        <v>0</v>
      </c>
      <c r="M118" s="43">
        <f t="shared" si="12"/>
        <v>0</v>
      </c>
      <c r="N118" s="43">
        <f t="shared" si="12"/>
        <v>0</v>
      </c>
    </row>
    <row r="119" spans="1:15" ht="114.75" customHeight="1">
      <c r="B119" s="654" t="s">
        <v>8</v>
      </c>
      <c r="C119" s="655"/>
      <c r="D119" s="716"/>
      <c r="E119" s="719"/>
      <c r="F119" s="720"/>
      <c r="G119" s="720"/>
      <c r="H119" s="720"/>
      <c r="I119" s="720"/>
      <c r="J119" s="720"/>
      <c r="K119" s="720"/>
      <c r="L119" s="720"/>
      <c r="M119" s="720"/>
      <c r="N119" s="721"/>
      <c r="O119" s="444"/>
    </row>
    <row r="120" spans="1:15" ht="21" customHeight="1">
      <c r="B120" s="17"/>
      <c r="C120" s="17"/>
      <c r="D120" s="17"/>
      <c r="E120" s="17"/>
      <c r="F120" s="17"/>
      <c r="G120" s="17"/>
      <c r="H120" s="17"/>
      <c r="I120" s="17"/>
      <c r="J120" s="17"/>
      <c r="K120" s="17"/>
      <c r="L120" s="17"/>
      <c r="M120" s="17"/>
    </row>
    <row r="121" spans="1:15" ht="21" customHeight="1">
      <c r="B121" s="641" t="s">
        <v>199</v>
      </c>
      <c r="C121" s="642"/>
      <c r="D121" s="642"/>
      <c r="E121" s="642"/>
      <c r="F121" s="642"/>
      <c r="G121" s="642"/>
      <c r="H121" s="642"/>
      <c r="I121" s="642"/>
      <c r="J121" s="642"/>
      <c r="K121" s="642"/>
      <c r="L121" s="642"/>
      <c r="M121" s="642"/>
      <c r="N121" s="643"/>
      <c r="O121" s="444"/>
    </row>
    <row r="122" spans="1:15" ht="21" customHeight="1">
      <c r="B122" s="722" t="s">
        <v>7</v>
      </c>
      <c r="C122" s="638" t="s">
        <v>6</v>
      </c>
      <c r="D122" s="639"/>
      <c r="E122" s="639"/>
      <c r="F122" s="640"/>
      <c r="G122" s="75">
        <f t="shared" ref="G122:N122" si="13">G103</f>
        <v>2018</v>
      </c>
      <c r="H122" s="75">
        <f t="shared" si="13"/>
        <v>2019</v>
      </c>
      <c r="I122" s="75">
        <f t="shared" si="13"/>
        <v>2020</v>
      </c>
      <c r="J122" s="75">
        <f t="shared" si="13"/>
        <v>2021</v>
      </c>
      <c r="K122" s="75">
        <f t="shared" si="13"/>
        <v>2022</v>
      </c>
      <c r="L122" s="75">
        <f t="shared" si="13"/>
        <v>2023</v>
      </c>
      <c r="M122" s="75">
        <f t="shared" si="13"/>
        <v>2024</v>
      </c>
      <c r="N122" s="75">
        <f t="shared" si="13"/>
        <v>2025</v>
      </c>
    </row>
    <row r="123" spans="1:15" ht="21" customHeight="1">
      <c r="B123" s="723"/>
      <c r="C123" s="39" t="str">
        <f>C104</f>
        <v>Kwartał 1</v>
      </c>
      <c r="D123" s="39" t="str">
        <f>D104</f>
        <v>Kwartał 2</v>
      </c>
      <c r="E123" s="39" t="str">
        <f>E104</f>
        <v>Kwartał 3</v>
      </c>
      <c r="F123" s="39" t="str">
        <f>F104</f>
        <v>Kwartał 4 2018 r</v>
      </c>
      <c r="G123" s="611" t="str">
        <f>G113</f>
        <v>Razem</v>
      </c>
      <c r="H123" s="74"/>
      <c r="I123" s="74"/>
      <c r="J123" s="74"/>
      <c r="K123" s="74"/>
      <c r="L123" s="74"/>
      <c r="M123" s="74"/>
      <c r="N123" s="74"/>
    </row>
    <row r="124" spans="1:15" ht="21" customHeight="1">
      <c r="B124" s="37" t="s">
        <v>57</v>
      </c>
      <c r="C124" s="60">
        <f t="shared" ref="C124:N124" si="14">C125+C126+C127+C128</f>
        <v>0</v>
      </c>
      <c r="D124" s="60">
        <f t="shared" si="14"/>
        <v>0</v>
      </c>
      <c r="E124" s="60">
        <f t="shared" si="14"/>
        <v>0</v>
      </c>
      <c r="F124" s="60">
        <f t="shared" si="14"/>
        <v>0</v>
      </c>
      <c r="G124" s="60">
        <f t="shared" si="14"/>
        <v>0</v>
      </c>
      <c r="H124" s="60">
        <f t="shared" si="14"/>
        <v>0</v>
      </c>
      <c r="I124" s="60">
        <f t="shared" si="14"/>
        <v>0</v>
      </c>
      <c r="J124" s="60">
        <f t="shared" si="14"/>
        <v>0</v>
      </c>
      <c r="K124" s="60">
        <f t="shared" si="14"/>
        <v>0</v>
      </c>
      <c r="L124" s="60">
        <f t="shared" si="14"/>
        <v>0</v>
      </c>
      <c r="M124" s="60">
        <f t="shared" si="14"/>
        <v>0</v>
      </c>
      <c r="N124" s="49">
        <f t="shared" si="14"/>
        <v>0</v>
      </c>
    </row>
    <row r="125" spans="1:15" ht="21" customHeight="1">
      <c r="B125" s="45" t="s">
        <v>58</v>
      </c>
      <c r="C125" s="60">
        <f t="shared" ref="C125:N125" si="15">C109</f>
        <v>0</v>
      </c>
      <c r="D125" s="60">
        <f t="shared" si="15"/>
        <v>0</v>
      </c>
      <c r="E125" s="60">
        <f t="shared" si="15"/>
        <v>0</v>
      </c>
      <c r="F125" s="60">
        <f t="shared" si="15"/>
        <v>0</v>
      </c>
      <c r="G125" s="60">
        <f t="shared" si="15"/>
        <v>0</v>
      </c>
      <c r="H125" s="60">
        <f t="shared" si="15"/>
        <v>0</v>
      </c>
      <c r="I125" s="60">
        <f t="shared" si="15"/>
        <v>0</v>
      </c>
      <c r="J125" s="60">
        <f t="shared" si="15"/>
        <v>0</v>
      </c>
      <c r="K125" s="60">
        <f t="shared" si="15"/>
        <v>0</v>
      </c>
      <c r="L125" s="60">
        <f t="shared" si="15"/>
        <v>0</v>
      </c>
      <c r="M125" s="60">
        <f t="shared" si="15"/>
        <v>0</v>
      </c>
      <c r="N125" s="49">
        <f t="shared" si="15"/>
        <v>0</v>
      </c>
    </row>
    <row r="126" spans="1:15" ht="21" customHeight="1">
      <c r="B126" s="37" t="s">
        <v>59</v>
      </c>
      <c r="C126" s="436"/>
      <c r="D126" s="436"/>
      <c r="E126" s="541"/>
      <c r="F126" s="541"/>
      <c r="G126" s="60">
        <f>SUM(C126:F126)</f>
        <v>0</v>
      </c>
      <c r="H126" s="436"/>
      <c r="I126" s="436"/>
      <c r="J126" s="436"/>
      <c r="K126" s="436"/>
      <c r="L126" s="436"/>
      <c r="M126" s="436"/>
      <c r="N126" s="436"/>
    </row>
    <row r="127" spans="1:15" ht="21" customHeight="1">
      <c r="B127" s="37" t="s">
        <v>60</v>
      </c>
      <c r="C127" s="436"/>
      <c r="D127" s="436"/>
      <c r="E127" s="436"/>
      <c r="F127" s="436"/>
      <c r="G127" s="60">
        <f>SUM(C127:F127)</f>
        <v>0</v>
      </c>
      <c r="H127" s="436"/>
      <c r="I127" s="436"/>
      <c r="J127" s="436"/>
      <c r="K127" s="436"/>
      <c r="L127" s="436"/>
      <c r="M127" s="436"/>
      <c r="N127" s="436"/>
    </row>
    <row r="128" spans="1:15" ht="28.5" customHeight="1">
      <c r="B128" s="45" t="s">
        <v>61</v>
      </c>
      <c r="C128" s="60">
        <f t="shared" ref="C128:N128" si="16">C129+C130</f>
        <v>0</v>
      </c>
      <c r="D128" s="60">
        <f t="shared" si="16"/>
        <v>0</v>
      </c>
      <c r="E128" s="60">
        <f t="shared" si="16"/>
        <v>0</v>
      </c>
      <c r="F128" s="60">
        <f t="shared" si="16"/>
        <v>0</v>
      </c>
      <c r="G128" s="60">
        <f>SUM(C128:F128)</f>
        <v>0</v>
      </c>
      <c r="H128" s="60">
        <f t="shared" si="16"/>
        <v>0</v>
      </c>
      <c r="I128" s="60">
        <f t="shared" si="16"/>
        <v>0</v>
      </c>
      <c r="J128" s="60">
        <f t="shared" si="16"/>
        <v>0</v>
      </c>
      <c r="K128" s="60">
        <f t="shared" si="16"/>
        <v>0</v>
      </c>
      <c r="L128" s="60">
        <f t="shared" si="16"/>
        <v>0</v>
      </c>
      <c r="M128" s="60">
        <f t="shared" si="16"/>
        <v>0</v>
      </c>
      <c r="N128" s="60">
        <f t="shared" si="16"/>
        <v>0</v>
      </c>
    </row>
    <row r="129" spans="2:14" ht="21" customHeight="1">
      <c r="B129" s="59" t="s">
        <v>36</v>
      </c>
      <c r="C129" s="546"/>
      <c r="D129" s="546"/>
      <c r="E129" s="546"/>
      <c r="F129" s="546"/>
      <c r="G129" s="60">
        <f>SUM(C129:F129)</f>
        <v>0</v>
      </c>
      <c r="H129" s="437"/>
      <c r="I129" s="437"/>
      <c r="J129" s="436"/>
      <c r="K129" s="436"/>
      <c r="L129" s="436"/>
      <c r="M129" s="436"/>
      <c r="N129" s="436"/>
    </row>
    <row r="130" spans="2:14" ht="21" customHeight="1">
      <c r="B130" s="59" t="s">
        <v>37</v>
      </c>
      <c r="C130" s="60">
        <f t="shared" ref="C130:N130" si="17">C118</f>
        <v>0</v>
      </c>
      <c r="D130" s="60">
        <f t="shared" si="17"/>
        <v>0</v>
      </c>
      <c r="E130" s="60">
        <f t="shared" si="17"/>
        <v>0</v>
      </c>
      <c r="F130" s="60">
        <f t="shared" si="17"/>
        <v>0</v>
      </c>
      <c r="G130" s="60">
        <f>SUM(C130:F130)</f>
        <v>0</v>
      </c>
      <c r="H130" s="60">
        <f t="shared" si="17"/>
        <v>0</v>
      </c>
      <c r="I130" s="60">
        <f t="shared" si="17"/>
        <v>0</v>
      </c>
      <c r="J130" s="60">
        <f t="shared" si="17"/>
        <v>0</v>
      </c>
      <c r="K130" s="60">
        <f t="shared" si="17"/>
        <v>0</v>
      </c>
      <c r="L130" s="60">
        <f t="shared" si="17"/>
        <v>0</v>
      </c>
      <c r="M130" s="60">
        <f t="shared" si="17"/>
        <v>0</v>
      </c>
      <c r="N130" s="60">
        <f t="shared" si="17"/>
        <v>0</v>
      </c>
    </row>
    <row r="131" spans="2:14" ht="21" customHeight="1">
      <c r="B131" s="18"/>
      <c r="C131" s="19"/>
      <c r="D131" s="19"/>
      <c r="E131" s="19"/>
      <c r="F131" s="19"/>
      <c r="G131" s="542"/>
      <c r="H131" s="19"/>
      <c r="I131" s="19"/>
      <c r="J131" s="19"/>
      <c r="K131" s="19"/>
      <c r="L131" s="19"/>
      <c r="M131" s="19"/>
      <c r="N131" s="19"/>
    </row>
    <row r="132" spans="2:14" ht="21" customHeight="1">
      <c r="B132" s="393" t="s">
        <v>296</v>
      </c>
      <c r="C132" s="60">
        <f>C133+C137+C138+C139+C140+C141+C147</f>
        <v>0</v>
      </c>
      <c r="D132" s="60">
        <f t="shared" ref="D132:M132" si="18">D133+D137+D138+D139+D140+D141+D147</f>
        <v>0</v>
      </c>
      <c r="E132" s="60">
        <f t="shared" si="18"/>
        <v>0</v>
      </c>
      <c r="F132" s="60">
        <f t="shared" si="18"/>
        <v>0</v>
      </c>
      <c r="G132" s="60">
        <f t="shared" si="18"/>
        <v>0</v>
      </c>
      <c r="H132" s="60">
        <f t="shared" si="18"/>
        <v>0</v>
      </c>
      <c r="I132" s="60">
        <f t="shared" si="18"/>
        <v>0</v>
      </c>
      <c r="J132" s="60">
        <f t="shared" si="18"/>
        <v>0</v>
      </c>
      <c r="K132" s="60">
        <f t="shared" si="18"/>
        <v>0</v>
      </c>
      <c r="L132" s="60">
        <f t="shared" si="18"/>
        <v>0</v>
      </c>
      <c r="M132" s="60">
        <f t="shared" si="18"/>
        <v>0</v>
      </c>
      <c r="N132" s="49">
        <f>N133+N138+N139+N140+N147</f>
        <v>0</v>
      </c>
    </row>
    <row r="133" spans="2:14" ht="38.25" customHeight="1">
      <c r="B133" s="45" t="s">
        <v>122</v>
      </c>
      <c r="C133" s="60">
        <f t="shared" ref="C133:N133" si="19">C136+C135+C134</f>
        <v>0</v>
      </c>
      <c r="D133" s="60">
        <f t="shared" si="19"/>
        <v>0</v>
      </c>
      <c r="E133" s="60">
        <f t="shared" si="19"/>
        <v>0</v>
      </c>
      <c r="F133" s="60">
        <f t="shared" si="19"/>
        <v>0</v>
      </c>
      <c r="G133" s="60">
        <f t="shared" si="19"/>
        <v>0</v>
      </c>
      <c r="H133" s="60">
        <f t="shared" si="19"/>
        <v>0</v>
      </c>
      <c r="I133" s="60">
        <f t="shared" si="19"/>
        <v>0</v>
      </c>
      <c r="J133" s="60">
        <f t="shared" si="19"/>
        <v>0</v>
      </c>
      <c r="K133" s="60">
        <f t="shared" si="19"/>
        <v>0</v>
      </c>
      <c r="L133" s="60">
        <f t="shared" si="19"/>
        <v>0</v>
      </c>
      <c r="M133" s="60">
        <f t="shared" si="19"/>
        <v>0</v>
      </c>
      <c r="N133" s="60">
        <f t="shared" si="19"/>
        <v>0</v>
      </c>
    </row>
    <row r="134" spans="2:14" ht="21" customHeight="1">
      <c r="B134" s="59" t="s">
        <v>62</v>
      </c>
      <c r="C134" s="437"/>
      <c r="D134" s="437"/>
      <c r="E134" s="437"/>
      <c r="F134" s="437"/>
      <c r="G134" s="60">
        <f t="shared" ref="G134:G140" si="20">F134+E134+D134+C134</f>
        <v>0</v>
      </c>
      <c r="H134" s="437"/>
      <c r="I134" s="437"/>
      <c r="J134" s="436"/>
      <c r="K134" s="436"/>
      <c r="L134" s="436"/>
      <c r="M134" s="436"/>
      <c r="N134" s="436"/>
    </row>
    <row r="135" spans="2:14" ht="21" customHeight="1">
      <c r="B135" s="59" t="s">
        <v>35</v>
      </c>
      <c r="C135" s="546"/>
      <c r="D135" s="437"/>
      <c r="E135" s="437"/>
      <c r="F135" s="437"/>
      <c r="G135" s="60">
        <f t="shared" si="20"/>
        <v>0</v>
      </c>
      <c r="H135" s="437"/>
      <c r="I135" s="437"/>
      <c r="J135" s="436"/>
      <c r="K135" s="436"/>
      <c r="L135" s="436"/>
      <c r="M135" s="436"/>
      <c r="N135" s="436"/>
    </row>
    <row r="136" spans="2:14" ht="39.75" customHeight="1">
      <c r="B136" s="59" t="s">
        <v>225</v>
      </c>
      <c r="C136" s="437"/>
      <c r="D136" s="437"/>
      <c r="E136" s="437"/>
      <c r="F136" s="437"/>
      <c r="G136" s="60">
        <f t="shared" si="20"/>
        <v>0</v>
      </c>
      <c r="H136" s="437"/>
      <c r="I136" s="437"/>
      <c r="J136" s="436"/>
      <c r="K136" s="436"/>
      <c r="L136" s="436"/>
      <c r="M136" s="436"/>
      <c r="N136" s="436"/>
    </row>
    <row r="137" spans="2:14" ht="21" customHeight="1">
      <c r="B137" s="608" t="s">
        <v>160</v>
      </c>
      <c r="C137" s="437"/>
      <c r="D137" s="437"/>
      <c r="E137" s="437"/>
      <c r="F137" s="437"/>
      <c r="G137" s="60">
        <f t="shared" si="20"/>
        <v>0</v>
      </c>
      <c r="H137" s="436"/>
      <c r="I137" s="436"/>
      <c r="J137" s="436"/>
      <c r="K137" s="436"/>
      <c r="L137" s="436"/>
      <c r="M137" s="436"/>
      <c r="N137" s="436"/>
    </row>
    <row r="138" spans="2:14" ht="43.5" customHeight="1">
      <c r="B138" s="45" t="s">
        <v>155</v>
      </c>
      <c r="C138" s="437"/>
      <c r="D138" s="437"/>
      <c r="E138" s="437"/>
      <c r="F138" s="437"/>
      <c r="G138" s="60">
        <f t="shared" si="20"/>
        <v>0</v>
      </c>
      <c r="H138" s="436"/>
      <c r="I138" s="436"/>
      <c r="J138" s="436"/>
      <c r="K138" s="436"/>
      <c r="L138" s="436"/>
      <c r="M138" s="436"/>
      <c r="N138" s="436"/>
    </row>
    <row r="139" spans="2:14" ht="32.25" customHeight="1">
      <c r="B139" s="45" t="s">
        <v>123</v>
      </c>
      <c r="C139" s="587"/>
      <c r="D139" s="587">
        <f>' harm_spłat_poz_kw1'!BA7+' harm_spłat_kred_2_kw1'!BA7+' harm_spłat_kred_kw1 (2)'!BA7</f>
        <v>0</v>
      </c>
      <c r="E139" s="587">
        <f>' harm_spłat_poz_kw1'!BA8-' harm_spłat_poz_kw1'!BA7+' harm_spłat_poz_kw2 (2)'!BA8+' harm_spłat_kred_2_kw2  (2)'!BA8+' harm_spłat_kred_kw2 '!BA8+' harm_spłat_kred_kw1 (2)'!BA8-' harm_spłat_kred_kw1 (2)'!BA7+' harm_spłat_kred_2_kw1'!BA8-' harm_spłat_kred_2_kw1'!BA7</f>
        <v>0</v>
      </c>
      <c r="F139" s="587">
        <f>' harm_spłat_poz_kw1'!BA9-' harm_spłat_poz_kw1'!BA8+' harm_spłat_poz_kw2 (2)'!BA9-' harm_spłat_poz_kw2 (2)'!BA8+' harm_spłat_poz_kw3 (3)'!BA9+' harm_spłat_kred_2_kw3 '!BA9+' harm_spłat_kred_kw3 '!BA9+' harm_spłat_kred_2_kw1'!BA9-' harm_spłat_kred_2_kw1'!BA8+' harm_spłat_kred_2_kw2  (2)'!BA9-' harm_spłat_kred_2_kw2  (2)'!BA8+' harm_spłat_kred_kw2 '!BA9-' harm_spłat_kred_kw2 '!BA8+' harm_spłat_kred_kw1 (2)'!BA9-' harm_spłat_kred_kw1 (2)'!BA8</f>
        <v>0</v>
      </c>
      <c r="G139" s="60">
        <f t="shared" si="20"/>
        <v>0</v>
      </c>
      <c r="H139" s="587">
        <f>' harm_spłat_poz_kw1'!BA10-' harm_spłat_poz_kw1'!BA9+' harm_spłat_poz_kw2 (2)'!BA10-' harm_spłat_poz_kw2 (2)'!BA9+' harm_spłat_poz_kw3 (3)'!BA10-' harm_spłat_poz_kw3 (3)'!BA9+' harm_spłat_poz_kw4(4)'!BA10+' harm_spłat_poz_kw1 (nast)'!BA9+' harm_spłat_kred1_kw1 (nast)'!BA9+' harm_spłat_kred2_kw1 (nast)'!BA9+' harm_spłat_kred 1_kw4'!BA10+' harm_spłat_kred 2_kw4 (2)'!BA10+' harm_spłat_kred_2_kw1'!BA10-' harm_spłat_kred_2_kw1'!BA9+' harm_spłat_kred_2_kw2  (2)'!BA10-' harm_spłat_kred_2_kw2  (2)'!BA9+' harm_spłat_kred_2_kw3 '!BA10-' harm_spłat_kred_2_kw3 '!BA9+' harm_spłat_kred_kw2 '!BA10-' harm_spłat_kred_kw2 '!BA9+' harm_spłat_kred_kw1 (2)'!BA10-' harm_spłat_kred_kw1 (2)'!BA9+' harm_spłat_kred_kw3 '!BA10-' harm_spłat_kred_kw3 '!BA9</f>
        <v>0</v>
      </c>
      <c r="I139" s="587">
        <f>' harm_spłat_poz_kw1'!BA11-' harm_spłat_poz_kw1'!BA10+' harm_spłat_poz_kw2 (2)'!BA11-' harm_spłat_poz_kw2 (2)'!BA10+' harm_spłat_poz_kw3 (3)'!BA11-' harm_spłat_poz_kw3 (3)'!BA10+' harm_spłat_poz_kw4(4)'!BA11-' harm_spłat_poz_kw4(4)'!BA10+' harm_spłat_poz_kw1 (nast)'!BA10-' harm_spłat_poz_kw1 (nast)'!BA9+' harm_spłat_kred_2_kw1'!BA11-' harm_spłat_kred_2_kw1'!BA10+' harm_spłat_kred_2_kw2  (2)'!BA11-' harm_spłat_kred_2_kw2  (2)'!BA10+' harm_spłat_kred_2_kw3 '!BA11-' harm_spłat_kred_2_kw3 '!BA10+' harm_spłat_kred 2_kw4 (2)'!BA11-' harm_spłat_kred 2_kw4 (2)'!BA10+' harm_spłat_kred2_kw1 (nast)'!BA10-' harm_spłat_kred2_kw1 (nast)'!BA9+' harm_spłat_kred_kw2 '!BA11-' harm_spłat_kred_kw2 '!BA10+' harm_spłat_kred_kw1 (2)'!BA11-' harm_spłat_kred_kw1 (2)'!BA10+' harm_spłat_kred_kw3 '!BA11-' harm_spłat_kred_kw3 '!BA10+' harm_spłat_kred 1_kw4'!BA11-' harm_spłat_kred 1_kw4'!BA10+' harm_spłat_kred1_kw1 (nast)'!BA10-' harm_spłat_kred1_kw1 (nast)'!BA9</f>
        <v>0</v>
      </c>
      <c r="J139" s="587">
        <f>' harm_spłat_poz_kw1'!BA12-' harm_spłat_poz_kw1'!BA11+' harm_spłat_poz_kw2 (2)'!BA12-' harm_spłat_poz_kw2 (2)'!BA11+' harm_spłat_poz_kw3 (3)'!BA12-' harm_spłat_poz_kw3 (3)'!BA11+' harm_spłat_poz_kw4(4)'!BA12-' harm_spłat_poz_kw4(4)'!BA11+' harm_spłat_poz_kw1 (nast)'!BA11-' harm_spłat_poz_kw1 (nast)'!BA10+' harm_spłat_kred_2_kw1'!BA12-' harm_spłat_kred_2_kw1'!BA11+' harm_spłat_kred_2_kw2  (2)'!BA12-' harm_spłat_kred_2_kw2  (2)'!BA11+' harm_spłat_kred_2_kw3 '!BA12-' harm_spłat_kred_2_kw3 '!BA11+' harm_spłat_kred 2_kw4 (2)'!BA12-' harm_spłat_kred 2_kw4 (2)'!BA11+' harm_spłat_kred2_kw1 (nast)'!BA11-' harm_spłat_kred2_kw1 (nast)'!BA10+' harm_spłat_kred_kw2 '!BA12-' harm_spłat_kred_kw2 '!BA11+' harm_spłat_kred_kw1 (2)'!BA12-' harm_spłat_kred_kw1 (2)'!BA11+' harm_spłat_kred_kw3 '!BA12-' harm_spłat_kred_kw3 '!BA11+' harm_spłat_kred 1_kw4'!BA12-' harm_spłat_kred 1_kw4'!BA11+' harm_spłat_kred1_kw1 (nast)'!BA11-' harm_spłat_kred1_kw1 (nast)'!BA10</f>
        <v>0</v>
      </c>
      <c r="K139" s="587">
        <f>' harm_spłat_poz_kw1'!BA13-' harm_spłat_poz_kw1'!BA12+' harm_spłat_poz_kw2 (2)'!BA13-' harm_spłat_poz_kw2 (2)'!BA12+' harm_spłat_poz_kw3 (3)'!BA13-' harm_spłat_poz_kw3 (3)'!BA12+' harm_spłat_poz_kw4(4)'!BA13-' harm_spłat_poz_kw4(4)'!BA12+' harm_spłat_poz_kw1 (nast)'!BA12-' harm_spłat_poz_kw1 (nast)'!BA11+' harm_spłat_kred1_kw1 (nast)'!BA12-' harm_spłat_kred1_kw1 (nast)'!BA11+' harm_spłat_kred2_kw1 (nast)'!BA12-' harm_spłat_kred2_kw1 (nast)'!BA11+' harm_spłat_kred_2_kw1'!BA13-' harm_spłat_kred_2_kw1'!BA12+' harm_spłat_kred_2_kw2  (2)'!BA13-' harm_spłat_kred_2_kw2  (2)'!BA12+' harm_spłat_kred_2_kw3 '!BA13-' harm_spłat_kred_2_kw3 '!BA12+' harm_spłat_kred 2_kw4 (2)'!BA13-' harm_spłat_kred 2_kw4 (2)'!BA12+' harm_spłat_kred_kw2 '!BA13-' harm_spłat_kred_kw2 '!BA12+' harm_spłat_kred_kw1 (2)'!BA13-' harm_spłat_kred_kw1 (2)'!BA12+' harm_spłat_kred_kw3 '!BA13-' harm_spłat_kred_kw3 '!BA12+' harm_spłat_kred 1_kw4'!BA13-' harm_spłat_kred 1_kw4'!BA12</f>
        <v>0</v>
      </c>
      <c r="L139" s="587">
        <f>' harm_spłat_poz_kw1'!BA14-' harm_spłat_poz_kw1'!BA13+' harm_spłat_poz_kw2 (2)'!BA14-' harm_spłat_poz_kw2 (2)'!BA13+' harm_spłat_poz_kw3 (3)'!BA14-' harm_spłat_poz_kw3 (3)'!BA13+' harm_spłat_poz_kw4(4)'!BA14-' harm_spłat_poz_kw4(4)'!BA13+' harm_spłat_poz_kw1 (nast)'!BA13-' harm_spłat_poz_kw1 (nast)'!BA12+' harm_spłat_kred1_kw1 (nast)'!BA13-' harm_spłat_kred1_kw1 (nast)'!BA12+' harm_spłat_kred2_kw1 (nast)'!BA13-' harm_spłat_kred2_kw1 (nast)'!BA12+' harm_spłat_kred_2_kw1'!BA14-' harm_spłat_kred_2_kw1'!BA13+' harm_spłat_kred_2_kw2  (2)'!BA14-' harm_spłat_kred_2_kw2  (2)'!BA13+' harm_spłat_kred_2_kw3 '!BA14-' harm_spłat_kred_2_kw3 '!BA13+' harm_spłat_kred 2_kw4 (2)'!BA14-' harm_spłat_kred 2_kw4 (2)'!BA13+' harm_spłat_kred_kw2 '!BA14-' harm_spłat_kred_kw2 '!BA13+' harm_spłat_kred_kw1 (2)'!BA14-' harm_spłat_kred_kw1 (2)'!BA13+' harm_spłat_kred_kw3 '!BA14-' harm_spłat_kred_kw3 '!BA13+' harm_spłat_kred 1_kw4'!BA14-' harm_spłat_kred 1_kw4'!BA13</f>
        <v>0</v>
      </c>
      <c r="M139" s="587">
        <f>' harm_spłat_poz_kw1'!BA15-' harm_spłat_poz_kw1'!BA14+' harm_spłat_poz_kw2 (2)'!BA15-' harm_spłat_poz_kw2 (2)'!BA14+' harm_spłat_poz_kw3 (3)'!BA15-' harm_spłat_poz_kw3 (3)'!BA14+' harm_spłat_poz_kw4(4)'!BA15-' harm_spłat_poz_kw4(4)'!BA14+' harm_spłat_poz_kw1 (nast)'!BA14-' harm_spłat_poz_kw1 (nast)'!BA13+' harm_spłat_kred1_kw1 (nast)'!BA14-' harm_spłat_kred1_kw1 (nast)'!BA13+' harm_spłat_kred2_kw1 (nast)'!BA14-' harm_spłat_kred2_kw1 (nast)'!BA13+' harm_spłat_kred_2_kw1'!BA15-' harm_spłat_kred_2_kw1'!BA14+' harm_spłat_kred_2_kw2  (2)'!BA15-' harm_spłat_kred_2_kw2  (2)'!BA14+' harm_spłat_kred_2_kw3 '!BA15-' harm_spłat_kred_2_kw3 '!BA14+' harm_spłat_kred 2_kw4 (2)'!BA15-' harm_spłat_kred 2_kw4 (2)'!BA14+' harm_spłat_kred_kw2 '!BA15-' harm_spłat_kred_kw2 '!BA14+' harm_spłat_kred_kw1 (2)'!BA15-' harm_spłat_kred_kw1 (2)'!BA14+' harm_spłat_kred_kw3 '!BA15-' harm_spłat_kred_kw3 '!BA14+' harm_spłat_kred 1_kw4'!BA15-' harm_spłat_kred 1_kw4'!BA14</f>
        <v>0</v>
      </c>
      <c r="N139" s="42">
        <f>' harm_spłat_poz_kw1'!BA16-' harm_spłat_poz_kw1'!BA15+' harm_spłat_poz_kw2 (2)'!BA16-' harm_spłat_poz_kw2 (2)'!BA15+' harm_spłat_poz_kw3 (3)'!BA16-' harm_spłat_poz_kw3 (3)'!BA15</f>
        <v>0</v>
      </c>
    </row>
    <row r="140" spans="2:14" ht="21" customHeight="1">
      <c r="B140" s="45" t="s">
        <v>124</v>
      </c>
      <c r="C140" s="436"/>
      <c r="D140" s="541"/>
      <c r="E140" s="436"/>
      <c r="F140" s="436"/>
      <c r="G140" s="60">
        <f t="shared" si="20"/>
        <v>0</v>
      </c>
      <c r="H140" s="436"/>
      <c r="I140" s="436"/>
      <c r="J140" s="436"/>
      <c r="K140" s="436"/>
      <c r="L140" s="436"/>
      <c r="M140" s="436"/>
      <c r="N140" s="436"/>
    </row>
    <row r="141" spans="2:14" ht="43.5" customHeight="1">
      <c r="B141" s="45" t="s">
        <v>138</v>
      </c>
      <c r="C141" s="60">
        <f>C142+C143</f>
        <v>0</v>
      </c>
      <c r="D141" s="60">
        <f>D142+D143</f>
        <v>0</v>
      </c>
      <c r="E141" s="60">
        <f>E142+E143</f>
        <v>0</v>
      </c>
      <c r="F141" s="60">
        <f>F142+F143</f>
        <v>0</v>
      </c>
      <c r="G141" s="60">
        <f t="shared" ref="G141:G149" si="21">SUM(C141:F141)</f>
        <v>0</v>
      </c>
      <c r="H141" s="60">
        <f t="shared" ref="H141:N141" si="22">H142+H143</f>
        <v>0</v>
      </c>
      <c r="I141" s="60">
        <f t="shared" si="22"/>
        <v>0</v>
      </c>
      <c r="J141" s="60">
        <f t="shared" si="22"/>
        <v>0</v>
      </c>
      <c r="K141" s="60">
        <f t="shared" si="22"/>
        <v>0</v>
      </c>
      <c r="L141" s="60">
        <f t="shared" si="22"/>
        <v>0</v>
      </c>
      <c r="M141" s="60">
        <f t="shared" si="22"/>
        <v>0</v>
      </c>
      <c r="N141" s="49">
        <f t="shared" si="22"/>
        <v>0</v>
      </c>
    </row>
    <row r="142" spans="2:14" ht="21" customHeight="1">
      <c r="B142" s="56" t="s">
        <v>125</v>
      </c>
      <c r="C142" s="546"/>
      <c r="D142" s="546"/>
      <c r="E142" s="546"/>
      <c r="F142" s="546"/>
      <c r="G142" s="60">
        <f t="shared" si="21"/>
        <v>0</v>
      </c>
      <c r="H142" s="437"/>
      <c r="I142" s="437"/>
      <c r="J142" s="436"/>
      <c r="K142" s="436"/>
      <c r="L142" s="436"/>
      <c r="M142" s="436"/>
      <c r="N142" s="436"/>
    </row>
    <row r="143" spans="2:14" ht="24.75" customHeight="1">
      <c r="B143" s="36" t="s">
        <v>126</v>
      </c>
      <c r="C143" s="61">
        <f>C144+C145+C146</f>
        <v>0</v>
      </c>
      <c r="D143" s="60">
        <f>D144+D145+D146</f>
        <v>0</v>
      </c>
      <c r="E143" s="60">
        <f>E144+E145+E146</f>
        <v>0</v>
      </c>
      <c r="F143" s="60">
        <f>F144+F145+F146</f>
        <v>0</v>
      </c>
      <c r="G143" s="60">
        <f t="shared" si="21"/>
        <v>0</v>
      </c>
      <c r="H143" s="60">
        <f t="shared" ref="H143:N143" si="23">H144+H145+H146</f>
        <v>0</v>
      </c>
      <c r="I143" s="60">
        <f t="shared" si="23"/>
        <v>0</v>
      </c>
      <c r="J143" s="60">
        <f t="shared" si="23"/>
        <v>0</v>
      </c>
      <c r="K143" s="60">
        <f t="shared" si="23"/>
        <v>0</v>
      </c>
      <c r="L143" s="60">
        <f t="shared" si="23"/>
        <v>0</v>
      </c>
      <c r="M143" s="60">
        <f t="shared" si="23"/>
        <v>0</v>
      </c>
      <c r="N143" s="60">
        <f t="shared" si="23"/>
        <v>0</v>
      </c>
    </row>
    <row r="144" spans="2:14" ht="54" customHeight="1">
      <c r="B144" s="35" t="s">
        <v>226</v>
      </c>
      <c r="C144" s="540"/>
      <c r="D144" s="436"/>
      <c r="E144" s="436"/>
      <c r="F144" s="436"/>
      <c r="G144" s="60">
        <f t="shared" si="21"/>
        <v>0</v>
      </c>
      <c r="H144" s="436"/>
      <c r="I144" s="436"/>
      <c r="J144" s="436"/>
      <c r="K144" s="436"/>
      <c r="L144" s="436"/>
      <c r="M144" s="436"/>
      <c r="N144" s="436"/>
    </row>
    <row r="145" spans="2:14" ht="21" customHeight="1">
      <c r="B145" s="35" t="s">
        <v>202</v>
      </c>
      <c r="C145" s="588"/>
      <c r="D145" s="436"/>
      <c r="E145" s="436"/>
      <c r="F145" s="436"/>
      <c r="G145" s="60">
        <f t="shared" si="21"/>
        <v>0</v>
      </c>
      <c r="H145" s="436"/>
      <c r="I145" s="436"/>
      <c r="J145" s="436"/>
      <c r="K145" s="436"/>
      <c r="L145" s="436"/>
      <c r="M145" s="436"/>
      <c r="N145" s="436"/>
    </row>
    <row r="146" spans="2:14" ht="36.75" customHeight="1">
      <c r="B146" s="35" t="s">
        <v>227</v>
      </c>
      <c r="C146" s="589">
        <v>0</v>
      </c>
      <c r="D146" s="436">
        <v>0</v>
      </c>
      <c r="E146" s="436">
        <v>0</v>
      </c>
      <c r="F146" s="436">
        <v>0</v>
      </c>
      <c r="G146" s="60">
        <f t="shared" si="21"/>
        <v>0</v>
      </c>
      <c r="H146" s="436">
        <v>0</v>
      </c>
      <c r="I146" s="436">
        <v>0</v>
      </c>
      <c r="J146" s="436">
        <v>0</v>
      </c>
      <c r="K146" s="436">
        <v>0</v>
      </c>
      <c r="L146" s="436">
        <v>0</v>
      </c>
      <c r="M146" s="436"/>
      <c r="N146" s="436"/>
    </row>
    <row r="147" spans="2:14" ht="21" customHeight="1">
      <c r="B147" s="609" t="s">
        <v>294</v>
      </c>
      <c r="C147" s="61">
        <f>C148+C149</f>
        <v>0</v>
      </c>
      <c r="D147" s="61">
        <f>D148+D149</f>
        <v>0</v>
      </c>
      <c r="E147" s="61">
        <f>E148+E149</f>
        <v>0</v>
      </c>
      <c r="F147" s="61">
        <f>F148+F149</f>
        <v>0</v>
      </c>
      <c r="G147" s="60">
        <f t="shared" si="21"/>
        <v>0</v>
      </c>
      <c r="H147" s="61">
        <f t="shared" ref="H147:N147" si="24">H148+H149</f>
        <v>0</v>
      </c>
      <c r="I147" s="61">
        <f t="shared" si="24"/>
        <v>0</v>
      </c>
      <c r="J147" s="61">
        <f t="shared" si="24"/>
        <v>0</v>
      </c>
      <c r="K147" s="61">
        <f t="shared" si="24"/>
        <v>0</v>
      </c>
      <c r="L147" s="61">
        <f t="shared" si="24"/>
        <v>0</v>
      </c>
      <c r="M147" s="61">
        <f t="shared" si="24"/>
        <v>0</v>
      </c>
      <c r="N147" s="61">
        <f t="shared" si="24"/>
        <v>0</v>
      </c>
    </row>
    <row r="148" spans="2:14" ht="21" customHeight="1">
      <c r="B148" s="62" t="s">
        <v>292</v>
      </c>
      <c r="C148" s="436"/>
      <c r="D148" s="436"/>
      <c r="E148" s="436"/>
      <c r="F148" s="436"/>
      <c r="G148" s="60">
        <f t="shared" si="21"/>
        <v>0</v>
      </c>
      <c r="H148" s="436"/>
      <c r="I148" s="436"/>
      <c r="J148" s="436"/>
      <c r="K148" s="436"/>
      <c r="L148" s="436"/>
      <c r="M148" s="436"/>
      <c r="N148" s="436"/>
    </row>
    <row r="149" spans="2:14" ht="21" customHeight="1">
      <c r="B149" s="62" t="s">
        <v>293</v>
      </c>
      <c r="C149" s="436">
        <v>0</v>
      </c>
      <c r="D149" s="436">
        <v>0</v>
      </c>
      <c r="E149" s="436">
        <v>0</v>
      </c>
      <c r="F149" s="436">
        <v>0</v>
      </c>
      <c r="G149" s="60">
        <f t="shared" si="21"/>
        <v>0</v>
      </c>
      <c r="H149" s="436"/>
      <c r="I149" s="436"/>
      <c r="J149" s="436"/>
      <c r="K149" s="436"/>
      <c r="L149" s="436"/>
      <c r="M149" s="436"/>
      <c r="N149" s="436"/>
    </row>
    <row r="150" spans="2:14" ht="21" customHeight="1">
      <c r="D150" s="6"/>
      <c r="E150" s="6"/>
      <c r="F150" s="6"/>
      <c r="G150" s="6"/>
      <c r="H150" s="20"/>
      <c r="I150" s="6"/>
      <c r="J150" s="6"/>
      <c r="K150" s="6"/>
      <c r="L150" s="6"/>
      <c r="M150" s="6"/>
    </row>
    <row r="151" spans="2:14" ht="21" customHeight="1">
      <c r="B151" s="715" t="s">
        <v>23</v>
      </c>
      <c r="C151" s="715"/>
      <c r="D151" s="715"/>
      <c r="E151" s="715"/>
      <c r="F151" s="715"/>
      <c r="G151" s="715"/>
      <c r="H151" s="715"/>
      <c r="I151" s="715"/>
      <c r="J151" s="715"/>
      <c r="K151" s="715"/>
      <c r="L151" s="715"/>
      <c r="M151" s="715"/>
      <c r="N151" s="715"/>
    </row>
    <row r="152" spans="2:14" ht="21" customHeight="1">
      <c r="B152" s="636" t="s">
        <v>24</v>
      </c>
      <c r="C152" s="636"/>
      <c r="D152" s="636"/>
      <c r="E152" s="636"/>
      <c r="F152" s="636"/>
      <c r="G152" s="636"/>
      <c r="H152" s="636"/>
      <c r="I152" s="636"/>
      <c r="J152" s="636"/>
      <c r="K152" s="636"/>
      <c r="L152" s="52" t="s">
        <v>3</v>
      </c>
      <c r="M152" s="52" t="s">
        <v>2</v>
      </c>
    </row>
    <row r="153" spans="2:14" ht="21" customHeight="1">
      <c r="B153" s="714" t="s">
        <v>172</v>
      </c>
      <c r="C153" s="714"/>
      <c r="D153" s="714"/>
      <c r="E153" s="714"/>
      <c r="F153" s="714"/>
      <c r="G153" s="714"/>
      <c r="H153" s="714"/>
      <c r="I153" s="714"/>
      <c r="J153" s="714"/>
      <c r="K153" s="714"/>
      <c r="L153" s="438"/>
      <c r="M153" s="439"/>
    </row>
    <row r="154" spans="2:14" ht="21" customHeight="1">
      <c r="B154" s="710" t="s">
        <v>173</v>
      </c>
      <c r="C154" s="711"/>
      <c r="D154" s="711"/>
      <c r="E154" s="711"/>
      <c r="F154" s="711"/>
      <c r="G154" s="711"/>
      <c r="H154" s="711"/>
      <c r="I154" s="711"/>
      <c r="J154" s="711"/>
      <c r="K154" s="712"/>
      <c r="L154" s="438"/>
      <c r="M154" s="439"/>
    </row>
    <row r="155" spans="2:14" ht="21" customHeight="1">
      <c r="B155" s="710" t="s">
        <v>174</v>
      </c>
      <c r="C155" s="711"/>
      <c r="D155" s="711"/>
      <c r="E155" s="711"/>
      <c r="F155" s="711"/>
      <c r="G155" s="711"/>
      <c r="H155" s="711"/>
      <c r="I155" s="711"/>
      <c r="J155" s="711"/>
      <c r="K155" s="712"/>
      <c r="L155" s="438"/>
      <c r="M155" s="439"/>
    </row>
    <row r="156" spans="2:14" ht="21" customHeight="1">
      <c r="B156" s="710" t="s">
        <v>175</v>
      </c>
      <c r="C156" s="711"/>
      <c r="D156" s="711"/>
      <c r="E156" s="711"/>
      <c r="F156" s="711"/>
      <c r="G156" s="711"/>
      <c r="H156" s="711"/>
      <c r="I156" s="711"/>
      <c r="J156" s="711"/>
      <c r="K156" s="712"/>
      <c r="L156" s="438"/>
      <c r="M156" s="439"/>
    </row>
    <row r="157" spans="2:14" ht="21" customHeight="1">
      <c r="B157" s="713" t="s">
        <v>180</v>
      </c>
      <c r="C157" s="713"/>
      <c r="D157" s="713"/>
      <c r="E157" s="713"/>
      <c r="F157" s="713"/>
      <c r="G157" s="713"/>
      <c r="H157" s="713"/>
      <c r="I157" s="713"/>
      <c r="J157" s="713"/>
      <c r="K157" s="713"/>
      <c r="L157" s="440"/>
      <c r="M157" s="428"/>
    </row>
    <row r="158" spans="2:14" ht="21" customHeight="1">
      <c r="B158" s="714" t="s">
        <v>176</v>
      </c>
      <c r="C158" s="714"/>
      <c r="D158" s="714"/>
      <c r="E158" s="714"/>
      <c r="F158" s="714"/>
      <c r="G158" s="714"/>
      <c r="H158" s="714"/>
      <c r="I158" s="714"/>
      <c r="J158" s="714"/>
      <c r="K158" s="714"/>
      <c r="L158" s="440"/>
      <c r="M158" s="428"/>
    </row>
    <row r="159" spans="2:14" ht="21" customHeight="1">
      <c r="B159" s="710" t="s">
        <v>159</v>
      </c>
      <c r="C159" s="711"/>
      <c r="D159" s="711"/>
      <c r="E159" s="711"/>
      <c r="F159" s="711"/>
      <c r="G159" s="711"/>
      <c r="H159" s="711"/>
      <c r="I159" s="711"/>
      <c r="J159" s="711"/>
      <c r="K159" s="712"/>
      <c r="L159" s="426"/>
      <c r="M159" s="428"/>
    </row>
    <row r="160" spans="2:14" ht="21" customHeight="1">
      <c r="B160" s="710" t="s">
        <v>177</v>
      </c>
      <c r="C160" s="711"/>
      <c r="D160" s="711"/>
      <c r="E160" s="711"/>
      <c r="F160" s="711"/>
      <c r="G160" s="711"/>
      <c r="H160" s="711"/>
      <c r="I160" s="711"/>
      <c r="J160" s="711"/>
      <c r="K160" s="712"/>
      <c r="L160" s="441"/>
      <c r="M160" s="428"/>
    </row>
    <row r="161" spans="2:13" ht="21" customHeight="1">
      <c r="B161" s="57" t="s">
        <v>203</v>
      </c>
      <c r="C161" s="82"/>
      <c r="D161" s="82"/>
      <c r="E161" s="82"/>
      <c r="F161" s="82"/>
      <c r="G161" s="82"/>
      <c r="H161" s="82"/>
      <c r="I161" s="82"/>
      <c r="J161" s="82"/>
      <c r="K161" s="83"/>
      <c r="L161" s="440"/>
      <c r="M161" s="428"/>
    </row>
    <row r="162" spans="2:13" ht="21" customHeight="1">
      <c r="B162" s="710" t="s">
        <v>163</v>
      </c>
      <c r="C162" s="711"/>
      <c r="D162" s="711"/>
      <c r="E162" s="711"/>
      <c r="F162" s="711"/>
      <c r="G162" s="711"/>
      <c r="H162" s="711"/>
      <c r="I162" s="711"/>
      <c r="J162" s="711"/>
      <c r="K162" s="712"/>
      <c r="L162" s="440"/>
      <c r="M162" s="428"/>
    </row>
    <row r="163" spans="2:13" ht="21" customHeight="1">
      <c r="B163" s="84" t="s">
        <v>164</v>
      </c>
      <c r="C163" s="85"/>
      <c r="D163" s="85"/>
      <c r="E163" s="85"/>
      <c r="F163" s="85"/>
      <c r="G163" s="85"/>
      <c r="H163" s="85"/>
      <c r="I163" s="85"/>
      <c r="J163" s="85"/>
      <c r="K163" s="86"/>
      <c r="L163" s="440"/>
      <c r="M163" s="428"/>
    </row>
    <row r="164" spans="2:13" ht="38.25" customHeight="1">
      <c r="B164" s="710" t="s">
        <v>204</v>
      </c>
      <c r="C164" s="711"/>
      <c r="D164" s="711"/>
      <c r="E164" s="711"/>
      <c r="F164" s="711"/>
      <c r="G164" s="711"/>
      <c r="H164" s="711"/>
      <c r="I164" s="711"/>
      <c r="J164" s="711"/>
      <c r="K164" s="712"/>
      <c r="L164" s="440"/>
      <c r="M164" s="428"/>
    </row>
    <row r="166" spans="2:13" ht="21" customHeight="1">
      <c r="B166" s="698" t="s">
        <v>32</v>
      </c>
      <c r="C166" s="698"/>
      <c r="D166" s="698"/>
      <c r="E166" s="698"/>
      <c r="F166" s="698"/>
      <c r="G166" s="698"/>
      <c r="H166" s="698"/>
      <c r="I166" s="698"/>
      <c r="J166" s="698"/>
      <c r="K166" s="698"/>
      <c r="L166" s="698"/>
      <c r="M166" s="698"/>
    </row>
    <row r="167" spans="2:13" ht="44.25" customHeight="1">
      <c r="B167" s="699" t="s">
        <v>119</v>
      </c>
      <c r="C167" s="699"/>
      <c r="D167" s="699"/>
      <c r="E167" s="699"/>
      <c r="F167" s="699"/>
      <c r="G167" s="699"/>
      <c r="H167" s="699"/>
      <c r="I167" s="699"/>
      <c r="J167" s="699"/>
      <c r="K167" s="699"/>
      <c r="L167" s="699"/>
      <c r="M167" s="699"/>
    </row>
    <row r="168" spans="2:13" ht="48.75" customHeight="1">
      <c r="B168" s="699" t="s">
        <v>120</v>
      </c>
      <c r="C168" s="699"/>
      <c r="D168" s="699"/>
      <c r="E168" s="699"/>
      <c r="F168" s="699"/>
      <c r="G168" s="699"/>
      <c r="H168" s="699"/>
      <c r="I168" s="699"/>
      <c r="J168" s="699"/>
      <c r="K168" s="699"/>
      <c r="L168" s="699"/>
      <c r="M168" s="699"/>
    </row>
    <row r="169" spans="2:13" ht="21" customHeight="1">
      <c r="B169" s="687" t="s">
        <v>27</v>
      </c>
      <c r="C169" s="688"/>
      <c r="D169" s="688"/>
      <c r="E169" s="688"/>
      <c r="F169" s="688"/>
      <c r="G169" s="688"/>
      <c r="H169" s="688"/>
      <c r="I169" s="688"/>
      <c r="J169" s="689"/>
      <c r="K169" s="689"/>
      <c r="L169" s="689"/>
      <c r="M169" s="690"/>
    </row>
    <row r="170" spans="2:13" ht="33" customHeight="1">
      <c r="B170" s="691" t="s">
        <v>205</v>
      </c>
      <c r="C170" s="692"/>
      <c r="D170" s="692"/>
      <c r="E170" s="692"/>
      <c r="F170" s="692"/>
      <c r="G170" s="692"/>
      <c r="H170" s="692"/>
      <c r="I170" s="692"/>
      <c r="J170" s="692"/>
      <c r="K170" s="692"/>
      <c r="L170" s="692"/>
      <c r="M170" s="693"/>
    </row>
    <row r="171" spans="2:13" ht="19.5" customHeight="1">
      <c r="B171" s="694" t="s">
        <v>1</v>
      </c>
      <c r="C171" s="695"/>
      <c r="D171" s="695"/>
      <c r="E171" s="695"/>
      <c r="F171" s="695"/>
      <c r="G171" s="695"/>
      <c r="H171" s="695"/>
      <c r="I171" s="695"/>
      <c r="J171" s="695"/>
      <c r="K171" s="695"/>
      <c r="L171" s="695"/>
      <c r="M171" s="696"/>
    </row>
    <row r="172" spans="2:13" ht="21" customHeight="1">
      <c r="B172" s="26"/>
      <c r="C172" s="26"/>
      <c r="D172" s="26"/>
      <c r="E172" s="26"/>
      <c r="F172" s="26"/>
      <c r="G172" s="26"/>
      <c r="H172" s="26"/>
      <c r="I172" s="26"/>
      <c r="J172" s="26"/>
      <c r="K172" s="26"/>
      <c r="L172" s="26"/>
      <c r="M172" s="26"/>
    </row>
    <row r="173" spans="2:13" ht="10.5" customHeight="1">
      <c r="B173" s="26"/>
      <c r="C173" s="26"/>
      <c r="D173" s="26"/>
      <c r="E173" s="26"/>
      <c r="F173" s="26"/>
      <c r="G173" s="26"/>
      <c r="H173" s="26"/>
      <c r="I173" s="26"/>
      <c r="J173" s="26"/>
      <c r="K173" s="26"/>
      <c r="L173" s="26"/>
      <c r="M173" s="26"/>
    </row>
    <row r="174" spans="2:13" ht="21" customHeight="1">
      <c r="D174" s="21"/>
      <c r="E174" s="697" t="s">
        <v>0</v>
      </c>
      <c r="F174" s="697"/>
      <c r="G174" s="697"/>
      <c r="H174" s="697"/>
      <c r="I174" s="697"/>
      <c r="J174" s="697"/>
    </row>
    <row r="175" spans="2:13" ht="21" customHeight="1">
      <c r="B175" s="669">
        <f>E7</f>
        <v>0</v>
      </c>
      <c r="C175" s="670"/>
      <c r="D175" s="22"/>
      <c r="E175" s="675"/>
      <c r="F175" s="676"/>
      <c r="G175" s="676"/>
      <c r="H175" s="676"/>
      <c r="I175" s="676"/>
      <c r="J175" s="677"/>
    </row>
    <row r="176" spans="2:13" ht="21" customHeight="1">
      <c r="B176" s="671"/>
      <c r="C176" s="672"/>
      <c r="D176" s="22"/>
      <c r="E176" s="678"/>
      <c r="F176" s="679"/>
      <c r="G176" s="679"/>
      <c r="H176" s="679"/>
      <c r="I176" s="679"/>
      <c r="J176" s="680"/>
    </row>
    <row r="177" spans="2:13" ht="21" customHeight="1">
      <c r="B177" s="673"/>
      <c r="C177" s="674"/>
      <c r="D177" s="22"/>
      <c r="E177" s="681"/>
      <c r="F177" s="682"/>
      <c r="G177" s="682"/>
      <c r="H177" s="682"/>
      <c r="I177" s="682"/>
      <c r="J177" s="683"/>
    </row>
    <row r="178" spans="2:13" ht="21" customHeight="1">
      <c r="B178" s="684" t="s">
        <v>166</v>
      </c>
      <c r="C178" s="684"/>
      <c r="D178" s="22"/>
      <c r="E178" s="685" t="s">
        <v>165</v>
      </c>
      <c r="F178" s="685"/>
      <c r="G178" s="685"/>
      <c r="H178" s="685"/>
      <c r="I178" s="685"/>
      <c r="J178" s="685"/>
    </row>
    <row r="179" spans="2:13" ht="17.25" customHeight="1">
      <c r="D179" s="63"/>
      <c r="E179" s="686"/>
      <c r="F179" s="686"/>
      <c r="G179" s="686"/>
      <c r="H179" s="686"/>
      <c r="I179" s="686"/>
      <c r="J179" s="686"/>
    </row>
    <row r="180" spans="2:13" ht="78" customHeight="1">
      <c r="B180" s="668" t="s">
        <v>183</v>
      </c>
      <c r="C180" s="668"/>
      <c r="D180" s="668"/>
      <c r="E180" s="668"/>
      <c r="F180" s="668"/>
      <c r="G180" s="668"/>
      <c r="H180" s="668"/>
      <c r="I180" s="668"/>
      <c r="J180" s="668"/>
      <c r="K180" s="668"/>
      <c r="L180" s="668"/>
      <c r="M180" s="668"/>
    </row>
    <row r="182" spans="2:13" ht="36" customHeight="1"/>
  </sheetData>
  <sheetProtection password="DCD1" sheet="1" objects="1" scenarios="1" formatCells="0" formatColumns="0" formatRows="0"/>
  <mergeCells count="146">
    <mergeCell ref="E110:N110"/>
    <mergeCell ref="B82:C82"/>
    <mergeCell ref="B83:B85"/>
    <mergeCell ref="B86:C86"/>
    <mergeCell ref="B87:C87"/>
    <mergeCell ref="B90:C90"/>
    <mergeCell ref="B89:I89"/>
    <mergeCell ref="D66:E66"/>
    <mergeCell ref="B71:I71"/>
    <mergeCell ref="B70:I70"/>
    <mergeCell ref="B95:I95"/>
    <mergeCell ref="G67:H68"/>
    <mergeCell ref="B74:B75"/>
    <mergeCell ref="C74:C75"/>
    <mergeCell ref="D74:G74"/>
    <mergeCell ref="I67:I68"/>
    <mergeCell ref="D67:E67"/>
    <mergeCell ref="B1:M1"/>
    <mergeCell ref="B38:M38"/>
    <mergeCell ref="B39:M39"/>
    <mergeCell ref="F44:M44"/>
    <mergeCell ref="B45:M45"/>
    <mergeCell ref="B46:M46"/>
    <mergeCell ref="G22:H22"/>
    <mergeCell ref="G23:H23"/>
    <mergeCell ref="G24:H24"/>
    <mergeCell ref="B25:H25"/>
    <mergeCell ref="B31:H31"/>
    <mergeCell ref="C22:D22"/>
    <mergeCell ref="C23:D23"/>
    <mergeCell ref="C24:D24"/>
    <mergeCell ref="C26:H26"/>
    <mergeCell ref="B5:D5"/>
    <mergeCell ref="B6:D6"/>
    <mergeCell ref="B7:D7"/>
    <mergeCell ref="C32:D32"/>
    <mergeCell ref="B12:D12"/>
    <mergeCell ref="B13:D13"/>
    <mergeCell ref="B14:D14"/>
    <mergeCell ref="B18:D18"/>
    <mergeCell ref="E4:H4"/>
    <mergeCell ref="B162:K162"/>
    <mergeCell ref="B164:K164"/>
    <mergeCell ref="B152:K152"/>
    <mergeCell ref="B153:K153"/>
    <mergeCell ref="B154:K154"/>
    <mergeCell ref="B155:K155"/>
    <mergeCell ref="J5:K5"/>
    <mergeCell ref="E16:H16"/>
    <mergeCell ref="E18:H18"/>
    <mergeCell ref="E19:H19"/>
    <mergeCell ref="E17:H17"/>
    <mergeCell ref="C27:H27"/>
    <mergeCell ref="B19:D19"/>
    <mergeCell ref="B17:D17"/>
    <mergeCell ref="E24:F24"/>
    <mergeCell ref="B21:H21"/>
    <mergeCell ref="E15:H15"/>
    <mergeCell ref="B15:D15"/>
    <mergeCell ref="B16:D16"/>
    <mergeCell ref="B10:D10"/>
    <mergeCell ref="B11:D11"/>
    <mergeCell ref="E119:N119"/>
    <mergeCell ref="B122:B123"/>
    <mergeCell ref="B110:D110"/>
    <mergeCell ref="B166:M166"/>
    <mergeCell ref="B167:M167"/>
    <mergeCell ref="B168:M168"/>
    <mergeCell ref="E22:F22"/>
    <mergeCell ref="E23:F23"/>
    <mergeCell ref="C28:H28"/>
    <mergeCell ref="C29:H29"/>
    <mergeCell ref="C30:H30"/>
    <mergeCell ref="B67:C68"/>
    <mergeCell ref="G66:H66"/>
    <mergeCell ref="D68:E68"/>
    <mergeCell ref="C33:D33"/>
    <mergeCell ref="E32:F32"/>
    <mergeCell ref="E33:F33"/>
    <mergeCell ref="G32:H32"/>
    <mergeCell ref="G33:H33"/>
    <mergeCell ref="G51:H51"/>
    <mergeCell ref="B156:K156"/>
    <mergeCell ref="B157:K157"/>
    <mergeCell ref="B158:K158"/>
    <mergeCell ref="B159:K159"/>
    <mergeCell ref="B160:K160"/>
    <mergeCell ref="B151:N151"/>
    <mergeCell ref="B119:D119"/>
    <mergeCell ref="B180:M180"/>
    <mergeCell ref="B175:C177"/>
    <mergeCell ref="E175:J177"/>
    <mergeCell ref="B178:C178"/>
    <mergeCell ref="E178:J178"/>
    <mergeCell ref="E179:J179"/>
    <mergeCell ref="B169:I169"/>
    <mergeCell ref="J169:M169"/>
    <mergeCell ref="B170:M170"/>
    <mergeCell ref="B171:M171"/>
    <mergeCell ref="E174:J174"/>
    <mergeCell ref="C122:F122"/>
    <mergeCell ref="B121:N121"/>
    <mergeCell ref="B112:B113"/>
    <mergeCell ref="C112:F112"/>
    <mergeCell ref="C103:F103"/>
    <mergeCell ref="E3:H3"/>
    <mergeCell ref="E7:H7"/>
    <mergeCell ref="E10:H10"/>
    <mergeCell ref="E11:H11"/>
    <mergeCell ref="E12:H12"/>
    <mergeCell ref="E13:H13"/>
    <mergeCell ref="E14:H14"/>
    <mergeCell ref="B111:N111"/>
    <mergeCell ref="B101:N101"/>
    <mergeCell ref="B102:N102"/>
    <mergeCell ref="B63:F63"/>
    <mergeCell ref="B65:I65"/>
    <mergeCell ref="B91:C91"/>
    <mergeCell ref="B93:C93"/>
    <mergeCell ref="B99:C99"/>
    <mergeCell ref="B92:C92"/>
    <mergeCell ref="B76:B81"/>
    <mergeCell ref="B3:D3"/>
    <mergeCell ref="B4:D4"/>
    <mergeCell ref="B2:H2"/>
    <mergeCell ref="B9:H9"/>
    <mergeCell ref="B62:F62"/>
    <mergeCell ref="G62:I62"/>
    <mergeCell ref="B59:M59"/>
    <mergeCell ref="B60:M60"/>
    <mergeCell ref="B49:E49"/>
    <mergeCell ref="F49:M49"/>
    <mergeCell ref="B53:M53"/>
    <mergeCell ref="B54:M54"/>
    <mergeCell ref="B55:M55"/>
    <mergeCell ref="B51:E51"/>
    <mergeCell ref="B43:I43"/>
    <mergeCell ref="B56:M56"/>
    <mergeCell ref="B57:M57"/>
    <mergeCell ref="B58:M58"/>
    <mergeCell ref="B44:E44"/>
    <mergeCell ref="B47:E47"/>
    <mergeCell ref="B48:E48"/>
    <mergeCell ref="B35:C36"/>
    <mergeCell ref="F48:M48"/>
    <mergeCell ref="F47:M47"/>
  </mergeCells>
  <conditionalFormatting sqref="D91:I91">
    <cfRule type="expression" dxfId="23" priority="9">
      <formula>$D$83&lt;&gt;$D$79</formula>
    </cfRule>
  </conditionalFormatting>
  <conditionalFormatting sqref="D99:I99">
    <cfRule type="cellIs" dxfId="22" priority="8" operator="lessThan">
      <formula>0</formula>
    </cfRule>
  </conditionalFormatting>
  <dataValidations count="6">
    <dataValidation allowBlank="1" showInputMessage="1" showErrorMessage="1" prompt="w tych kosztach nie uwzględnia się innych wydatków liczonych jako koszty  w pkt B8" sqref="B133"/>
    <dataValidation type="list" allowBlank="1" showInputMessage="1" showErrorMessage="1" sqref="C20">
      <formula1>"mikroprzedsiębiorstwo,małe przedsiębiorstwo,średnie przedsiębiorstwo"</formula1>
    </dataValidation>
    <dataValidation type="list" allowBlank="1" showInputMessage="1" showErrorMessage="1" sqref="F36">
      <formula1>$T$25:$T$31</formula1>
    </dataValidation>
    <dataValidation type="list" allowBlank="1" showInputMessage="1" showErrorMessage="1" sqref="F51">
      <formula1>$T$48:$T$49</formula1>
    </dataValidation>
    <dataValidation type="list" allowBlank="1" showInputMessage="1" showErrorMessage="1" sqref="C66">
      <formula1>$U$58:$U$74</formula1>
    </dataValidation>
    <dataValidation type="list" allowBlank="1" showInputMessage="1" showErrorMessage="1" sqref="E19">
      <formula1>$U$19:$U$21</formula1>
    </dataValidation>
  </dataValidations>
  <hyperlinks>
    <hyperlink ref="B4" location="_ftn1" display="_ftn1"/>
  </hyperlinks>
  <pageMargins left="0.23622047244094491" right="0.23622047244094491" top="0.39370078740157483" bottom="0.19685039370078741" header="0.19685039370078741" footer="0.19685039370078741"/>
  <pageSetup paperSize="9" scale="50" fitToHeight="0" orientation="landscape" r:id="rId1"/>
  <headerFooter>
    <oddFooter>Strona &amp;P z &amp;N</oddFooter>
  </headerFooter>
  <rowBreaks count="5" manualBreakCount="5">
    <brk id="37" max="16" man="1"/>
    <brk id="62" max="16" man="1"/>
    <brk id="99" max="16" man="1"/>
    <brk id="120" max="16" man="1"/>
    <brk id="150" max="16" man="1"/>
  </rowBreaks>
  <ignoredErrors>
    <ignoredError sqref="H86 H82" formula="1"/>
  </ignoredErrors>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zoomScale="70" zoomScaleNormal="70" workbookViewId="0">
      <selection activeCell="Q10" sqref="Q10"/>
    </sheetView>
  </sheetViews>
  <sheetFormatPr defaultColWidth="9.109375" defaultRowHeight="14.4"/>
  <cols>
    <col min="1" max="1" width="4.88671875" style="31" customWidth="1"/>
    <col min="2" max="2" width="19.5546875" style="31" customWidth="1"/>
    <col min="3" max="3" width="17" style="31" customWidth="1"/>
    <col min="4" max="4" width="16" style="31" customWidth="1"/>
    <col min="5" max="5" width="17" style="31" customWidth="1"/>
    <col min="6" max="6" width="15.33203125" style="31" customWidth="1"/>
    <col min="7" max="7" width="15" style="31" customWidth="1"/>
    <col min="8" max="8" width="14" style="31" customWidth="1"/>
    <col min="9" max="9" width="14.5546875" style="31" customWidth="1"/>
    <col min="10" max="10" width="14.6640625" style="31" customWidth="1"/>
    <col min="11" max="11" width="14.88671875" style="31" customWidth="1"/>
    <col min="12" max="12" width="19.44140625" style="31" customWidth="1"/>
    <col min="13" max="13" width="16.6640625" style="31" customWidth="1"/>
    <col min="14" max="16384" width="9.109375" style="31"/>
  </cols>
  <sheetData>
    <row r="1" spans="1:13">
      <c r="B1" s="23" t="s">
        <v>157</v>
      </c>
      <c r="C1" s="24"/>
      <c r="D1" s="24"/>
      <c r="E1" s="24"/>
      <c r="F1" s="24"/>
      <c r="G1" s="24"/>
      <c r="H1" s="24"/>
      <c r="I1" s="24"/>
      <c r="J1" s="24"/>
      <c r="K1" s="24"/>
    </row>
    <row r="2" spans="1:13">
      <c r="A2" s="79"/>
      <c r="B2" s="80"/>
      <c r="C2" s="24"/>
      <c r="D2" s="24"/>
      <c r="E2" s="24"/>
      <c r="F2" s="24"/>
      <c r="G2" s="24"/>
      <c r="H2" s="24"/>
      <c r="I2" s="24"/>
      <c r="J2" s="24"/>
      <c r="K2" s="24"/>
    </row>
    <row r="3" spans="1:13">
      <c r="A3" s="79"/>
      <c r="B3" s="81" t="s">
        <v>194</v>
      </c>
      <c r="C3" s="24"/>
      <c r="D3" s="24"/>
      <c r="E3" s="24"/>
      <c r="F3" s="24"/>
      <c r="G3" s="24"/>
      <c r="H3" s="24"/>
      <c r="I3" s="24"/>
      <c r="J3" s="24"/>
      <c r="K3" s="24"/>
      <c r="L3" s="32"/>
      <c r="M3" s="32"/>
    </row>
    <row r="4" spans="1:13" ht="25.5" customHeight="1">
      <c r="B4" s="758" t="s">
        <v>4</v>
      </c>
      <c r="C4" s="758"/>
      <c r="D4" s="758"/>
      <c r="E4" s="758"/>
      <c r="F4" s="758"/>
      <c r="G4" s="758"/>
      <c r="H4" s="758"/>
      <c r="I4" s="758"/>
      <c r="J4" s="758"/>
      <c r="K4" s="758"/>
      <c r="L4" s="68" t="s">
        <v>39</v>
      </c>
      <c r="M4" s="68" t="s">
        <v>40</v>
      </c>
    </row>
    <row r="5" spans="1:13" ht="24" customHeight="1">
      <c r="B5" s="757" t="s">
        <v>28</v>
      </c>
      <c r="C5" s="757"/>
      <c r="D5" s="757"/>
      <c r="E5" s="757"/>
      <c r="F5" s="757"/>
      <c r="G5" s="757"/>
      <c r="H5" s="757"/>
      <c r="I5" s="757"/>
      <c r="J5" s="757"/>
      <c r="K5" s="757"/>
      <c r="L5" s="449"/>
      <c r="M5" s="450"/>
    </row>
    <row r="6" spans="1:13" ht="23.25" customHeight="1">
      <c r="B6" s="757" t="s">
        <v>29</v>
      </c>
      <c r="C6" s="757"/>
      <c r="D6" s="757"/>
      <c r="E6" s="757"/>
      <c r="F6" s="757"/>
      <c r="G6" s="757"/>
      <c r="H6" s="757"/>
      <c r="I6" s="757"/>
      <c r="J6" s="757"/>
      <c r="K6" s="757"/>
      <c r="L6" s="449"/>
      <c r="M6" s="450"/>
    </row>
    <row r="7" spans="1:13" ht="37.5" customHeight="1">
      <c r="B7" s="757" t="s">
        <v>30</v>
      </c>
      <c r="C7" s="757"/>
      <c r="D7" s="757"/>
      <c r="E7" s="757"/>
      <c r="F7" s="757"/>
      <c r="G7" s="757"/>
      <c r="H7" s="757"/>
      <c r="I7" s="757"/>
      <c r="J7" s="757"/>
      <c r="K7" s="757"/>
      <c r="L7" s="449"/>
      <c r="M7" s="450"/>
    </row>
    <row r="8" spans="1:13" ht="40.5" customHeight="1">
      <c r="B8" s="757" t="s">
        <v>31</v>
      </c>
      <c r="C8" s="757"/>
      <c r="D8" s="757"/>
      <c r="E8" s="757"/>
      <c r="F8" s="757"/>
      <c r="G8" s="757"/>
      <c r="H8" s="757"/>
      <c r="I8" s="757"/>
      <c r="J8" s="757"/>
      <c r="K8" s="757"/>
      <c r="L8" s="449"/>
      <c r="M8" s="450"/>
    </row>
    <row r="9" spans="1:13" ht="40.5" customHeight="1">
      <c r="B9" s="757" t="s">
        <v>127</v>
      </c>
      <c r="C9" s="757"/>
      <c r="D9" s="757"/>
      <c r="E9" s="757"/>
      <c r="F9" s="757"/>
      <c r="G9" s="757"/>
      <c r="H9" s="757"/>
      <c r="I9" s="757"/>
      <c r="J9" s="757"/>
      <c r="K9" s="757"/>
      <c r="L9" s="451"/>
      <c r="M9" s="452"/>
    </row>
    <row r="10" spans="1:13" ht="73.5" customHeight="1">
      <c r="B10" s="757" t="s">
        <v>427</v>
      </c>
      <c r="C10" s="757"/>
      <c r="D10" s="757"/>
      <c r="E10" s="757"/>
      <c r="F10" s="757"/>
      <c r="G10" s="757"/>
      <c r="H10" s="757"/>
      <c r="I10" s="757"/>
      <c r="J10" s="757"/>
      <c r="K10" s="757"/>
      <c r="L10" s="453" t="s">
        <v>438</v>
      </c>
      <c r="M10" s="452"/>
    </row>
    <row r="11" spans="1:13" ht="23.25" customHeight="1">
      <c r="B11" s="757" t="s">
        <v>428</v>
      </c>
      <c r="C11" s="757"/>
      <c r="D11" s="757"/>
      <c r="E11" s="757"/>
      <c r="F11" s="757"/>
      <c r="G11" s="757"/>
      <c r="H11" s="757"/>
      <c r="I11" s="757"/>
      <c r="J11" s="757"/>
      <c r="K11" s="757"/>
      <c r="L11" s="451"/>
      <c r="M11" s="452"/>
    </row>
    <row r="12" spans="1:13" ht="104.25" customHeight="1">
      <c r="B12" s="757" t="s">
        <v>429</v>
      </c>
      <c r="C12" s="757"/>
      <c r="D12" s="757"/>
      <c r="E12" s="757"/>
      <c r="F12" s="757"/>
      <c r="G12" s="757"/>
      <c r="H12" s="757"/>
      <c r="I12" s="757"/>
      <c r="J12" s="757"/>
      <c r="K12" s="757"/>
      <c r="L12" s="454"/>
      <c r="M12" s="452"/>
    </row>
    <row r="13" spans="1:13" ht="83.25" customHeight="1">
      <c r="B13" s="757" t="s">
        <v>430</v>
      </c>
      <c r="C13" s="757"/>
      <c r="D13" s="757"/>
      <c r="E13" s="757"/>
      <c r="F13" s="757"/>
      <c r="G13" s="757"/>
      <c r="H13" s="757"/>
      <c r="I13" s="757"/>
      <c r="J13" s="757"/>
      <c r="K13" s="757"/>
      <c r="L13" s="451"/>
      <c r="M13" s="452"/>
    </row>
    <row r="14" spans="1:13" ht="33" customHeight="1">
      <c r="B14" s="757" t="s">
        <v>431</v>
      </c>
      <c r="C14" s="757"/>
      <c r="D14" s="757"/>
      <c r="E14" s="757"/>
      <c r="F14" s="757"/>
      <c r="G14" s="757"/>
      <c r="H14" s="757"/>
      <c r="I14" s="757"/>
      <c r="J14" s="757"/>
      <c r="K14" s="757"/>
      <c r="L14" s="450"/>
      <c r="M14" s="450"/>
    </row>
    <row r="15" spans="1:13" ht="102.75" hidden="1" customHeight="1">
      <c r="B15" s="759"/>
      <c r="C15" s="759"/>
      <c r="D15" s="759"/>
      <c r="E15" s="759"/>
      <c r="F15" s="759"/>
      <c r="G15" s="759"/>
      <c r="H15" s="759"/>
      <c r="I15" s="759"/>
      <c r="J15" s="759"/>
      <c r="K15" s="759"/>
      <c r="L15" s="414"/>
      <c r="M15" s="409"/>
    </row>
    <row r="16" spans="1:13" ht="27" hidden="1" customHeight="1">
      <c r="B16" s="759"/>
      <c r="C16" s="759"/>
      <c r="D16" s="759"/>
      <c r="E16" s="759"/>
      <c r="F16" s="759"/>
      <c r="G16" s="759"/>
      <c r="H16" s="759"/>
      <c r="I16" s="759"/>
      <c r="J16" s="759"/>
      <c r="K16" s="759"/>
      <c r="L16" s="2"/>
      <c r="M16" s="2"/>
    </row>
    <row r="19" spans="2:7">
      <c r="B19" s="33" t="s">
        <v>12</v>
      </c>
    </row>
    <row r="20" spans="2:7">
      <c r="B20" s="33"/>
    </row>
    <row r="23" spans="2:7">
      <c r="B23" s="756" t="s">
        <v>158</v>
      </c>
      <c r="C23" s="756"/>
      <c r="D23" s="756"/>
      <c r="E23" s="756"/>
      <c r="F23" s="756"/>
      <c r="G23" s="756"/>
    </row>
  </sheetData>
  <sheetProtection password="DCD1" sheet="1"/>
  <mergeCells count="14">
    <mergeCell ref="B23:G23"/>
    <mergeCell ref="B9:K9"/>
    <mergeCell ref="B4:K4"/>
    <mergeCell ref="B5:K5"/>
    <mergeCell ref="B6:K6"/>
    <mergeCell ref="B7:K7"/>
    <mergeCell ref="B8:K8"/>
    <mergeCell ref="B16:K16"/>
    <mergeCell ref="B12:K12"/>
    <mergeCell ref="B13:K13"/>
    <mergeCell ref="B14:K14"/>
    <mergeCell ref="B15:K15"/>
    <mergeCell ref="B10:K10"/>
    <mergeCell ref="B11:K11"/>
  </mergeCells>
  <pageMargins left="0.7" right="0.7" top="0.75" bottom="0.75" header="0.3" footer="0.3"/>
  <pageSetup paperSize="9" scale="6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6"/>
  <sheetViews>
    <sheetView workbookViewId="0">
      <selection activeCell="E25" sqref="E25"/>
    </sheetView>
  </sheetViews>
  <sheetFormatPr defaultRowHeight="14.4"/>
  <cols>
    <col min="1" max="1" width="4.109375" customWidth="1"/>
    <col min="2" max="2" width="3.6640625" customWidth="1"/>
    <col min="3" max="3" width="62" customWidth="1"/>
    <col min="4" max="4" width="29.5546875" customWidth="1"/>
    <col min="5" max="5" width="23.109375" customWidth="1"/>
    <col min="6" max="6" width="46.33203125" customWidth="1"/>
    <col min="7" max="7" width="28.44140625" customWidth="1"/>
  </cols>
  <sheetData>
    <row r="1" spans="2:6">
      <c r="F1" s="446" t="s">
        <v>425</v>
      </c>
    </row>
    <row r="2" spans="2:6" ht="48" customHeight="1">
      <c r="B2" s="69" t="s">
        <v>82</v>
      </c>
      <c r="C2" s="70" t="s">
        <v>81</v>
      </c>
      <c r="D2" s="70" t="s">
        <v>80</v>
      </c>
      <c r="E2" s="70" t="s">
        <v>25</v>
      </c>
      <c r="F2" s="70" t="s">
        <v>152</v>
      </c>
    </row>
    <row r="3" spans="2:6" ht="21.75" customHeight="1">
      <c r="B3" s="71" t="s">
        <v>79</v>
      </c>
      <c r="C3" s="72" t="s">
        <v>26</v>
      </c>
      <c r="D3" s="73"/>
      <c r="E3" s="73"/>
      <c r="F3" s="73"/>
    </row>
    <row r="4" spans="2:6" ht="21.75" customHeight="1">
      <c r="B4" s="71" t="s">
        <v>78</v>
      </c>
      <c r="C4" s="72" t="s">
        <v>77</v>
      </c>
      <c r="D4" s="73"/>
      <c r="E4" s="73"/>
      <c r="F4" s="73"/>
    </row>
    <row r="5" spans="2:6" ht="21.75" customHeight="1">
      <c r="B5" s="71" t="s">
        <v>76</v>
      </c>
      <c r="C5" s="72" t="s">
        <v>75</v>
      </c>
      <c r="D5" s="73"/>
      <c r="E5" s="73"/>
      <c r="F5" s="73"/>
    </row>
    <row r="6" spans="2:6" ht="19.5" customHeight="1">
      <c r="B6" s="1" t="s">
        <v>74</v>
      </c>
      <c r="C6" s="407" t="s">
        <v>73</v>
      </c>
      <c r="D6" s="544"/>
      <c r="E6" s="545"/>
      <c r="F6" s="544"/>
    </row>
    <row r="7" spans="2:6" ht="19.5" customHeight="1">
      <c r="B7" s="1" t="s">
        <v>128</v>
      </c>
      <c r="C7" s="408" t="s">
        <v>72</v>
      </c>
      <c r="D7" s="415"/>
      <c r="E7" s="416"/>
      <c r="F7" s="415"/>
    </row>
    <row r="8" spans="2:6" ht="17.25" customHeight="1">
      <c r="B8" s="1" t="s">
        <v>129</v>
      </c>
      <c r="C8" s="408" t="s">
        <v>71</v>
      </c>
      <c r="D8" s="415"/>
      <c r="E8" s="416"/>
      <c r="F8" s="415"/>
    </row>
    <row r="9" spans="2:6" ht="17.25" customHeight="1">
      <c r="B9" s="1" t="s">
        <v>130</v>
      </c>
      <c r="C9" s="408" t="s">
        <v>70</v>
      </c>
      <c r="D9" s="415"/>
      <c r="E9" s="416"/>
      <c r="F9" s="415"/>
    </row>
    <row r="10" spans="2:6" ht="18" customHeight="1">
      <c r="B10" s="1" t="s">
        <v>131</v>
      </c>
      <c r="C10" s="408" t="s">
        <v>69</v>
      </c>
      <c r="D10" s="415"/>
      <c r="E10" s="416"/>
      <c r="F10" s="415"/>
    </row>
    <row r="11" spans="2:6" ht="18" customHeight="1">
      <c r="B11" s="1" t="s">
        <v>132</v>
      </c>
      <c r="C11" s="408" t="s">
        <v>68</v>
      </c>
      <c r="D11" s="415"/>
      <c r="E11" s="416"/>
      <c r="F11" s="415"/>
    </row>
    <row r="12" spans="2:6" ht="18" customHeight="1">
      <c r="B12" s="1" t="s">
        <v>133</v>
      </c>
      <c r="C12" s="408" t="s">
        <v>67</v>
      </c>
      <c r="D12" s="544"/>
      <c r="E12" s="545"/>
      <c r="F12" s="544"/>
    </row>
    <row r="13" spans="2:6" ht="15.75" customHeight="1">
      <c r="B13" s="1" t="s">
        <v>134</v>
      </c>
      <c r="C13" s="407" t="s">
        <v>66</v>
      </c>
      <c r="D13" s="415"/>
      <c r="E13" s="416"/>
      <c r="F13" s="415"/>
    </row>
    <row r="14" spans="2:6" ht="15.75" customHeight="1">
      <c r="B14" s="1" t="s">
        <v>135</v>
      </c>
      <c r="C14" s="408" t="s">
        <v>65</v>
      </c>
      <c r="D14" s="415"/>
      <c r="E14" s="416"/>
      <c r="F14" s="415"/>
    </row>
    <row r="15" spans="2:6" ht="17.25" customHeight="1">
      <c r="B15" s="1" t="s">
        <v>136</v>
      </c>
      <c r="C15" s="408" t="s">
        <v>64</v>
      </c>
      <c r="D15" s="415"/>
      <c r="E15" s="416"/>
      <c r="F15" s="415"/>
    </row>
    <row r="16" spans="2:6" ht="18.75" customHeight="1">
      <c r="B16" s="1" t="s">
        <v>137</v>
      </c>
      <c r="C16" s="408" t="s">
        <v>63</v>
      </c>
      <c r="D16" s="415" t="s">
        <v>12</v>
      </c>
      <c r="E16" s="416"/>
      <c r="F16" s="415"/>
    </row>
  </sheetData>
  <pageMargins left="0.7" right="0.7" top="0.75" bottom="0.75" header="0.3" footer="0.3"/>
  <pageSetup paperSize="9" scale="7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68"/>
  <sheetViews>
    <sheetView topLeftCell="A16" zoomScale="60" zoomScaleNormal="60" workbookViewId="0">
      <selection activeCell="Q21" sqref="Q21"/>
    </sheetView>
  </sheetViews>
  <sheetFormatPr defaultColWidth="8.88671875" defaultRowHeight="15.6"/>
  <cols>
    <col min="1" max="1" width="4.109375" style="3" customWidth="1"/>
    <col min="2" max="2" width="6.6640625" style="143" customWidth="1"/>
    <col min="3" max="3" width="18" style="3" customWidth="1"/>
    <col min="4" max="4" width="16" style="3" customWidth="1"/>
    <col min="5" max="5" width="16.44140625" style="3" customWidth="1"/>
    <col min="6" max="6" width="18.5546875" style="3" customWidth="1"/>
    <col min="7" max="7" width="20.44140625" style="3" customWidth="1"/>
    <col min="8" max="8" width="18.44140625" style="3" customWidth="1"/>
    <col min="9" max="9" width="16.33203125" style="3" customWidth="1"/>
    <col min="10" max="10" width="17" style="3" customWidth="1"/>
    <col min="11" max="11" width="21.109375" style="3" customWidth="1"/>
    <col min="12" max="12" width="22" style="3" customWidth="1"/>
    <col min="13" max="13" width="19.6640625" style="3" customWidth="1"/>
    <col min="14" max="14" width="18.5546875" style="3" customWidth="1"/>
    <col min="15" max="15" width="17.6640625" style="3" customWidth="1"/>
    <col min="16" max="16" width="14.6640625" style="3" customWidth="1"/>
    <col min="17" max="17" width="19.88671875" style="3" customWidth="1"/>
    <col min="18" max="18" width="20.5546875" style="3" customWidth="1"/>
    <col min="19" max="19" width="16.44140625" style="3" customWidth="1"/>
    <col min="20" max="20" width="14.109375" style="3" customWidth="1"/>
    <col min="21" max="21" width="8.88671875" style="3"/>
    <col min="22" max="22" width="4.109375" style="288" customWidth="1"/>
    <col min="23" max="24" width="8.88671875" style="3" hidden="1" customWidth="1"/>
    <col min="25" max="25" width="3.5546875" style="288" customWidth="1"/>
    <col min="26" max="16384" width="8.88671875" style="3"/>
  </cols>
  <sheetData>
    <row r="1" spans="2:24" ht="30" customHeight="1">
      <c r="B1" s="94" t="s">
        <v>79</v>
      </c>
      <c r="C1" s="285" t="s">
        <v>108</v>
      </c>
      <c r="D1" s="286"/>
      <c r="E1" s="286"/>
      <c r="F1" s="286"/>
      <c r="G1" s="286"/>
      <c r="H1" s="286"/>
      <c r="I1" s="286"/>
      <c r="J1" s="286"/>
      <c r="K1" s="286"/>
      <c r="L1" s="286"/>
      <c r="M1" s="286"/>
      <c r="N1" s="286"/>
      <c r="O1" s="286"/>
      <c r="P1" s="286"/>
      <c r="Q1" s="286" t="s">
        <v>426</v>
      </c>
      <c r="R1" s="286"/>
      <c r="S1" s="286"/>
      <c r="T1" s="287"/>
    </row>
    <row r="2" spans="2:24" ht="29.25" customHeight="1">
      <c r="C2" s="777" t="s">
        <v>110</v>
      </c>
      <c r="D2" s="778"/>
      <c r="E2" s="778"/>
      <c r="F2" s="778"/>
      <c r="G2" s="778"/>
      <c r="H2" s="778"/>
      <c r="I2" s="778"/>
      <c r="J2" s="779"/>
      <c r="K2" s="775" t="s">
        <v>149</v>
      </c>
      <c r="L2" s="776"/>
      <c r="M2" s="153">
        <f>I3</f>
        <v>2016</v>
      </c>
      <c r="N2" s="153">
        <f>J3</f>
        <v>2017</v>
      </c>
      <c r="O2" s="777" t="s">
        <v>148</v>
      </c>
      <c r="P2" s="778"/>
      <c r="Q2" s="778"/>
      <c r="R2" s="779"/>
    </row>
    <row r="3" spans="2:24" ht="26.25" customHeight="1">
      <c r="C3" s="780" t="s">
        <v>107</v>
      </c>
      <c r="D3" s="780"/>
      <c r="E3" s="410">
        <v>2016</v>
      </c>
      <c r="F3" s="411">
        <v>2017</v>
      </c>
      <c r="G3" s="780" t="s">
        <v>106</v>
      </c>
      <c r="H3" s="780"/>
      <c r="I3" s="149">
        <f>E3</f>
        <v>2016</v>
      </c>
      <c r="J3" s="612">
        <f>F3</f>
        <v>2017</v>
      </c>
      <c r="K3" s="348" t="s">
        <v>57</v>
      </c>
      <c r="L3" s="151"/>
      <c r="M3" s="605">
        <f>M4+M5+M6+M7</f>
        <v>0</v>
      </c>
      <c r="N3" s="605">
        <f>N4+N5+N6+N7</f>
        <v>0</v>
      </c>
      <c r="O3" s="788" t="s">
        <v>105</v>
      </c>
      <c r="P3" s="789"/>
      <c r="Q3" s="152">
        <f>I3</f>
        <v>2016</v>
      </c>
      <c r="R3" s="152">
        <f>J3</f>
        <v>2017</v>
      </c>
      <c r="W3" s="284">
        <v>2016</v>
      </c>
      <c r="X3" s="284">
        <v>6</v>
      </c>
    </row>
    <row r="4" spans="2:24" ht="35.25" customHeight="1">
      <c r="C4" s="766" t="s">
        <v>104</v>
      </c>
      <c r="D4" s="766"/>
      <c r="E4" s="547"/>
      <c r="F4" s="548"/>
      <c r="G4" s="766" t="s">
        <v>103</v>
      </c>
      <c r="H4" s="766"/>
      <c r="I4" s="150">
        <f>E13-I6-I8-I11-I12-I7</f>
        <v>0</v>
      </c>
      <c r="J4" s="100">
        <f>F13-J6-J8-J11-J12-J7</f>
        <v>0</v>
      </c>
      <c r="K4" s="773" t="s">
        <v>58</v>
      </c>
      <c r="L4" s="774"/>
      <c r="M4" s="596"/>
      <c r="N4" s="596"/>
      <c r="O4" s="782" t="s">
        <v>147</v>
      </c>
      <c r="P4" s="783"/>
      <c r="Q4" s="552"/>
      <c r="R4" s="552"/>
      <c r="W4" s="284" t="s">
        <v>353</v>
      </c>
      <c r="X4" s="284">
        <v>1</v>
      </c>
    </row>
    <row r="5" spans="2:24" ht="21" customHeight="1">
      <c r="C5" s="766" t="s">
        <v>102</v>
      </c>
      <c r="D5" s="766"/>
      <c r="E5" s="547"/>
      <c r="F5" s="549"/>
      <c r="G5" s="765" t="s">
        <v>101</v>
      </c>
      <c r="H5" s="765"/>
      <c r="I5" s="101">
        <f>M26</f>
        <v>0</v>
      </c>
      <c r="J5" s="101">
        <f>N26</f>
        <v>0</v>
      </c>
      <c r="K5" s="610" t="s">
        <v>59</v>
      </c>
      <c r="L5" s="95"/>
      <c r="M5" s="547"/>
      <c r="N5" s="597"/>
      <c r="O5" s="769" t="s">
        <v>95</v>
      </c>
      <c r="P5" s="770"/>
      <c r="Q5" s="552"/>
      <c r="R5" s="552"/>
      <c r="W5" s="284" t="s">
        <v>354</v>
      </c>
      <c r="X5" s="284">
        <v>2</v>
      </c>
    </row>
    <row r="6" spans="2:24" ht="32.25" customHeight="1">
      <c r="C6" s="766" t="s">
        <v>100</v>
      </c>
      <c r="D6" s="766"/>
      <c r="E6" s="607">
        <f>E7+E8</f>
        <v>0</v>
      </c>
      <c r="F6" s="607">
        <f>F7+F8</f>
        <v>0</v>
      </c>
      <c r="G6" s="768" t="s">
        <v>99</v>
      </c>
      <c r="H6" s="768"/>
      <c r="I6" s="548"/>
      <c r="J6" s="547"/>
      <c r="K6" s="610" t="s">
        <v>60</v>
      </c>
      <c r="L6" s="95"/>
      <c r="M6" s="547"/>
      <c r="N6" s="547"/>
      <c r="O6" s="769" t="s">
        <v>146</v>
      </c>
      <c r="P6" s="770"/>
      <c r="Q6" s="552"/>
      <c r="R6" s="552"/>
      <c r="W6" s="284" t="s">
        <v>355</v>
      </c>
      <c r="X6" s="284">
        <v>3</v>
      </c>
    </row>
    <row r="7" spans="2:24" ht="30.75" customHeight="1">
      <c r="C7" s="765" t="s">
        <v>96</v>
      </c>
      <c r="D7" s="765"/>
      <c r="E7" s="550"/>
      <c r="F7" s="551"/>
      <c r="G7" s="781" t="s">
        <v>98</v>
      </c>
      <c r="H7" s="781"/>
      <c r="I7" s="548"/>
      <c r="J7" s="547"/>
      <c r="K7" s="773" t="s">
        <v>61</v>
      </c>
      <c r="L7" s="774"/>
      <c r="M7" s="606">
        <f>M8+M9</f>
        <v>0</v>
      </c>
      <c r="N7" s="606">
        <f>N8+N9</f>
        <v>0</v>
      </c>
      <c r="O7" s="771" t="s">
        <v>92</v>
      </c>
      <c r="P7" s="772"/>
      <c r="Q7" s="552"/>
      <c r="R7" s="552"/>
      <c r="W7" s="284">
        <v>2017</v>
      </c>
      <c r="X7" s="284">
        <v>4</v>
      </c>
    </row>
    <row r="8" spans="2:24" ht="24.75" customHeight="1">
      <c r="C8" s="765" t="s">
        <v>291</v>
      </c>
      <c r="D8" s="765"/>
      <c r="E8" s="552"/>
      <c r="F8" s="553"/>
      <c r="G8" s="768" t="s">
        <v>97</v>
      </c>
      <c r="H8" s="768"/>
      <c r="I8" s="150">
        <f>I9+I10</f>
        <v>0</v>
      </c>
      <c r="J8" s="100">
        <f>J9+J10</f>
        <v>0</v>
      </c>
      <c r="K8" s="763" t="s">
        <v>36</v>
      </c>
      <c r="L8" s="764"/>
      <c r="M8" s="598"/>
      <c r="N8" s="598"/>
      <c r="O8" s="769" t="s">
        <v>89</v>
      </c>
      <c r="P8" s="770"/>
      <c r="Q8" s="552"/>
      <c r="R8" s="552"/>
      <c r="W8" s="284">
        <v>2017</v>
      </c>
      <c r="X8" s="284">
        <v>5</v>
      </c>
    </row>
    <row r="9" spans="2:24" ht="33.75" customHeight="1">
      <c r="C9" s="766" t="s">
        <v>288</v>
      </c>
      <c r="D9" s="766"/>
      <c r="E9" s="550"/>
      <c r="F9" s="551"/>
      <c r="G9" s="767" t="s">
        <v>246</v>
      </c>
      <c r="H9" s="767"/>
      <c r="I9" s="591"/>
      <c r="J9" s="591"/>
      <c r="K9" s="763" t="s">
        <v>37</v>
      </c>
      <c r="L9" s="764"/>
      <c r="M9" s="547"/>
      <c r="N9" s="547"/>
      <c r="O9" s="782" t="s">
        <v>145</v>
      </c>
      <c r="P9" s="783"/>
      <c r="Q9" s="552"/>
      <c r="R9" s="552"/>
      <c r="W9" s="284"/>
      <c r="X9" s="284">
        <f>VLOOKUP(F3,W3:X8,2,FALSE)</f>
        <v>4</v>
      </c>
    </row>
    <row r="10" spans="2:24" ht="21.75" customHeight="1">
      <c r="C10" s="761" t="s">
        <v>289</v>
      </c>
      <c r="D10" s="762"/>
      <c r="E10" s="794"/>
      <c r="F10" s="794"/>
      <c r="G10" s="767" t="s">
        <v>245</v>
      </c>
      <c r="H10" s="767"/>
      <c r="I10" s="594"/>
      <c r="J10" s="594"/>
      <c r="K10" s="812" t="s">
        <v>150</v>
      </c>
      <c r="L10" s="813"/>
      <c r="M10" s="154">
        <f>M11+M15+M16+M17+M18+M24</f>
        <v>0</v>
      </c>
      <c r="N10" s="154">
        <f>N11+N15+N16+N17+N18+N24</f>
        <v>0</v>
      </c>
      <c r="O10" s="769" t="s">
        <v>95</v>
      </c>
      <c r="P10" s="770"/>
      <c r="Q10" s="552"/>
      <c r="R10" s="552"/>
      <c r="X10" s="127">
        <f>X9</f>
        <v>4</v>
      </c>
    </row>
    <row r="11" spans="2:24" ht="34.5" customHeight="1">
      <c r="C11" s="761"/>
      <c r="D11" s="762"/>
      <c r="E11" s="795"/>
      <c r="F11" s="797"/>
      <c r="G11" s="768" t="s">
        <v>94</v>
      </c>
      <c r="H11" s="768"/>
      <c r="I11" s="595"/>
      <c r="J11" s="595"/>
      <c r="K11" s="773" t="s">
        <v>122</v>
      </c>
      <c r="L11" s="774"/>
      <c r="M11" s="606">
        <f>M12+M13+M14</f>
        <v>0</v>
      </c>
      <c r="N11" s="606">
        <f>N12+N13+N14</f>
        <v>0</v>
      </c>
      <c r="O11" s="769" t="s">
        <v>146</v>
      </c>
      <c r="P11" s="770"/>
      <c r="Q11" s="593"/>
      <c r="R11" s="593"/>
    </row>
    <row r="12" spans="2:24" ht="19.5" customHeight="1">
      <c r="C12" s="761"/>
      <c r="D12" s="762"/>
      <c r="E12" s="796"/>
      <c r="F12" s="798"/>
      <c r="G12" s="768" t="s">
        <v>93</v>
      </c>
      <c r="H12" s="768"/>
      <c r="I12" s="595"/>
      <c r="J12" s="595"/>
      <c r="K12" s="763" t="s">
        <v>62</v>
      </c>
      <c r="L12" s="764"/>
      <c r="M12" s="599"/>
      <c r="N12" s="552"/>
      <c r="O12" s="771" t="s">
        <v>92</v>
      </c>
      <c r="P12" s="772"/>
      <c r="Q12" s="593"/>
      <c r="R12" s="593"/>
      <c r="W12" s="299">
        <v>2015</v>
      </c>
    </row>
    <row r="13" spans="2:24" ht="21" customHeight="1">
      <c r="C13" s="766" t="s">
        <v>91</v>
      </c>
      <c r="D13" s="766"/>
      <c r="E13" s="554">
        <f>E4+E5+E6+E9+E10</f>
        <v>0</v>
      </c>
      <c r="F13" s="554">
        <f>F4+F5+F6+F9+F10</f>
        <v>0</v>
      </c>
      <c r="G13" s="766" t="s">
        <v>90</v>
      </c>
      <c r="H13" s="766"/>
      <c r="I13" s="150">
        <f>I4+I6+I8+I11+I12+I7</f>
        <v>0</v>
      </c>
      <c r="J13" s="100">
        <f>J4+J6+J8+J11+J12+J7</f>
        <v>0</v>
      </c>
      <c r="K13" s="763" t="s">
        <v>35</v>
      </c>
      <c r="L13" s="764"/>
      <c r="M13" s="592"/>
      <c r="N13" s="592"/>
      <c r="O13" s="769" t="s">
        <v>89</v>
      </c>
      <c r="P13" s="770"/>
      <c r="Q13" s="593"/>
      <c r="R13" s="593"/>
      <c r="W13" s="299">
        <v>2016</v>
      </c>
    </row>
    <row r="14" spans="2:24" ht="33" customHeight="1">
      <c r="C14" s="4"/>
      <c r="E14" s="4"/>
      <c r="F14" s="4"/>
      <c r="K14" s="763" t="s">
        <v>156</v>
      </c>
      <c r="L14" s="764"/>
      <c r="M14" s="552"/>
      <c r="N14" s="552"/>
      <c r="O14" s="4"/>
      <c r="P14" s="4"/>
      <c r="Q14" s="4"/>
      <c r="R14" s="4"/>
      <c r="W14" s="299">
        <v>2017</v>
      </c>
    </row>
    <row r="15" spans="2:24" ht="24" customHeight="1">
      <c r="C15" s="4"/>
      <c r="E15" s="4"/>
      <c r="F15" s="4"/>
      <c r="G15" s="4"/>
      <c r="I15" s="4"/>
      <c r="J15" s="4"/>
      <c r="K15" s="773" t="s">
        <v>160</v>
      </c>
      <c r="L15" s="774"/>
      <c r="M15" s="552"/>
      <c r="N15" s="552"/>
      <c r="O15" s="4"/>
      <c r="P15" s="4"/>
      <c r="Q15" s="4"/>
      <c r="R15" s="4"/>
    </row>
    <row r="16" spans="2:24" ht="39" customHeight="1">
      <c r="C16" s="4"/>
      <c r="E16" s="4"/>
      <c r="F16" s="4"/>
      <c r="G16" s="4"/>
      <c r="I16" s="4"/>
      <c r="J16" s="4"/>
      <c r="K16" s="773" t="s">
        <v>155</v>
      </c>
      <c r="L16" s="774"/>
      <c r="M16" s="552"/>
      <c r="N16" s="552"/>
      <c r="O16" s="4"/>
      <c r="P16" s="4"/>
      <c r="Q16" s="4"/>
      <c r="R16" s="4"/>
    </row>
    <row r="17" spans="2:18" ht="27.75" customHeight="1">
      <c r="C17" s="4"/>
      <c r="E17" s="4"/>
      <c r="F17" s="4"/>
      <c r="G17" s="4"/>
      <c r="I17" s="4"/>
      <c r="J17" s="4"/>
      <c r="K17" s="773" t="s">
        <v>109</v>
      </c>
      <c r="L17" s="774"/>
      <c r="M17" s="552"/>
      <c r="N17" s="552"/>
      <c r="O17" s="602"/>
      <c r="P17" s="602"/>
      <c r="Q17" s="602"/>
      <c r="R17" s="4"/>
    </row>
    <row r="18" spans="2:18" ht="18" customHeight="1">
      <c r="C18" s="4"/>
      <c r="E18" s="4"/>
      <c r="F18" s="4"/>
      <c r="G18" s="4"/>
      <c r="I18" s="4"/>
      <c r="J18" s="4"/>
      <c r="K18" s="773" t="s">
        <v>151</v>
      </c>
      <c r="L18" s="774"/>
      <c r="M18" s="606">
        <f>M19+M20</f>
        <v>0</v>
      </c>
      <c r="N18" s="606">
        <f>N19+N20</f>
        <v>0</v>
      </c>
      <c r="O18" s="602"/>
      <c r="P18" s="602"/>
      <c r="Q18" s="602"/>
      <c r="R18" s="4"/>
    </row>
    <row r="19" spans="2:18" ht="21">
      <c r="C19" s="4"/>
      <c r="E19" s="4"/>
      <c r="F19" s="4"/>
      <c r="G19" s="4"/>
      <c r="I19" s="4"/>
      <c r="J19" s="4"/>
      <c r="K19" s="784" t="s">
        <v>154</v>
      </c>
      <c r="L19" s="785"/>
      <c r="M19" s="600"/>
      <c r="N19" s="600"/>
      <c r="O19" s="603"/>
      <c r="P19" s="602"/>
      <c r="Q19" s="602"/>
      <c r="R19" s="4"/>
    </row>
    <row r="20" spans="2:18" ht="21">
      <c r="C20" s="4"/>
      <c r="E20" s="4"/>
      <c r="F20" s="4"/>
      <c r="G20" s="4"/>
      <c r="I20" s="4"/>
      <c r="J20" s="4"/>
      <c r="K20" s="784" t="s">
        <v>139</v>
      </c>
      <c r="L20" s="785"/>
      <c r="M20" s="100">
        <f>M21+M22+M23</f>
        <v>0</v>
      </c>
      <c r="N20" s="100">
        <f>N21+N22+N23</f>
        <v>0</v>
      </c>
      <c r="O20" s="603"/>
      <c r="P20" s="602"/>
      <c r="Q20" s="602"/>
      <c r="R20" s="4"/>
    </row>
    <row r="21" spans="2:18" ht="35.25" customHeight="1">
      <c r="C21" s="4"/>
      <c r="E21" s="4"/>
      <c r="F21" s="4"/>
      <c r="G21" s="4"/>
      <c r="I21" s="4"/>
      <c r="J21" s="4"/>
      <c r="K21" s="763" t="s">
        <v>140</v>
      </c>
      <c r="L21" s="764"/>
      <c r="M21" s="601"/>
      <c r="N21" s="601"/>
      <c r="O21" s="603"/>
      <c r="P21" s="602"/>
      <c r="Q21" s="602"/>
      <c r="R21" s="4"/>
    </row>
    <row r="22" spans="2:18" ht="24.75" customHeight="1">
      <c r="C22" s="4"/>
      <c r="E22" s="4"/>
      <c r="F22" s="4"/>
      <c r="G22" s="4"/>
      <c r="I22" s="4"/>
      <c r="J22" s="4"/>
      <c r="K22" s="763" t="s">
        <v>141</v>
      </c>
      <c r="L22" s="764"/>
      <c r="M22" s="601"/>
      <c r="N22" s="601"/>
      <c r="O22" s="603"/>
      <c r="P22" s="602"/>
      <c r="Q22" s="602"/>
      <c r="R22" s="4"/>
    </row>
    <row r="23" spans="2:18" ht="18.75" customHeight="1">
      <c r="C23" s="4"/>
      <c r="E23" s="4"/>
      <c r="F23" s="4"/>
      <c r="G23" s="4"/>
      <c r="I23" s="4"/>
      <c r="J23" s="4"/>
      <c r="K23" s="763" t="s">
        <v>153</v>
      </c>
      <c r="L23" s="764"/>
      <c r="M23" s="601"/>
      <c r="N23" s="601"/>
      <c r="O23" s="603"/>
      <c r="P23" s="602"/>
      <c r="Q23" s="602"/>
      <c r="R23" s="4"/>
    </row>
    <row r="24" spans="2:18" ht="21">
      <c r="C24" s="4"/>
      <c r="E24" s="4"/>
      <c r="F24" s="4"/>
      <c r="G24" s="4"/>
      <c r="I24" s="4"/>
      <c r="J24" s="4"/>
      <c r="K24" s="786" t="s">
        <v>142</v>
      </c>
      <c r="L24" s="787"/>
      <c r="M24" s="601"/>
      <c r="N24" s="601"/>
      <c r="O24" s="603"/>
      <c r="P24" s="602"/>
      <c r="Q24" s="602"/>
      <c r="R24" s="4"/>
    </row>
    <row r="25" spans="2:18" ht="22.5" customHeight="1">
      <c r="C25" s="4"/>
      <c r="E25" s="4"/>
      <c r="F25" s="4"/>
      <c r="G25" s="4"/>
      <c r="I25" s="4"/>
      <c r="J25" s="4"/>
      <c r="K25" s="773" t="s">
        <v>144</v>
      </c>
      <c r="L25" s="774"/>
      <c r="M25" s="547"/>
      <c r="N25" s="547"/>
      <c r="O25" s="603"/>
      <c r="P25" s="602"/>
      <c r="Q25" s="602"/>
      <c r="R25" s="4"/>
    </row>
    <row r="26" spans="2:18" ht="21">
      <c r="C26" s="4"/>
      <c r="E26" s="4"/>
      <c r="F26" s="4"/>
      <c r="G26" s="4"/>
      <c r="I26" s="4"/>
      <c r="J26" s="4"/>
      <c r="K26" s="810" t="s">
        <v>143</v>
      </c>
      <c r="L26" s="811"/>
      <c r="M26" s="100">
        <f>M3-M10-M25</f>
        <v>0</v>
      </c>
      <c r="N26" s="100">
        <f>N3-N10-N25</f>
        <v>0</v>
      </c>
      <c r="O26" s="603"/>
      <c r="P26" s="602"/>
      <c r="Q26" s="602"/>
      <c r="R26" s="4"/>
    </row>
    <row r="27" spans="2:18">
      <c r="O27" s="604"/>
      <c r="P27" s="604"/>
      <c r="Q27" s="604"/>
    </row>
    <row r="28" spans="2:18" ht="27.75" customHeight="1">
      <c r="B28" s="144" t="s">
        <v>76</v>
      </c>
      <c r="C28" s="801" t="s">
        <v>87</v>
      </c>
      <c r="D28" s="802"/>
      <c r="E28" s="802"/>
      <c r="F28" s="802"/>
      <c r="G28" s="802"/>
      <c r="H28" s="802"/>
      <c r="I28" s="802"/>
      <c r="J28" s="802"/>
      <c r="K28" s="802"/>
      <c r="L28" s="802"/>
      <c r="M28" s="802"/>
      <c r="N28" s="802"/>
      <c r="O28" s="802"/>
      <c r="P28" s="803"/>
    </row>
    <row r="29" spans="2:18" ht="36">
      <c r="B29" s="145"/>
      <c r="C29" s="792" t="s">
        <v>362</v>
      </c>
      <c r="D29" s="821">
        <f>F3</f>
        <v>2017</v>
      </c>
      <c r="E29" s="133" t="str">
        <f t="shared" ref="E29:P29" si="0">E36</f>
        <v>Kwartał 1</v>
      </c>
      <c r="F29" s="133" t="str">
        <f t="shared" si="0"/>
        <v>Kwartał 2</v>
      </c>
      <c r="G29" s="133" t="str">
        <f t="shared" si="0"/>
        <v>Kwartał 3</v>
      </c>
      <c r="H29" s="133" t="str">
        <f t="shared" si="0"/>
        <v>Kwartał 4 2018 r</v>
      </c>
      <c r="I29" s="792">
        <f t="shared" si="0"/>
        <v>2018</v>
      </c>
      <c r="J29" s="792">
        <f t="shared" si="0"/>
        <v>2019</v>
      </c>
      <c r="K29" s="792">
        <f t="shared" si="0"/>
        <v>2020</v>
      </c>
      <c r="L29" s="792">
        <f t="shared" si="0"/>
        <v>2021</v>
      </c>
      <c r="M29" s="792">
        <f t="shared" si="0"/>
        <v>2022</v>
      </c>
      <c r="N29" s="792">
        <f t="shared" si="0"/>
        <v>2023</v>
      </c>
      <c r="O29" s="792">
        <f t="shared" si="0"/>
        <v>2024</v>
      </c>
      <c r="P29" s="792">
        <f t="shared" si="0"/>
        <v>2025</v>
      </c>
    </row>
    <row r="30" spans="2:18" ht="18.75" customHeight="1">
      <c r="B30" s="145"/>
      <c r="C30" s="793"/>
      <c r="D30" s="822"/>
      <c r="E30" s="804">
        <v>2018</v>
      </c>
      <c r="F30" s="804"/>
      <c r="G30" s="804"/>
      <c r="H30" s="805"/>
      <c r="I30" s="793"/>
      <c r="J30" s="793"/>
      <c r="K30" s="793"/>
      <c r="L30" s="793"/>
      <c r="M30" s="793"/>
      <c r="N30" s="793"/>
      <c r="O30" s="793"/>
      <c r="P30" s="793"/>
    </row>
    <row r="31" spans="2:18" ht="18">
      <c r="B31" s="146"/>
      <c r="C31" s="128" t="s">
        <v>84</v>
      </c>
      <c r="D31" s="129"/>
      <c r="E31" s="126">
        <f>IF(OR($X$10=1,$X$10=6),D31-E38,0)</f>
        <v>0</v>
      </c>
      <c r="F31" s="126">
        <f>IF($X$10=2,D31-F38,E31-F38)</f>
        <v>0</v>
      </c>
      <c r="G31" s="126">
        <f>IF($X$10=3,D31-G38,F31-G38)</f>
        <v>0</v>
      </c>
      <c r="H31" s="126">
        <f>IF($X$10=4,D31-H38,G31-H38)</f>
        <v>0</v>
      </c>
      <c r="I31" s="126">
        <f>H31</f>
        <v>0</v>
      </c>
      <c r="J31" s="126">
        <f t="shared" ref="J31:P33" si="1">I31-J38</f>
        <v>0</v>
      </c>
      <c r="K31" s="126">
        <f t="shared" si="1"/>
        <v>0</v>
      </c>
      <c r="L31" s="126">
        <f t="shared" si="1"/>
        <v>0</v>
      </c>
      <c r="M31" s="126">
        <f t="shared" si="1"/>
        <v>0</v>
      </c>
      <c r="N31" s="126">
        <f t="shared" si="1"/>
        <v>0</v>
      </c>
      <c r="O31" s="126">
        <f t="shared" si="1"/>
        <v>0</v>
      </c>
      <c r="P31" s="126">
        <f t="shared" si="1"/>
        <v>0</v>
      </c>
    </row>
    <row r="32" spans="2:18" ht="18">
      <c r="B32" s="146"/>
      <c r="C32" s="128" t="s">
        <v>83</v>
      </c>
      <c r="D32" s="129"/>
      <c r="E32" s="126">
        <f>IF(OR($X$10=1,$X$10=6),D32-E39,0)</f>
        <v>0</v>
      </c>
      <c r="F32" s="126">
        <f>IF($X$10=2,D32-F39,E32-F39)</f>
        <v>0</v>
      </c>
      <c r="G32" s="126">
        <f>IF($X$10=3,D32-G39,F32-G39)</f>
        <v>0</v>
      </c>
      <c r="H32" s="126">
        <f>IF($X$10=4,D32-H39,G32-H39)</f>
        <v>0</v>
      </c>
      <c r="I32" s="126">
        <f>H32</f>
        <v>0</v>
      </c>
      <c r="J32" s="126">
        <f t="shared" si="1"/>
        <v>0</v>
      </c>
      <c r="K32" s="126">
        <f t="shared" si="1"/>
        <v>0</v>
      </c>
      <c r="L32" s="126">
        <f t="shared" si="1"/>
        <v>0</v>
      </c>
      <c r="M32" s="126">
        <f t="shared" si="1"/>
        <v>0</v>
      </c>
      <c r="N32" s="126">
        <f t="shared" si="1"/>
        <v>0</v>
      </c>
      <c r="O32" s="126">
        <f t="shared" si="1"/>
        <v>0</v>
      </c>
      <c r="P32" s="126">
        <f t="shared" si="1"/>
        <v>0</v>
      </c>
    </row>
    <row r="33" spans="2:25" ht="18">
      <c r="B33" s="146"/>
      <c r="C33" s="128" t="s">
        <v>86</v>
      </c>
      <c r="D33" s="129"/>
      <c r="E33" s="126">
        <f>IF(OR($X$10=1,$X$10=6),D33-E40,0)</f>
        <v>0</v>
      </c>
      <c r="F33" s="126">
        <f>IF($X$10=2,D33-F40,E33-F40)</f>
        <v>0</v>
      </c>
      <c r="G33" s="126">
        <f>IF($X$10=3,D33-G40,F33-G40)</f>
        <v>0</v>
      </c>
      <c r="H33" s="126">
        <f>IF($X$10=4,D33-H40,G33-H40)</f>
        <v>0</v>
      </c>
      <c r="I33" s="126">
        <f>H33</f>
        <v>0</v>
      </c>
      <c r="J33" s="126">
        <f t="shared" si="1"/>
        <v>0</v>
      </c>
      <c r="K33" s="126">
        <f t="shared" si="1"/>
        <v>0</v>
      </c>
      <c r="L33" s="126">
        <f t="shared" si="1"/>
        <v>0</v>
      </c>
      <c r="M33" s="126">
        <f t="shared" si="1"/>
        <v>0</v>
      </c>
      <c r="N33" s="126">
        <f t="shared" si="1"/>
        <v>0</v>
      </c>
      <c r="O33" s="126">
        <f t="shared" si="1"/>
        <v>0</v>
      </c>
      <c r="P33" s="126">
        <f t="shared" si="1"/>
        <v>0</v>
      </c>
    </row>
    <row r="34" spans="2:25" ht="18">
      <c r="B34" s="145"/>
      <c r="C34" s="130" t="s">
        <v>85</v>
      </c>
      <c r="D34" s="131">
        <f t="shared" ref="D34:P34" si="2">D33+D32+D31</f>
        <v>0</v>
      </c>
      <c r="E34" s="131">
        <f t="shared" si="2"/>
        <v>0</v>
      </c>
      <c r="F34" s="131">
        <f t="shared" si="2"/>
        <v>0</v>
      </c>
      <c r="G34" s="131">
        <f t="shared" si="2"/>
        <v>0</v>
      </c>
      <c r="H34" s="131">
        <f t="shared" si="2"/>
        <v>0</v>
      </c>
      <c r="I34" s="131">
        <f t="shared" si="2"/>
        <v>0</v>
      </c>
      <c r="J34" s="131">
        <f t="shared" si="2"/>
        <v>0</v>
      </c>
      <c r="K34" s="131">
        <f t="shared" si="2"/>
        <v>0</v>
      </c>
      <c r="L34" s="131">
        <f t="shared" si="2"/>
        <v>0</v>
      </c>
      <c r="M34" s="131">
        <f t="shared" si="2"/>
        <v>0</v>
      </c>
      <c r="N34" s="131">
        <f t="shared" si="2"/>
        <v>0</v>
      </c>
      <c r="O34" s="131">
        <f t="shared" si="2"/>
        <v>0</v>
      </c>
      <c r="P34" s="131">
        <f t="shared" si="2"/>
        <v>0</v>
      </c>
    </row>
    <row r="35" spans="2:25" ht="27.75" customHeight="1">
      <c r="B35" s="145"/>
      <c r="C35" s="807" t="s">
        <v>88</v>
      </c>
      <c r="D35" s="809"/>
      <c r="E35" s="809"/>
      <c r="F35" s="809"/>
      <c r="G35" s="809"/>
      <c r="H35" s="809"/>
      <c r="I35" s="809"/>
      <c r="J35" s="809"/>
      <c r="K35" s="809"/>
      <c r="L35" s="809"/>
      <c r="M35" s="809"/>
      <c r="N35" s="809"/>
      <c r="O35" s="809"/>
      <c r="P35" s="808"/>
    </row>
    <row r="36" spans="2:25" ht="36">
      <c r="B36" s="145"/>
      <c r="C36" s="123"/>
      <c r="D36" s="124"/>
      <c r="E36" s="133" t="str">
        <f>'1_Wniosek_klient'!C113</f>
        <v>Kwartał 1</v>
      </c>
      <c r="F36" s="133" t="str">
        <f>'1_Wniosek_klient'!D113</f>
        <v>Kwartał 2</v>
      </c>
      <c r="G36" s="133" t="str">
        <f>'1_Wniosek_klient'!E113</f>
        <v>Kwartał 3</v>
      </c>
      <c r="H36" s="133" t="str">
        <f>'1_Wniosek_klient'!F113</f>
        <v>Kwartał 4 2018 r</v>
      </c>
      <c r="I36" s="133">
        <f>'1_Wniosek_klient'!G112</f>
        <v>2018</v>
      </c>
      <c r="J36" s="133">
        <f>'1_Wniosek_klient'!H112</f>
        <v>2019</v>
      </c>
      <c r="K36" s="133">
        <f>'1_Wniosek_klient'!I112</f>
        <v>2020</v>
      </c>
      <c r="L36" s="133">
        <f>'1_Wniosek_klient'!J112</f>
        <v>2021</v>
      </c>
      <c r="M36" s="133">
        <f>'1_Wniosek_klient'!K112</f>
        <v>2022</v>
      </c>
      <c r="N36" s="133">
        <f>'1_Wniosek_klient'!L112</f>
        <v>2023</v>
      </c>
      <c r="O36" s="133">
        <f>'1_Wniosek_klient'!M112</f>
        <v>2024</v>
      </c>
      <c r="P36" s="133">
        <f>'1_Wniosek_klient'!N112</f>
        <v>2025</v>
      </c>
    </row>
    <row r="37" spans="2:25" ht="17.25" customHeight="1">
      <c r="B37" s="145"/>
      <c r="C37" s="135" t="s">
        <v>184</v>
      </c>
      <c r="D37" s="136"/>
      <c r="E37" s="125">
        <f t="shared" ref="E37:P37" si="3">SUM(E38:E40)</f>
        <v>0</v>
      </c>
      <c r="F37" s="126">
        <f t="shared" si="3"/>
        <v>0</v>
      </c>
      <c r="G37" s="126">
        <f t="shared" si="3"/>
        <v>0</v>
      </c>
      <c r="H37" s="126">
        <f t="shared" si="3"/>
        <v>0</v>
      </c>
      <c r="I37" s="126">
        <f t="shared" si="3"/>
        <v>0</v>
      </c>
      <c r="J37" s="126">
        <f t="shared" si="3"/>
        <v>0</v>
      </c>
      <c r="K37" s="126">
        <f t="shared" si="3"/>
        <v>0</v>
      </c>
      <c r="L37" s="126">
        <f t="shared" si="3"/>
        <v>0</v>
      </c>
      <c r="M37" s="126">
        <f t="shared" si="3"/>
        <v>0</v>
      </c>
      <c r="N37" s="126">
        <f t="shared" si="3"/>
        <v>0</v>
      </c>
      <c r="O37" s="126">
        <f t="shared" si="3"/>
        <v>0</v>
      </c>
      <c r="P37" s="126">
        <f t="shared" si="3"/>
        <v>0</v>
      </c>
    </row>
    <row r="38" spans="2:25" ht="18">
      <c r="B38" s="145"/>
      <c r="C38" s="790" t="s">
        <v>84</v>
      </c>
      <c r="D38" s="791"/>
      <c r="E38" s="412"/>
      <c r="F38" s="412"/>
      <c r="G38" s="412"/>
      <c r="H38" s="412"/>
      <c r="I38" s="126">
        <f>SUM(E38:H38)</f>
        <v>0</v>
      </c>
      <c r="J38" s="412"/>
      <c r="K38" s="412"/>
      <c r="L38" s="412"/>
      <c r="M38" s="412"/>
      <c r="N38" s="412"/>
      <c r="O38" s="412"/>
      <c r="P38" s="412"/>
    </row>
    <row r="39" spans="2:25" ht="18">
      <c r="B39" s="145"/>
      <c r="C39" s="790" t="s">
        <v>83</v>
      </c>
      <c r="D39" s="791"/>
      <c r="E39" s="412"/>
      <c r="F39" s="412"/>
      <c r="G39" s="412"/>
      <c r="H39" s="412"/>
      <c r="I39" s="126">
        <f>SUM(E39:H39)</f>
        <v>0</v>
      </c>
      <c r="J39" s="412"/>
      <c r="K39" s="412"/>
      <c r="L39" s="412"/>
      <c r="M39" s="412"/>
      <c r="N39" s="412"/>
      <c r="O39" s="412"/>
      <c r="P39" s="412"/>
    </row>
    <row r="40" spans="2:25" ht="18">
      <c r="B40" s="145"/>
      <c r="C40" s="814" t="s">
        <v>352</v>
      </c>
      <c r="D40" s="814"/>
      <c r="E40" s="412"/>
      <c r="F40" s="412"/>
      <c r="G40" s="412"/>
      <c r="H40" s="412"/>
      <c r="I40" s="126">
        <f>SUM(E40:H40)</f>
        <v>0</v>
      </c>
      <c r="J40" s="412"/>
      <c r="K40" s="412"/>
      <c r="L40" s="412"/>
      <c r="M40" s="412"/>
      <c r="N40" s="412"/>
      <c r="O40" s="412"/>
      <c r="P40" s="412"/>
    </row>
    <row r="41" spans="2:25" s="363" customFormat="1" ht="15.75" customHeight="1">
      <c r="B41" s="359"/>
      <c r="C41" s="360"/>
      <c r="D41" s="361"/>
      <c r="E41" s="361"/>
      <c r="F41" s="361"/>
      <c r="G41" s="361"/>
      <c r="H41" s="361"/>
      <c r="I41" s="361"/>
      <c r="J41" s="361"/>
      <c r="K41" s="361"/>
      <c r="L41" s="361"/>
      <c r="M41" s="361"/>
      <c r="N41" s="361"/>
      <c r="O41" s="362"/>
      <c r="P41" s="362"/>
      <c r="V41" s="364"/>
      <c r="Y41" s="364"/>
    </row>
    <row r="42" spans="2:25" ht="35.25" customHeight="1">
      <c r="B42" s="358" t="s">
        <v>283</v>
      </c>
      <c r="C42" s="806" t="s">
        <v>357</v>
      </c>
      <c r="D42" s="806"/>
      <c r="E42" s="806"/>
      <c r="F42" s="806"/>
      <c r="G42" s="806"/>
      <c r="H42" s="806"/>
      <c r="I42" s="806"/>
      <c r="J42" s="806"/>
      <c r="K42" s="806"/>
      <c r="L42" s="806"/>
      <c r="M42" s="806"/>
      <c r="N42" s="806"/>
      <c r="O42" s="806"/>
      <c r="P42" s="806"/>
      <c r="Q42" s="760" t="s">
        <v>436</v>
      </c>
      <c r="R42" s="760"/>
    </row>
    <row r="43" spans="2:25" ht="18.75" customHeight="1">
      <c r="C43" s="807" t="s">
        <v>358</v>
      </c>
      <c r="D43" s="808"/>
      <c r="E43" s="134" t="str">
        <f>E29</f>
        <v>Kwartał 1</v>
      </c>
      <c r="F43" s="134" t="str">
        <f t="shared" ref="F43:P43" si="4">F29</f>
        <v>Kwartał 2</v>
      </c>
      <c r="G43" s="134" t="str">
        <f t="shared" si="4"/>
        <v>Kwartał 3</v>
      </c>
      <c r="H43" s="134" t="str">
        <f t="shared" si="4"/>
        <v>Kwartał 4 2018 r</v>
      </c>
      <c r="I43" s="134">
        <f t="shared" si="4"/>
        <v>2018</v>
      </c>
      <c r="J43" s="134">
        <f t="shared" si="4"/>
        <v>2019</v>
      </c>
      <c r="K43" s="134">
        <f t="shared" si="4"/>
        <v>2020</v>
      </c>
      <c r="L43" s="134">
        <f t="shared" si="4"/>
        <v>2021</v>
      </c>
      <c r="M43" s="134">
        <f t="shared" si="4"/>
        <v>2022</v>
      </c>
      <c r="N43" s="134">
        <f t="shared" si="4"/>
        <v>2023</v>
      </c>
      <c r="O43" s="134">
        <f t="shared" si="4"/>
        <v>2024</v>
      </c>
      <c r="P43" s="134">
        <f t="shared" si="4"/>
        <v>2025</v>
      </c>
      <c r="Q43" s="394" t="s">
        <v>411</v>
      </c>
      <c r="R43" s="394" t="s">
        <v>412</v>
      </c>
    </row>
    <row r="44" spans="2:25" ht="24" customHeight="1">
      <c r="C44" s="138" t="s">
        <v>179</v>
      </c>
      <c r="D44" s="139"/>
      <c r="E44" s="290">
        <f>'1_Wniosek_klient'!D92</f>
        <v>0</v>
      </c>
      <c r="F44" s="290">
        <f>'1_Wniosek_klient'!E92</f>
        <v>0</v>
      </c>
      <c r="G44" s="290">
        <f>'1_Wniosek_klient'!F92</f>
        <v>0</v>
      </c>
      <c r="H44" s="290">
        <f>'1_Wniosek_klient'!G92</f>
        <v>0</v>
      </c>
      <c r="I44" s="290">
        <f>E44+F44+G44+H44</f>
        <v>0</v>
      </c>
      <c r="J44" s="290">
        <f>'1_Wniosek_klient'!I92</f>
        <v>0</v>
      </c>
      <c r="K44" s="445"/>
      <c r="L44" s="445"/>
      <c r="M44" s="445"/>
      <c r="N44" s="445"/>
      <c r="O44" s="445"/>
      <c r="P44" s="445"/>
      <c r="Q44" s="565">
        <f>'1_Wniosek_klient'!F66</f>
        <v>0</v>
      </c>
      <c r="R44" s="565">
        <f>'1_Wniosek_klient'!I66</f>
        <v>0</v>
      </c>
    </row>
    <row r="45" spans="2:25" ht="22.5" customHeight="1">
      <c r="C45" s="389" t="s">
        <v>5</v>
      </c>
      <c r="D45" s="389" t="s">
        <v>84</v>
      </c>
      <c r="E45" s="290">
        <f>'1_Wniosek_klient'!D97</f>
        <v>0</v>
      </c>
      <c r="F45" s="290">
        <f>'1_Wniosek_klient'!E97</f>
        <v>0</v>
      </c>
      <c r="G45" s="290">
        <f>'1_Wniosek_klient'!F97</f>
        <v>0</v>
      </c>
      <c r="H45" s="290">
        <f>'1_Wniosek_klient'!G97</f>
        <v>0</v>
      </c>
      <c r="I45" s="290">
        <f>E45+F45+G45+H45</f>
        <v>0</v>
      </c>
      <c r="J45" s="290">
        <f>'1_Wniosek_klient'!I97</f>
        <v>0</v>
      </c>
      <c r="K45" s="445"/>
      <c r="L45" s="445"/>
      <c r="M45" s="445"/>
      <c r="N45" s="445"/>
      <c r="O45" s="445"/>
      <c r="P45" s="445"/>
      <c r="Q45" s="423">
        <v>60</v>
      </c>
      <c r="R45" s="423">
        <v>0</v>
      </c>
    </row>
    <row r="46" spans="2:25" ht="18">
      <c r="C46" s="389" t="s">
        <v>5</v>
      </c>
      <c r="D46" s="389" t="s">
        <v>83</v>
      </c>
      <c r="E46" s="290">
        <f>'1_Wniosek_klient'!D98</f>
        <v>0</v>
      </c>
      <c r="F46" s="290">
        <f>'1_Wniosek_klient'!E98</f>
        <v>0</v>
      </c>
      <c r="G46" s="290">
        <f>'1_Wniosek_klient'!F98</f>
        <v>0</v>
      </c>
      <c r="H46" s="290">
        <f>'1_Wniosek_klient'!G98</f>
        <v>0</v>
      </c>
      <c r="I46" s="290">
        <f>E46+F46+G46+H46</f>
        <v>0</v>
      </c>
      <c r="J46" s="290">
        <f>'1_Wniosek_klient'!I98</f>
        <v>0</v>
      </c>
      <c r="K46" s="445"/>
      <c r="L46" s="445"/>
      <c r="M46" s="445"/>
      <c r="N46" s="445"/>
      <c r="O46" s="445"/>
      <c r="P46" s="445"/>
      <c r="Q46" s="423">
        <v>60</v>
      </c>
      <c r="R46" s="423">
        <v>0</v>
      </c>
    </row>
    <row r="47" spans="2:25" ht="18">
      <c r="C47" s="817" t="s">
        <v>359</v>
      </c>
      <c r="D47" s="818"/>
      <c r="E47" s="575">
        <f>E46+E45+E44</f>
        <v>0</v>
      </c>
      <c r="F47" s="575">
        <f t="shared" ref="F47:P47" si="5">F46+F45+F44</f>
        <v>0</v>
      </c>
      <c r="G47" s="575">
        <f t="shared" si="5"/>
        <v>0</v>
      </c>
      <c r="H47" s="575">
        <f t="shared" si="5"/>
        <v>0</v>
      </c>
      <c r="I47" s="575">
        <f t="shared" si="5"/>
        <v>0</v>
      </c>
      <c r="J47" s="575">
        <f t="shared" si="5"/>
        <v>0</v>
      </c>
      <c r="K47" s="575">
        <f t="shared" si="5"/>
        <v>0</v>
      </c>
      <c r="L47" s="575">
        <f t="shared" si="5"/>
        <v>0</v>
      </c>
      <c r="M47" s="575">
        <f t="shared" si="5"/>
        <v>0</v>
      </c>
      <c r="N47" s="575">
        <f t="shared" si="5"/>
        <v>0</v>
      </c>
      <c r="O47" s="575">
        <f t="shared" si="5"/>
        <v>0</v>
      </c>
      <c r="P47" s="575">
        <f t="shared" si="5"/>
        <v>0</v>
      </c>
      <c r="R47" s="461"/>
    </row>
    <row r="48" spans="2:25" ht="18">
      <c r="B48" s="144" t="s">
        <v>284</v>
      </c>
      <c r="C48" s="807" t="s">
        <v>413</v>
      </c>
      <c r="D48" s="809"/>
      <c r="E48" s="809"/>
      <c r="F48" s="809"/>
      <c r="G48" s="809"/>
      <c r="H48" s="809"/>
      <c r="I48" s="809"/>
      <c r="J48" s="809"/>
      <c r="K48" s="809"/>
      <c r="L48" s="809"/>
      <c r="M48" s="809"/>
      <c r="N48" s="809"/>
      <c r="O48" s="809"/>
      <c r="P48" s="808"/>
    </row>
    <row r="49" spans="2:17" ht="24.75" customHeight="1">
      <c r="B49" s="145"/>
      <c r="C49" s="137" t="s">
        <v>184</v>
      </c>
      <c r="D49" s="140"/>
      <c r="E49" s="134" t="str">
        <f t="shared" ref="E49:P49" si="6">E29</f>
        <v>Kwartał 1</v>
      </c>
      <c r="F49" s="134" t="str">
        <f t="shared" si="6"/>
        <v>Kwartał 2</v>
      </c>
      <c r="G49" s="134" t="str">
        <f t="shared" si="6"/>
        <v>Kwartał 3</v>
      </c>
      <c r="H49" s="134" t="str">
        <f t="shared" si="6"/>
        <v>Kwartał 4 2018 r</v>
      </c>
      <c r="I49" s="134">
        <f t="shared" si="6"/>
        <v>2018</v>
      </c>
      <c r="J49" s="134">
        <f t="shared" si="6"/>
        <v>2019</v>
      </c>
      <c r="K49" s="134">
        <f t="shared" si="6"/>
        <v>2020</v>
      </c>
      <c r="L49" s="134">
        <f t="shared" si="6"/>
        <v>2021</v>
      </c>
      <c r="M49" s="134">
        <f t="shared" si="6"/>
        <v>2022</v>
      </c>
      <c r="N49" s="134">
        <f t="shared" si="6"/>
        <v>2023</v>
      </c>
      <c r="O49" s="134">
        <f t="shared" si="6"/>
        <v>2024</v>
      </c>
      <c r="P49" s="134">
        <f t="shared" si="6"/>
        <v>2025</v>
      </c>
    </row>
    <row r="50" spans="2:17" ht="18">
      <c r="B50" s="145"/>
      <c r="C50" s="135"/>
      <c r="D50" s="136"/>
      <c r="E50" s="132">
        <f t="shared" ref="E50:P50" si="7">SUM(E51:E53)</f>
        <v>0</v>
      </c>
      <c r="F50" s="132">
        <f t="shared" si="7"/>
        <v>0</v>
      </c>
      <c r="G50" s="132">
        <f t="shared" si="7"/>
        <v>0</v>
      </c>
      <c r="H50" s="132">
        <f t="shared" si="7"/>
        <v>0</v>
      </c>
      <c r="I50" s="132">
        <f t="shared" si="7"/>
        <v>0</v>
      </c>
      <c r="J50" s="132">
        <f t="shared" si="7"/>
        <v>0</v>
      </c>
      <c r="K50" s="132">
        <f t="shared" si="7"/>
        <v>0</v>
      </c>
      <c r="L50" s="132">
        <f t="shared" si="7"/>
        <v>0</v>
      </c>
      <c r="M50" s="132">
        <f t="shared" si="7"/>
        <v>0</v>
      </c>
      <c r="N50" s="132">
        <f t="shared" si="7"/>
        <v>0</v>
      </c>
      <c r="O50" s="132">
        <f t="shared" si="7"/>
        <v>0</v>
      </c>
      <c r="P50" s="132">
        <f t="shared" si="7"/>
        <v>0</v>
      </c>
    </row>
    <row r="51" spans="2:17" ht="21.75" customHeight="1">
      <c r="B51" s="145"/>
      <c r="C51" s="799" t="s">
        <v>179</v>
      </c>
      <c r="D51" s="800"/>
      <c r="E51" s="397"/>
      <c r="F51" s="395">
        <f>' harm_spłat_poz_kw1'!BB7-' harm_spłat_poz_kw1'!BB6+' harm_spłat_poz_kw2 (2)'!BB7-' harm_spłat_poz_kw2 (2)'!BB6</f>
        <v>0</v>
      </c>
      <c r="G51" s="395">
        <f>' harm_spłat_poz_kw1'!BB8-' harm_spłat_poz_kw1'!BB7+' harm_spłat_poz_kw2 (2)'!BB8-' harm_spłat_poz_kw2 (2)'!BB7+' harm_spłat_poz_kw3 (3)'!BB8-' harm_spłat_poz_kw3 (3)'!BB7</f>
        <v>0</v>
      </c>
      <c r="H51" s="395">
        <f>' harm_spłat_poz_kw1'!BB9-' harm_spłat_poz_kw1'!BB8+' harm_spłat_poz_kw2 (2)'!BB9-' harm_spłat_poz_kw2 (2)'!BB8+' harm_spłat_poz_kw3 (3)'!BB9-' harm_spłat_poz_kw3 (3)'!BB8+' harm_spłat_poz_kw4(4)'!BB9-' harm_spłat_poz_kw4(4)'!BB8</f>
        <v>0</v>
      </c>
      <c r="I51" s="117">
        <f>SUM(E51:H51)</f>
        <v>0</v>
      </c>
      <c r="J51" s="395">
        <f>' harm_spłat_poz_kw1'!BB10-' harm_spłat_poz_kw1'!BB9+' harm_spłat_poz_kw2 (2)'!BB10-' harm_spłat_poz_kw2 (2)'!BB9+' harm_spłat_poz_kw3 (3)'!BB10-' harm_spłat_poz_kw3 (3)'!BB9+' harm_spłat_poz_kw4(4)'!BB10-' harm_spłat_poz_kw4(4)'!BB9+' harm_spłat_poz_kw1 (nast)'!BB9-' harm_spłat_poz_kw1 (nast)'!BB6</f>
        <v>0</v>
      </c>
      <c r="K51" s="395">
        <f>' harm_spłat_poz_kw1'!BC10-' harm_spłat_poz_kw1'!BC9+' harm_spłat_poz_kw2 (2)'!BB11-' harm_spłat_poz_kw2 (2)'!BB10+' harm_spłat_poz_kw3 (3)'!BB11-' harm_spłat_poz_kw3 (3)'!BB10+' harm_spłat_poz_kw4(4)'!BB11-' harm_spłat_poz_kw4(4)'!BB10+' harm_spłat_poz_kw1 (nast)'!BB10-' harm_spłat_poz_kw1 (nast)'!BB9</f>
        <v>0</v>
      </c>
      <c r="L51" s="395">
        <f>' harm_spłat_poz_kw1'!BB12-' harm_spłat_poz_kw1'!BB11+' harm_spłat_poz_kw2 (2)'!BB12-' harm_spłat_poz_kw2 (2)'!BB11+' harm_spłat_poz_kw3 (3)'!BB12-' harm_spłat_poz_kw3 (3)'!BB11+' harm_spłat_poz_kw4(4)'!BB12-' harm_spłat_poz_kw4(4)'!BB11+' harm_spłat_poz_kw1 (nast)'!BB11-' harm_spłat_poz_kw1 (nast)'!BB10</f>
        <v>0</v>
      </c>
      <c r="M51" s="395">
        <f>' harm_spłat_poz_kw1'!BB13-' harm_spłat_poz_kw1'!BB12+' harm_spłat_poz_kw2 (2)'!BB13-' harm_spłat_poz_kw2 (2)'!BB12+' harm_spłat_poz_kw3 (3)'!BB13-' harm_spłat_poz_kw3 (3)'!BB12+' harm_spłat_poz_kw4(4)'!BB13-' harm_spłat_poz_kw4(4)'!BB12+' harm_spłat_poz_kw1 (nast)'!BB12-' harm_spłat_poz_kw1 (nast)'!BB11</f>
        <v>0</v>
      </c>
      <c r="N51" s="395">
        <f>' harm_spłat_poz_kw1'!BB14-' harm_spłat_poz_kw1'!BB13+' harm_spłat_poz_kw2 (2)'!BB14-' harm_spłat_poz_kw2 (2)'!BB13+' harm_spłat_poz_kw3 (3)'!BB14-' harm_spłat_poz_kw3 (3)'!BB13+' harm_spłat_poz_kw4(4)'!BB14-' harm_spłat_poz_kw4(4)'!BB13+' harm_spłat_poz_kw1 (nast)'!BB13-' harm_spłat_poz_kw1 (nast)'!BB12</f>
        <v>0</v>
      </c>
      <c r="O51" s="395">
        <f>' harm_spłat_poz_kw1'!BB15-' harm_spłat_poz_kw1'!BB14+' harm_spłat_poz_kw2 (2)'!BB15-' harm_spłat_poz_kw2 (2)'!BB14+' harm_spłat_poz_kw3 (3)'!BB15-' harm_spłat_poz_kw3 (3)'!BB14+' harm_spłat_poz_kw4(4)'!BB15-' harm_spłat_poz_kw4(4)'!BB14+' harm_spłat_poz_kw1 (nast)'!BB14-' harm_spłat_poz_kw1 (nast)'!BB13</f>
        <v>0</v>
      </c>
      <c r="P51" s="395">
        <f>' harm_spłat_poz_kw1'!BB16-' harm_spłat_poz_kw1'!BB15+' harm_spłat_poz_kw2 (2)'!BB16-' harm_spłat_poz_kw2 (2)'!BB15+' harm_spłat_poz_kw3 (3)'!BB16-' harm_spłat_poz_kw3 (3)'!BB15+' harm_spłat_poz_kw4(4)'!BB16-' harm_spłat_poz_kw4(4)'!BB15+' harm_spłat_poz_kw1 (nast)'!BB15-' harm_spłat_poz_kw1 (nast)'!BB14</f>
        <v>0</v>
      </c>
    </row>
    <row r="52" spans="2:17" ht="18">
      <c r="B52" s="145"/>
      <c r="C52" s="389" t="s">
        <v>5</v>
      </c>
      <c r="D52" s="389" t="s">
        <v>84</v>
      </c>
      <c r="E52" s="398"/>
      <c r="F52" s="396">
        <f>' harm_spłat_kred_kw1 (2)'!BB7-' harm_spłat_kred_kw1 (2)'!BB6</f>
        <v>0</v>
      </c>
      <c r="G52" s="396">
        <f>' harm_spłat_kred_kw1 (2)'!BB8-' harm_spłat_kred_kw1 (2)'!BB7+' harm_spłat_kred_kw2 '!BB8-' harm_spłat_kred_kw2 '!BB7</f>
        <v>0</v>
      </c>
      <c r="H52" s="396">
        <f>' harm_spłat_kred_kw1 (2)'!BB9-' harm_spłat_kred_kw1 (2)'!BB8+' harm_spłat_kred_kw2 '!BB9-' harm_spłat_kred_kw2 '!BB8+' harm_spłat_kred_kw3 '!BB9-' harm_spłat_kred_kw3 '!BB8+' harm_spłat_kred 1_kw4'!BB9-' harm_spłat_kred 1_kw4'!BB8</f>
        <v>0</v>
      </c>
      <c r="I52" s="126">
        <f>SUM(E52:H52)</f>
        <v>0</v>
      </c>
      <c r="J52" s="396">
        <f>' harm_spłat_kred_kw1 (2)'!BB10-' harm_spłat_kred_kw1 (2)'!BB9+' harm_spłat_kred_kw2 '!BB11-' harm_spłat_kred_kw2 '!BB10+' harm_spłat_kred_kw3 '!BB10-' harm_spłat_kred_kw3 '!BB9+' harm_spłat_kred 1_kw4'!BB10-' harm_spłat_kred 1_kw4'!BB9+' harm_spłat_kred1_kw1 (nast)'!BB9-' harm_spłat_kred1_kw1 (nast)'!BB6</f>
        <v>0</v>
      </c>
      <c r="K52" s="396">
        <f>' harm_spłat_kred_kw1 (2)'!BB11-' harm_spłat_kred_kw1 (2)'!BB10+' harm_spłat_kred_kw2 '!BB11-' harm_spłat_kred_kw2 '!BB10+' harm_spłat_kred_kw3 '!BB11-' harm_spłat_kred_kw3 '!BB10+' harm_spłat_kred 1_kw4'!BB11-' harm_spłat_kred 1_kw4'!BB10+' harm_spłat_kred1_kw1 (nast)'!BB10-' harm_spłat_kred1_kw1 (nast)'!BB9</f>
        <v>0</v>
      </c>
      <c r="L52" s="396">
        <f>' harm_spłat_kred_kw1 (2)'!BB12-' harm_spłat_kred_kw1 (2)'!BB11+' harm_spłat_kred_kw2 '!BB12-' harm_spłat_kred_kw2 '!BB11+' harm_spłat_kred_kw3 '!BB12-' harm_spłat_kred_kw3 '!BB11+' harm_spłat_kred 1_kw4'!BB12-' harm_spłat_kred 1_kw4'!BB11+' harm_spłat_kred1_kw1 (nast)'!BB11-' harm_spłat_kred1_kw1 (nast)'!BB10</f>
        <v>0</v>
      </c>
      <c r="M52" s="396">
        <f>' harm_spłat_kred_kw1 (2)'!BB13-' harm_spłat_kred_kw1 (2)'!BB12+' harm_spłat_kred_kw2 '!BB13-' harm_spłat_kred_kw2 '!BB12+' harm_spłat_kred_kw3 '!BB13-' harm_spłat_kred_kw3 '!BB12+' harm_spłat_kred 1_kw4'!BB13-' harm_spłat_kred 1_kw4'!BB12+' harm_spłat_kred1_kw1 (nast)'!BB12-' harm_spłat_kred1_kw1 (nast)'!BB11</f>
        <v>0</v>
      </c>
      <c r="N52" s="396">
        <f>' harm_spłat_kred_kw1 (2)'!BB14-' harm_spłat_kred_kw1 (2)'!BB13+' harm_spłat_kred_kw2 '!BB14-' harm_spłat_kred_kw2 '!BB13+' harm_spłat_kred_kw3 '!BB14-' harm_spłat_kred_kw3 '!BB13+' harm_spłat_kred 1_kw4'!BB14-' harm_spłat_kred 1_kw4'!BB13+' harm_spłat_kred1_kw1 (nast)'!BB13-' harm_spłat_kred1_kw1 (nast)'!BB12</f>
        <v>0</v>
      </c>
      <c r="O52" s="396">
        <f>' harm_spłat_kred_kw1 (2)'!BB15-' harm_spłat_kred_kw1 (2)'!BB14+' harm_spłat_kred_kw2 '!BB15-' harm_spłat_kred_kw2 '!BB14+' harm_spłat_kred_kw3 '!BB15-' harm_spłat_kred_kw3 '!BB14+' harm_spłat_kred 1_kw4'!BB15-' harm_spłat_kred 1_kw4'!BB14+' harm_spłat_kred1_kw1 (nast)'!BB14-' harm_spłat_kred1_kw1 (nast)'!BB13</f>
        <v>0</v>
      </c>
      <c r="P52" s="396">
        <f>' harm_spłat_kred_kw1 (2)'!BB16-' harm_spłat_kred_kw1 (2)'!BB15+' harm_spłat_kred_kw2 '!BB16-' harm_spłat_kred_kw2 '!BB15+' harm_spłat_kred_kw3 '!BB16-' harm_spłat_kred_kw3 '!BB15+' harm_spłat_kred 1_kw4'!BB16-' harm_spłat_kred 1_kw4'!BB15+' harm_spłat_kred1_kw1 (nast)'!BB15-' harm_spłat_kred1_kw1 (nast)'!BB14</f>
        <v>0</v>
      </c>
    </row>
    <row r="53" spans="2:17" ht="18">
      <c r="B53" s="145"/>
      <c r="C53" s="389" t="s">
        <v>5</v>
      </c>
      <c r="D53" s="389" t="s">
        <v>83</v>
      </c>
      <c r="E53" s="398"/>
      <c r="F53" s="396">
        <f>' harm_spłat_kred_2_kw1'!BB7-' harm_spłat_kred_2_kw1'!BB6</f>
        <v>0</v>
      </c>
      <c r="G53" s="396">
        <f>' harm_spłat_kred_2_kw1'!BB8-' harm_spłat_kred_2_kw1'!BB7+' harm_spłat_kred_2_kw2  (2)'!BB8-' harm_spłat_kred_2_kw2  (2)'!BB7</f>
        <v>0</v>
      </c>
      <c r="H53" s="396">
        <f>' harm_spłat_kred_2_kw1'!BB9-' harm_spłat_kred_2_kw1'!BB8+' harm_spłat_kred_2_kw2  (2)'!BB9-' harm_spłat_kred_2_kw2  (2)'!BB8+' harm_spłat_kred_2_kw3 '!BB9-' harm_spłat_kred_2_kw3 '!BB8+' harm_spłat_kred 2_kw4 (2)'!BB9-' harm_spłat_kred 2_kw4 (2)'!BB8</f>
        <v>0</v>
      </c>
      <c r="I53" s="126">
        <f>SUM(E53:H53)</f>
        <v>0</v>
      </c>
      <c r="J53" s="396">
        <f>' harm_spłat_kred_2_kw1'!BB10-' harm_spłat_kred_2_kw1'!BB9+' harm_spłat_kred_2_kw2  (2)'!BB10-' harm_spłat_kred_2_kw2  (2)'!BB9+' harm_spłat_kred_2_kw3 '!BB10-' harm_spłat_kred_2_kw3 '!BB9+' harm_spłat_kred 2_kw4 (2)'!BB10-' harm_spłat_kred 2_kw4 (2)'!BB9+' harm_spłat_kred2_kw1 (nast)'!BB9-' harm_spłat_kred2_kw1 (nast)'!BB6</f>
        <v>0</v>
      </c>
      <c r="K53" s="396">
        <f>' harm_spłat_kred_2_kw1'!BB11-' harm_spłat_kred_2_kw1'!BB10+' harm_spłat_kred_2_kw2  (2)'!BB11-' harm_spłat_kred_2_kw2  (2)'!BB10+' harm_spłat_kred_2_kw3 '!BB11-' harm_spłat_kred_2_kw3 '!BB10+' harm_spłat_kred 2_kw4 (2)'!BB11-' harm_spłat_kred 2_kw4 (2)'!BB10+' harm_spłat_kred2_kw1 (nast)'!BB10-' harm_spłat_kred2_kw1 (nast)'!BB9</f>
        <v>0</v>
      </c>
      <c r="L53" s="396">
        <f>' harm_spłat_kred_2_kw1'!BB12-' harm_spłat_kred_2_kw1'!BB11+' harm_spłat_kred_2_kw2  (2)'!BB12-' harm_spłat_kred_2_kw2  (2)'!BB11+' harm_spłat_kred_2_kw3 '!BB12-' harm_spłat_kred_2_kw3 '!BB11+' harm_spłat_kred 2_kw4 (2)'!BB12-' harm_spłat_kred 2_kw4 (2)'!BB11+' harm_spłat_kred2_kw1 (nast)'!BB11-' harm_spłat_kred2_kw1 (nast)'!BB10</f>
        <v>0</v>
      </c>
      <c r="M53" s="396">
        <f>' harm_spłat_kred_2_kw1'!BB13-' harm_spłat_kred_2_kw1'!BB12+' harm_spłat_kred_2_kw2  (2)'!BB13-' harm_spłat_kred_2_kw2  (2)'!BB12+' harm_spłat_kred_2_kw3 '!BB13-' harm_spłat_kred_2_kw3 '!BB12+' harm_spłat_kred 2_kw4 (2)'!BB13-' harm_spłat_kred 2_kw4 (2)'!BB12+' harm_spłat_kred2_kw1 (nast)'!BB12-' harm_spłat_kred2_kw1 (nast)'!BB11</f>
        <v>0</v>
      </c>
      <c r="N53" s="396">
        <f>' harm_spłat_kred_2_kw1'!BB14-' harm_spłat_kred_2_kw1'!BB13+' harm_spłat_kred_2_kw2  (2)'!BB14-' harm_spłat_kred_2_kw2  (2)'!BB13+' harm_spłat_kred_2_kw3 '!BB14-' harm_spłat_kred_2_kw3 '!BB13+' harm_spłat_kred 2_kw4 (2)'!BB14-' harm_spłat_kred 2_kw4 (2)'!BB13+' harm_spłat_kred2_kw1 (nast)'!BB13-' harm_spłat_kred2_kw1 (nast)'!BB12</f>
        <v>0</v>
      </c>
      <c r="O53" s="396">
        <f>' harm_spłat_kred_2_kw1'!BB15-' harm_spłat_kred_2_kw1'!BB14+' harm_spłat_kred_2_kw2  (2)'!BB15-' harm_spłat_kred_2_kw2  (2)'!BB14+' harm_spłat_kred_2_kw3 '!BB15-' harm_spłat_kred_2_kw3 '!BB14+' harm_spłat_kred 2_kw4 (2)'!BB15-' harm_spłat_kred 2_kw4 (2)'!BB14+' harm_spłat_kred2_kw1 (nast)'!BB14-' harm_spłat_kred2_kw1 (nast)'!BB13</f>
        <v>0</v>
      </c>
      <c r="P53" s="396">
        <f>' harm_spłat_kred_2_kw1'!BB16-' harm_spłat_kred_2_kw1'!BB15+' harm_spłat_kred_2_kw2  (2)'!BB16-' harm_spłat_kred_2_kw2  (2)'!BB15+' harm_spłat_kred 2_kw4 (2)'!BB16-' harm_spłat_kred 2_kw4 (2)'!BB15+' harm_spłat_kred_2_kw3 '!BB16-' harm_spłat_kred_2_kw3 '!BB15+' harm_spłat_kred2_kw1 (nast)'!BB15-' harm_spłat_kred2_kw1 (nast)'!BB14</f>
        <v>0</v>
      </c>
    </row>
    <row r="54" spans="2:17" ht="18">
      <c r="B54" s="145"/>
      <c r="C54" s="801" t="s">
        <v>360</v>
      </c>
      <c r="D54" s="802"/>
      <c r="E54" s="802"/>
      <c r="F54" s="802"/>
      <c r="G54" s="802"/>
      <c r="H54" s="802"/>
      <c r="I54" s="802"/>
      <c r="J54" s="802"/>
      <c r="K54" s="802"/>
      <c r="L54" s="802"/>
      <c r="M54" s="802"/>
      <c r="N54" s="802"/>
      <c r="O54" s="802"/>
      <c r="P54" s="803"/>
    </row>
    <row r="55" spans="2:17" ht="36">
      <c r="B55" s="145"/>
      <c r="C55" s="141"/>
      <c r="D55" s="142"/>
      <c r="E55" s="133" t="str">
        <f t="shared" ref="E55:P55" si="8">E49</f>
        <v>Kwartał 1</v>
      </c>
      <c r="F55" s="133" t="str">
        <f t="shared" si="8"/>
        <v>Kwartał 2</v>
      </c>
      <c r="G55" s="133" t="str">
        <f t="shared" si="8"/>
        <v>Kwartał 3</v>
      </c>
      <c r="H55" s="133" t="str">
        <f t="shared" si="8"/>
        <v>Kwartał 4 2018 r</v>
      </c>
      <c r="I55" s="133">
        <f t="shared" si="8"/>
        <v>2018</v>
      </c>
      <c r="J55" s="133">
        <f t="shared" si="8"/>
        <v>2019</v>
      </c>
      <c r="K55" s="133">
        <f t="shared" si="8"/>
        <v>2020</v>
      </c>
      <c r="L55" s="133">
        <f t="shared" si="8"/>
        <v>2021</v>
      </c>
      <c r="M55" s="133">
        <f t="shared" si="8"/>
        <v>2022</v>
      </c>
      <c r="N55" s="133">
        <f t="shared" si="8"/>
        <v>2023</v>
      </c>
      <c r="O55" s="133">
        <f t="shared" si="8"/>
        <v>2024</v>
      </c>
      <c r="P55" s="133">
        <f t="shared" si="8"/>
        <v>2025</v>
      </c>
    </row>
    <row r="56" spans="2:17" ht="18.75" customHeight="1">
      <c r="B56" s="145"/>
      <c r="C56" s="819" t="s">
        <v>184</v>
      </c>
      <c r="D56" s="820"/>
      <c r="E56" s="126">
        <f>SUM(E57:E58)</f>
        <v>0</v>
      </c>
      <c r="F56" s="126">
        <f>SUM(F57:F59)</f>
        <v>0</v>
      </c>
      <c r="G56" s="126">
        <f>SUM(G57:G59)</f>
        <v>0</v>
      </c>
      <c r="H56" s="126">
        <f>SUM(H57:H59)</f>
        <v>0</v>
      </c>
      <c r="I56" s="126">
        <f>H56</f>
        <v>0</v>
      </c>
      <c r="J56" s="126">
        <f t="shared" ref="J56:P56" si="9">SUM(J57:J59)</f>
        <v>0</v>
      </c>
      <c r="K56" s="126">
        <f t="shared" si="9"/>
        <v>0</v>
      </c>
      <c r="L56" s="126">
        <f t="shared" si="9"/>
        <v>0</v>
      </c>
      <c r="M56" s="126">
        <f t="shared" si="9"/>
        <v>0</v>
      </c>
      <c r="N56" s="126">
        <f t="shared" si="9"/>
        <v>0</v>
      </c>
      <c r="O56" s="126">
        <f t="shared" si="9"/>
        <v>0</v>
      </c>
      <c r="P56" s="126">
        <f t="shared" si="9"/>
        <v>0</v>
      </c>
    </row>
    <row r="57" spans="2:17" ht="18">
      <c r="B57" s="145"/>
      <c r="C57" s="815" t="str">
        <f>C51</f>
        <v>pożyczka  z Funduszu</v>
      </c>
      <c r="D57" s="816"/>
      <c r="E57" s="346">
        <f>E44+E51</f>
        <v>0</v>
      </c>
      <c r="F57" s="346">
        <f>'1_Wniosek_klient'!E92+F51+E57</f>
        <v>0</v>
      </c>
      <c r="G57" s="346">
        <f>'1_Wniosek_klient'!F92+G51+F57</f>
        <v>0</v>
      </c>
      <c r="H57" s="346">
        <f>'1_Wniosek_klient'!G92+H51+G57</f>
        <v>0</v>
      </c>
      <c r="I57" s="347">
        <f>H57</f>
        <v>0</v>
      </c>
      <c r="J57" s="346">
        <f>J51+I57+J44</f>
        <v>0</v>
      </c>
      <c r="K57" s="346">
        <f t="shared" ref="K57:P57" si="10">K51+J57</f>
        <v>0</v>
      </c>
      <c r="L57" s="346">
        <f t="shared" si="10"/>
        <v>0</v>
      </c>
      <c r="M57" s="346">
        <f t="shared" si="10"/>
        <v>0</v>
      </c>
      <c r="N57" s="346">
        <f t="shared" si="10"/>
        <v>0</v>
      </c>
      <c r="O57" s="346">
        <f t="shared" si="10"/>
        <v>0</v>
      </c>
      <c r="P57" s="346">
        <f t="shared" si="10"/>
        <v>0</v>
      </c>
    </row>
    <row r="58" spans="2:17" ht="18">
      <c r="B58" s="145"/>
      <c r="C58" s="279" t="str">
        <f>C52</f>
        <v>inne</v>
      </c>
      <c r="D58" s="280" t="str">
        <f>D52</f>
        <v>kredyt 1</v>
      </c>
      <c r="E58" s="346">
        <f>E45+E52</f>
        <v>0</v>
      </c>
      <c r="F58" s="346">
        <f t="shared" ref="F58:H59" si="11">F45+F52+E58</f>
        <v>0</v>
      </c>
      <c r="G58" s="346">
        <f t="shared" si="11"/>
        <v>0</v>
      </c>
      <c r="H58" s="346">
        <f t="shared" si="11"/>
        <v>0</v>
      </c>
      <c r="I58" s="347">
        <f>H58</f>
        <v>0</v>
      </c>
      <c r="J58" s="346">
        <f>J52+I58+J45</f>
        <v>0</v>
      </c>
      <c r="K58" s="346">
        <f t="shared" ref="K58:P58" si="12">K52+J58</f>
        <v>0</v>
      </c>
      <c r="L58" s="346">
        <f t="shared" si="12"/>
        <v>0</v>
      </c>
      <c r="M58" s="346">
        <f t="shared" si="12"/>
        <v>0</v>
      </c>
      <c r="N58" s="346">
        <f t="shared" si="12"/>
        <v>0</v>
      </c>
      <c r="O58" s="346">
        <f t="shared" si="12"/>
        <v>0</v>
      </c>
      <c r="P58" s="346">
        <f t="shared" si="12"/>
        <v>0</v>
      </c>
    </row>
    <row r="59" spans="2:17" ht="18">
      <c r="B59" s="145"/>
      <c r="C59" s="279" t="str">
        <f>C53</f>
        <v>inne</v>
      </c>
      <c r="D59" s="280" t="str">
        <f>D53</f>
        <v>kredyt 2</v>
      </c>
      <c r="E59" s="346">
        <f>E46+E53</f>
        <v>0</v>
      </c>
      <c r="F59" s="346">
        <f t="shared" si="11"/>
        <v>0</v>
      </c>
      <c r="G59" s="346">
        <f t="shared" si="11"/>
        <v>0</v>
      </c>
      <c r="H59" s="346">
        <f t="shared" si="11"/>
        <v>0</v>
      </c>
      <c r="I59" s="347">
        <f>H59</f>
        <v>0</v>
      </c>
      <c r="J59" s="346">
        <f>J53+I59+J46</f>
        <v>0</v>
      </c>
      <c r="K59" s="346">
        <f t="shared" ref="K59:P59" si="13">K53+J59</f>
        <v>0</v>
      </c>
      <c r="L59" s="346">
        <f t="shared" si="13"/>
        <v>0</v>
      </c>
      <c r="M59" s="346">
        <f t="shared" si="13"/>
        <v>0</v>
      </c>
      <c r="N59" s="346">
        <f t="shared" si="13"/>
        <v>0</v>
      </c>
      <c r="O59" s="346">
        <f t="shared" si="13"/>
        <v>0</v>
      </c>
      <c r="P59" s="346">
        <f t="shared" si="13"/>
        <v>0</v>
      </c>
    </row>
    <row r="61" spans="2:17" s="288" customFormat="1">
      <c r="B61" s="371"/>
    </row>
    <row r="62" spans="2:17">
      <c r="C62" s="292" t="s">
        <v>361</v>
      </c>
      <c r="D62" s="291"/>
      <c r="E62" s="289">
        <f>E56+E34</f>
        <v>0</v>
      </c>
      <c r="F62" s="289">
        <f t="shared" ref="F62:P62" si="14">F56+F34</f>
        <v>0</v>
      </c>
      <c r="G62" s="289">
        <f t="shared" si="14"/>
        <v>0</v>
      </c>
      <c r="H62" s="289">
        <f t="shared" si="14"/>
        <v>0</v>
      </c>
      <c r="I62" s="418">
        <f t="shared" si="14"/>
        <v>0</v>
      </c>
      <c r="J62" s="418">
        <f t="shared" si="14"/>
        <v>0</v>
      </c>
      <c r="K62" s="289">
        <f t="shared" si="14"/>
        <v>0</v>
      </c>
      <c r="L62" s="289">
        <f t="shared" si="14"/>
        <v>0</v>
      </c>
      <c r="M62" s="289">
        <f t="shared" si="14"/>
        <v>0</v>
      </c>
      <c r="N62" s="289">
        <f t="shared" si="14"/>
        <v>0</v>
      </c>
      <c r="O62" s="289">
        <f t="shared" si="14"/>
        <v>0</v>
      </c>
      <c r="P62" s="289">
        <f t="shared" si="14"/>
        <v>0</v>
      </c>
    </row>
    <row r="63" spans="2:17">
      <c r="C63" s="365" t="s">
        <v>388</v>
      </c>
      <c r="D63" s="366"/>
      <c r="E63" s="367">
        <f t="shared" ref="E63:P63" si="15">IF(E50+E37=0,1,-E50+E37)</f>
        <v>1</v>
      </c>
      <c r="F63" s="367">
        <f t="shared" si="15"/>
        <v>1</v>
      </c>
      <c r="G63" s="367">
        <f t="shared" si="15"/>
        <v>1</v>
      </c>
      <c r="H63" s="367">
        <f t="shared" si="15"/>
        <v>1</v>
      </c>
      <c r="I63" s="367">
        <f t="shared" si="15"/>
        <v>1</v>
      </c>
      <c r="J63" s="367">
        <f t="shared" si="15"/>
        <v>1</v>
      </c>
      <c r="K63" s="367">
        <f t="shared" si="15"/>
        <v>1</v>
      </c>
      <c r="L63" s="367">
        <f t="shared" si="15"/>
        <v>1</v>
      </c>
      <c r="M63" s="367">
        <f t="shared" si="15"/>
        <v>1</v>
      </c>
      <c r="N63" s="367">
        <f t="shared" si="15"/>
        <v>1</v>
      </c>
      <c r="O63" s="367">
        <f t="shared" si="15"/>
        <v>1</v>
      </c>
      <c r="P63" s="367">
        <f t="shared" si="15"/>
        <v>1</v>
      </c>
      <c r="Q63" s="3" t="s">
        <v>414</v>
      </c>
    </row>
    <row r="64" spans="2:17" hidden="1">
      <c r="C64" s="284" t="s">
        <v>389</v>
      </c>
      <c r="D64" s="284" t="s">
        <v>390</v>
      </c>
      <c r="E64" s="579">
        <f t="shared" ref="E64:F64" si="16">IF(E62=0,0,E62-F63)</f>
        <v>0</v>
      </c>
      <c r="F64" s="579">
        <f t="shared" si="16"/>
        <v>0</v>
      </c>
      <c r="G64" s="579">
        <f>IF(G62=0,0,G62-H63)</f>
        <v>0</v>
      </c>
      <c r="H64" s="579">
        <f>IF(H62=0,0,H62-J63)</f>
        <v>0</v>
      </c>
      <c r="I64" s="579">
        <f>IF(I62=0,0,I62-J63)</f>
        <v>0</v>
      </c>
      <c r="J64" s="417">
        <f t="shared" ref="J64:O64" si="17">J62-K63</f>
        <v>-1</v>
      </c>
      <c r="K64" s="368">
        <f t="shared" si="17"/>
        <v>-1</v>
      </c>
      <c r="L64" s="368">
        <f t="shared" si="17"/>
        <v>-1</v>
      </c>
      <c r="M64" s="368">
        <f t="shared" si="17"/>
        <v>-1</v>
      </c>
      <c r="N64" s="368">
        <f t="shared" si="17"/>
        <v>-1</v>
      </c>
      <c r="O64" s="368">
        <f t="shared" si="17"/>
        <v>-1</v>
      </c>
      <c r="P64" s="368">
        <f>P62</f>
        <v>0</v>
      </c>
    </row>
    <row r="65" spans="2:16" hidden="1">
      <c r="C65" s="284"/>
      <c r="D65" s="284" t="s">
        <v>391</v>
      </c>
      <c r="E65" s="579">
        <f>IF(E62=0,0,F63)</f>
        <v>0</v>
      </c>
      <c r="F65" s="579">
        <f t="shared" ref="F65:G65" si="18">IF(F62=0,0,G63)</f>
        <v>0</v>
      </c>
      <c r="G65" s="579">
        <f t="shared" si="18"/>
        <v>0</v>
      </c>
      <c r="H65" s="579">
        <f>IF(H62=0,0,J63)</f>
        <v>0</v>
      </c>
      <c r="I65" s="579">
        <f>IF(I62=0,0,J63)</f>
        <v>0</v>
      </c>
      <c r="J65" s="368">
        <f t="shared" ref="J65:O65" si="19">K63</f>
        <v>1</v>
      </c>
      <c r="K65" s="368">
        <f t="shared" si="19"/>
        <v>1</v>
      </c>
      <c r="L65" s="368">
        <f t="shared" si="19"/>
        <v>1</v>
      </c>
      <c r="M65" s="368">
        <f t="shared" si="19"/>
        <v>1</v>
      </c>
      <c r="N65" s="368">
        <f t="shared" si="19"/>
        <v>1</v>
      </c>
      <c r="O65" s="368">
        <f t="shared" si="19"/>
        <v>1</v>
      </c>
      <c r="P65" s="368">
        <v>0</v>
      </c>
    </row>
    <row r="66" spans="2:16" hidden="1">
      <c r="C66" s="284"/>
      <c r="D66" s="284"/>
      <c r="E66" s="368">
        <f>E65+E64</f>
        <v>0</v>
      </c>
      <c r="F66" s="368">
        <f t="shared" ref="F66:P66" si="20">F65+F64</f>
        <v>0</v>
      </c>
      <c r="G66" s="368">
        <f t="shared" si="20"/>
        <v>0</v>
      </c>
      <c r="H66" s="368">
        <f t="shared" si="20"/>
        <v>0</v>
      </c>
      <c r="I66" s="368">
        <f t="shared" si="20"/>
        <v>0</v>
      </c>
      <c r="J66" s="368">
        <f t="shared" si="20"/>
        <v>0</v>
      </c>
      <c r="K66" s="368">
        <f t="shared" si="20"/>
        <v>0</v>
      </c>
      <c r="L66" s="368">
        <f t="shared" si="20"/>
        <v>0</v>
      </c>
      <c r="M66" s="368">
        <f t="shared" si="20"/>
        <v>0</v>
      </c>
      <c r="N66" s="368">
        <f t="shared" si="20"/>
        <v>0</v>
      </c>
      <c r="O66" s="368">
        <f t="shared" si="20"/>
        <v>0</v>
      </c>
      <c r="P66" s="368">
        <f t="shared" si="20"/>
        <v>0</v>
      </c>
    </row>
    <row r="67" spans="2:16" hidden="1">
      <c r="C67" s="284"/>
      <c r="D67" s="369" t="s">
        <v>85</v>
      </c>
      <c r="E67" s="370">
        <f>E66-E62</f>
        <v>0</v>
      </c>
      <c r="F67" s="370">
        <f t="shared" ref="F67:P67" si="21">F66-F62</f>
        <v>0</v>
      </c>
      <c r="G67" s="370">
        <f t="shared" si="21"/>
        <v>0</v>
      </c>
      <c r="H67" s="370">
        <f t="shared" si="21"/>
        <v>0</v>
      </c>
      <c r="I67" s="370">
        <f t="shared" si="21"/>
        <v>0</v>
      </c>
      <c r="J67" s="370">
        <f t="shared" si="21"/>
        <v>0</v>
      </c>
      <c r="K67" s="370">
        <f t="shared" si="21"/>
        <v>0</v>
      </c>
      <c r="L67" s="370">
        <f t="shared" si="21"/>
        <v>0</v>
      </c>
      <c r="M67" s="370">
        <f t="shared" si="21"/>
        <v>0</v>
      </c>
      <c r="N67" s="370">
        <f t="shared" si="21"/>
        <v>0</v>
      </c>
      <c r="O67" s="370">
        <f t="shared" si="21"/>
        <v>0</v>
      </c>
      <c r="P67" s="370">
        <f t="shared" si="21"/>
        <v>0</v>
      </c>
    </row>
    <row r="68" spans="2:16" s="288" customFormat="1">
      <c r="B68" s="371"/>
    </row>
  </sheetData>
  <sheetProtection password="DCD1" sheet="1" objects="1" scenarios="1" formatCells="0" formatColumns="0"/>
  <mergeCells count="84">
    <mergeCell ref="C54:P54"/>
    <mergeCell ref="C57:D57"/>
    <mergeCell ref="C47:D47"/>
    <mergeCell ref="C56:D56"/>
    <mergeCell ref="J29:J30"/>
    <mergeCell ref="K29:K30"/>
    <mergeCell ref="L29:L30"/>
    <mergeCell ref="P29:P30"/>
    <mergeCell ref="D29:D30"/>
    <mergeCell ref="C48:P48"/>
    <mergeCell ref="E10:E12"/>
    <mergeCell ref="F10:F12"/>
    <mergeCell ref="C51:D51"/>
    <mergeCell ref="C28:P28"/>
    <mergeCell ref="I29:I30"/>
    <mergeCell ref="E30:H30"/>
    <mergeCell ref="C42:P42"/>
    <mergeCell ref="C43:D43"/>
    <mergeCell ref="O10:P10"/>
    <mergeCell ref="C35:P35"/>
    <mergeCell ref="M29:M30"/>
    <mergeCell ref="N29:N30"/>
    <mergeCell ref="O29:O30"/>
    <mergeCell ref="K26:L26"/>
    <mergeCell ref="K10:L10"/>
    <mergeCell ref="C40:D40"/>
    <mergeCell ref="G13:H13"/>
    <mergeCell ref="K22:L22"/>
    <mergeCell ref="C38:D38"/>
    <mergeCell ref="C39:D39"/>
    <mergeCell ref="C29:C30"/>
    <mergeCell ref="C13:D13"/>
    <mergeCell ref="O2:R2"/>
    <mergeCell ref="O3:P3"/>
    <mergeCell ref="O4:P4"/>
    <mergeCell ref="O5:P5"/>
    <mergeCell ref="O6:P6"/>
    <mergeCell ref="O7:P7"/>
    <mergeCell ref="O8:P8"/>
    <mergeCell ref="O9:P9"/>
    <mergeCell ref="K25:L25"/>
    <mergeCell ref="K20:L20"/>
    <mergeCell ref="K19:L19"/>
    <mergeCell ref="K21:L21"/>
    <mergeCell ref="K15:L15"/>
    <mergeCell ref="K23:L23"/>
    <mergeCell ref="K24:L24"/>
    <mergeCell ref="K12:L12"/>
    <mergeCell ref="K13:L13"/>
    <mergeCell ref="K14:L14"/>
    <mergeCell ref="K17:L17"/>
    <mergeCell ref="K16:L16"/>
    <mergeCell ref="K18:L18"/>
    <mergeCell ref="K2:L2"/>
    <mergeCell ref="C2:J2"/>
    <mergeCell ref="K4:L4"/>
    <mergeCell ref="K7:L7"/>
    <mergeCell ref="G8:H8"/>
    <mergeCell ref="G3:H3"/>
    <mergeCell ref="G4:H4"/>
    <mergeCell ref="G5:H5"/>
    <mergeCell ref="G6:H6"/>
    <mergeCell ref="G7:H7"/>
    <mergeCell ref="C3:D3"/>
    <mergeCell ref="C4:D4"/>
    <mergeCell ref="C5:D5"/>
    <mergeCell ref="C6:D6"/>
    <mergeCell ref="C7:D7"/>
    <mergeCell ref="Q42:R42"/>
    <mergeCell ref="C10:D10"/>
    <mergeCell ref="C11:D11"/>
    <mergeCell ref="C12:D12"/>
    <mergeCell ref="K8:L8"/>
    <mergeCell ref="K9:L9"/>
    <mergeCell ref="C8:D8"/>
    <mergeCell ref="C9:D9"/>
    <mergeCell ref="G9:H9"/>
    <mergeCell ref="G10:H10"/>
    <mergeCell ref="G11:H11"/>
    <mergeCell ref="G12:H12"/>
    <mergeCell ref="O11:P11"/>
    <mergeCell ref="O12:P12"/>
    <mergeCell ref="O13:P13"/>
    <mergeCell ref="K11:L11"/>
  </mergeCells>
  <conditionalFormatting sqref="E31:H33">
    <cfRule type="cellIs" dxfId="21" priority="3" operator="lessThan">
      <formula>0</formula>
    </cfRule>
  </conditionalFormatting>
  <conditionalFormatting sqref="I31:P33">
    <cfRule type="cellIs" dxfId="20" priority="2" operator="lessThan">
      <formula>0</formula>
    </cfRule>
  </conditionalFormatting>
  <conditionalFormatting sqref="E57:P59">
    <cfRule type="cellIs" dxfId="19" priority="1" operator="lessThan">
      <formula>0</formula>
    </cfRule>
  </conditionalFormatting>
  <dataValidations count="3">
    <dataValidation allowBlank="1" showInputMessage="1" showErrorMessage="1" prompt="w tych kosztach nie uwzględnia się innych wydatków liczonych jako koszty  w pkt B8" sqref="K11"/>
    <dataValidation type="list" allowBlank="1" showInputMessage="1" showErrorMessage="1" sqref="F3">
      <formula1>$W$3:$W$7</formula1>
    </dataValidation>
    <dataValidation type="list" allowBlank="1" showInputMessage="1" showErrorMessage="1" sqref="E3">
      <formula1>$W$12:$W$14</formula1>
    </dataValidation>
  </dataValidations>
  <pageMargins left="0.7" right="0.7" top="0.75" bottom="0.75" header="0.3" footer="0.3"/>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75"/>
  <sheetViews>
    <sheetView topLeftCell="M1" zoomScale="77" zoomScaleNormal="77" workbookViewId="0">
      <selection activeCell="AY21" sqref="AY21"/>
    </sheetView>
  </sheetViews>
  <sheetFormatPr defaultColWidth="9.109375" defaultRowHeight="13.8"/>
  <cols>
    <col min="1" max="1" width="6.33203125" style="156" hidden="1" customWidth="1"/>
    <col min="2" max="2" width="7" style="156" hidden="1" customWidth="1"/>
    <col min="3" max="3" width="5.44140625" style="156" hidden="1" customWidth="1"/>
    <col min="4" max="4" width="3.5546875" style="156" hidden="1" customWidth="1"/>
    <col min="5" max="5" width="4.109375" style="158" customWidth="1"/>
    <col min="6" max="6" width="9.33203125" style="156" hidden="1" customWidth="1"/>
    <col min="7" max="7" width="11.6640625" style="156" hidden="1" customWidth="1"/>
    <col min="8" max="8" width="14.88671875" style="156" hidden="1" customWidth="1"/>
    <col min="9" max="9" width="8.88671875" style="156" hidden="1" customWidth="1"/>
    <col min="10" max="10" width="13.33203125" style="156" hidden="1" customWidth="1"/>
    <col min="11" max="11" width="13.88671875" style="156" hidden="1" customWidth="1"/>
    <col min="12" max="12" width="16.44140625" style="156" hidden="1" customWidth="1"/>
    <col min="13" max="13" width="6.109375" style="156" customWidth="1"/>
    <col min="14" max="14" width="24" style="156" customWidth="1"/>
    <col min="15" max="15" width="13.44140625" style="156" customWidth="1"/>
    <col min="16" max="16" width="3.33203125" style="156" customWidth="1"/>
    <col min="17" max="17" width="6" style="156" customWidth="1"/>
    <col min="18" max="18" width="7.33203125" style="156" customWidth="1"/>
    <col min="19" max="19" width="2.6640625" style="156" customWidth="1"/>
    <col min="20" max="20" width="7.109375" style="156" customWidth="1"/>
    <col min="21" max="21" width="12.44140625" style="156" customWidth="1"/>
    <col min="22" max="22" width="14.6640625" style="156" customWidth="1"/>
    <col min="23" max="24" width="13.44140625" style="156" customWidth="1"/>
    <col min="25" max="25" width="13.5546875" style="156" customWidth="1"/>
    <col min="26" max="26" width="14" style="156" customWidth="1"/>
    <col min="27" max="27" width="15.109375" style="156" hidden="1" customWidth="1"/>
    <col min="28" max="28" width="8.5546875" style="156" hidden="1" customWidth="1"/>
    <col min="29" max="29" width="13.109375" style="156" hidden="1" customWidth="1"/>
    <col min="30" max="30" width="8.6640625" style="156" hidden="1" customWidth="1"/>
    <col min="31" max="31" width="14.109375" style="156" hidden="1" customWidth="1"/>
    <col min="32" max="32" width="12.5546875" style="156" hidden="1" customWidth="1"/>
    <col min="33" max="33" width="14" style="156" hidden="1" customWidth="1"/>
    <col min="34" max="34" width="12" style="156" hidden="1" customWidth="1"/>
    <col min="35" max="35" width="11.5546875" style="156" hidden="1" customWidth="1"/>
    <col min="36" max="36" width="12.88671875" style="156" hidden="1" customWidth="1"/>
    <col min="37" max="37" width="12.5546875" style="156" hidden="1" customWidth="1"/>
    <col min="38" max="38" width="13.88671875" style="156" hidden="1" customWidth="1"/>
    <col min="39" max="39" width="13.33203125" style="156" hidden="1" customWidth="1"/>
    <col min="40" max="40" width="4.44140625" style="156" hidden="1" customWidth="1"/>
    <col min="41" max="41" width="9.33203125" style="156" hidden="1" customWidth="1"/>
    <col min="42" max="42" width="13.44140625" style="156" hidden="1" customWidth="1"/>
    <col min="43" max="43" width="11.44140625" style="156" hidden="1" customWidth="1"/>
    <col min="44" max="44" width="12.33203125" style="156" hidden="1" customWidth="1"/>
    <col min="45" max="45" width="13.6640625" style="156" hidden="1" customWidth="1"/>
    <col min="46" max="46" width="14.5546875" style="156" hidden="1" customWidth="1"/>
    <col min="47" max="47" width="11.5546875" style="156" hidden="1" customWidth="1"/>
    <col min="48" max="50" width="11.6640625" style="156" hidden="1" customWidth="1"/>
    <col min="51" max="52" width="11.6640625" style="156" customWidth="1"/>
    <col min="53" max="53" width="14.33203125" style="156" customWidth="1"/>
    <col min="54" max="54" width="11.6640625" style="156" bestFit="1" customWidth="1"/>
    <col min="55" max="55" width="13.5546875" style="156" customWidth="1"/>
    <col min="56" max="56" width="11.88671875" style="156" bestFit="1" customWidth="1"/>
    <col min="57" max="57" width="11.6640625" style="157" hidden="1" customWidth="1"/>
    <col min="58" max="58" width="13" style="156" hidden="1" customWidth="1"/>
    <col min="59" max="59" width="12.44140625" style="156" hidden="1" customWidth="1"/>
    <col min="60" max="60" width="11.88671875" style="156" hidden="1" customWidth="1"/>
    <col min="61" max="61" width="12.88671875" style="156" hidden="1" customWidth="1"/>
    <col min="62" max="62" width="9.109375" style="157"/>
    <col min="63" max="16384" width="9.109375" style="156"/>
  </cols>
  <sheetData>
    <row r="1" spans="3:61" ht="20.25" customHeight="1">
      <c r="F1" s="274" t="s">
        <v>348</v>
      </c>
      <c r="G1" s="274"/>
      <c r="I1" s="274"/>
      <c r="J1" s="274"/>
      <c r="L1" s="273"/>
      <c r="T1" s="156" t="s">
        <v>347</v>
      </c>
      <c r="AC1" s="221"/>
      <c r="AD1" s="221"/>
      <c r="AE1" s="276">
        <v>0</v>
      </c>
      <c r="AF1" s="228">
        <f t="shared" ref="AF1:AM1" si="0">AF14</f>
        <v>0</v>
      </c>
      <c r="AG1" s="228">
        <f t="shared" si="0"/>
        <v>0</v>
      </c>
      <c r="AH1" s="228">
        <f t="shared" si="0"/>
        <v>0</v>
      </c>
      <c r="AI1" s="228">
        <f t="shared" si="0"/>
        <v>0</v>
      </c>
      <c r="AJ1" s="228">
        <f t="shared" si="0"/>
        <v>0</v>
      </c>
      <c r="AK1" s="228">
        <f t="shared" si="0"/>
        <v>0</v>
      </c>
      <c r="AL1" s="228">
        <f t="shared" si="0"/>
        <v>0</v>
      </c>
      <c r="AM1" s="228">
        <f t="shared" si="0"/>
        <v>0</v>
      </c>
      <c r="BF1" s="275"/>
    </row>
    <row r="2" spans="3:61" ht="27.75" hidden="1" customHeight="1">
      <c r="F2" s="274"/>
      <c r="G2" s="274"/>
      <c r="I2" s="274"/>
      <c r="J2" s="274"/>
      <c r="L2" s="273"/>
      <c r="AC2" s="226" t="s">
        <v>346</v>
      </c>
      <c r="AD2" s="256"/>
      <c r="AE2" s="272">
        <v>2015</v>
      </c>
      <c r="AF2" s="271" t="s">
        <v>345</v>
      </c>
      <c r="AG2" s="271" t="s">
        <v>344</v>
      </c>
      <c r="AH2" s="271" t="s">
        <v>343</v>
      </c>
      <c r="AI2" s="271" t="s">
        <v>342</v>
      </c>
      <c r="AJ2" s="271">
        <v>2017</v>
      </c>
      <c r="AK2" s="271">
        <v>2018</v>
      </c>
      <c r="AL2" s="271">
        <v>2019</v>
      </c>
      <c r="AM2" s="271">
        <v>2020</v>
      </c>
      <c r="AO2" s="156">
        <v>1</v>
      </c>
      <c r="AP2" s="156">
        <v>2</v>
      </c>
      <c r="AQ2" s="156">
        <v>3</v>
      </c>
      <c r="AR2" s="156">
        <v>4</v>
      </c>
      <c r="AS2" s="156">
        <v>5</v>
      </c>
      <c r="AT2" s="156">
        <v>6</v>
      </c>
      <c r="AU2" s="156">
        <v>7</v>
      </c>
      <c r="AV2" s="156">
        <v>8</v>
      </c>
      <c r="AW2" s="156">
        <v>9</v>
      </c>
      <c r="AX2" s="156">
        <v>10</v>
      </c>
      <c r="BE2" s="157">
        <v>1</v>
      </c>
      <c r="BF2" s="256">
        <v>1</v>
      </c>
      <c r="BG2" s="256">
        <v>2</v>
      </c>
      <c r="BH2" s="256">
        <v>3</v>
      </c>
      <c r="BI2" s="256">
        <v>4</v>
      </c>
    </row>
    <row r="3" spans="3:61" ht="27" customHeight="1">
      <c r="N3" s="617" t="s">
        <v>341</v>
      </c>
      <c r="O3" s="617"/>
      <c r="T3" s="270">
        <v>1</v>
      </c>
      <c r="U3" s="270">
        <v>2</v>
      </c>
      <c r="V3" s="270">
        <v>3</v>
      </c>
      <c r="W3" s="270">
        <v>4</v>
      </c>
      <c r="X3" s="270">
        <v>5</v>
      </c>
      <c r="Y3" s="270">
        <v>6</v>
      </c>
      <c r="Z3" s="270">
        <v>7</v>
      </c>
      <c r="AC3" s="235">
        <f>O7</f>
        <v>43465</v>
      </c>
      <c r="AD3" s="215"/>
      <c r="AE3" s="252">
        <v>0</v>
      </c>
      <c r="AF3" s="269">
        <v>2016</v>
      </c>
      <c r="AG3" s="269">
        <v>2016</v>
      </c>
      <c r="AH3" s="269">
        <v>2016</v>
      </c>
      <c r="AI3" s="269">
        <v>2016</v>
      </c>
      <c r="AJ3" s="269">
        <v>0</v>
      </c>
      <c r="AK3" s="269">
        <v>0</v>
      </c>
      <c r="AL3" s="269">
        <v>0</v>
      </c>
      <c r="AM3" s="269">
        <v>0</v>
      </c>
      <c r="AO3" s="226">
        <v>1</v>
      </c>
      <c r="AP3" s="166">
        <v>9</v>
      </c>
      <c r="AQ3" s="166">
        <v>12</v>
      </c>
      <c r="AR3" s="166">
        <v>12</v>
      </c>
      <c r="AS3" s="166">
        <v>12</v>
      </c>
      <c r="AT3" s="264">
        <v>12</v>
      </c>
      <c r="AU3" s="166">
        <v>12</v>
      </c>
      <c r="AV3" s="166">
        <v>12</v>
      </c>
      <c r="AW3" s="166">
        <v>12</v>
      </c>
      <c r="AX3" s="166">
        <v>12</v>
      </c>
      <c r="AY3" s="167"/>
      <c r="AZ3" s="167"/>
      <c r="BE3" s="157">
        <v>2</v>
      </c>
      <c r="BF3" s="215">
        <v>41759</v>
      </c>
      <c r="BG3" s="215">
        <v>41851</v>
      </c>
      <c r="BH3" s="215">
        <v>41943</v>
      </c>
      <c r="BI3" s="215">
        <v>42035</v>
      </c>
    </row>
    <row r="4" spans="3:61" ht="81" customHeight="1">
      <c r="C4" s="618" t="s">
        <v>317</v>
      </c>
      <c r="D4" s="619"/>
      <c r="F4" s="267" t="s">
        <v>334</v>
      </c>
      <c r="G4" s="267" t="s">
        <v>333</v>
      </c>
      <c r="H4" s="267" t="s">
        <v>340</v>
      </c>
      <c r="I4" s="266" t="s">
        <v>339</v>
      </c>
      <c r="J4" s="266" t="s">
        <v>338</v>
      </c>
      <c r="K4" s="266" t="s">
        <v>337</v>
      </c>
      <c r="L4" s="266" t="s">
        <v>336</v>
      </c>
      <c r="N4" s="254" t="s">
        <v>335</v>
      </c>
      <c r="O4" s="268">
        <f>'1_Wniosek_klient'!C97</f>
        <v>0.05</v>
      </c>
      <c r="Q4" s="618" t="s">
        <v>317</v>
      </c>
      <c r="R4" s="619"/>
      <c r="T4" s="267" t="s">
        <v>334</v>
      </c>
      <c r="U4" s="267" t="s">
        <v>333</v>
      </c>
      <c r="V4" s="267" t="s">
        <v>332</v>
      </c>
      <c r="W4" s="266" t="s">
        <v>331</v>
      </c>
      <c r="X4" s="266" t="s">
        <v>330</v>
      </c>
      <c r="Y4" s="266" t="s">
        <v>329</v>
      </c>
      <c r="Z4" s="266" t="s">
        <v>328</v>
      </c>
      <c r="AA4" s="265"/>
      <c r="AC4" s="252" t="s">
        <v>327</v>
      </c>
      <c r="AD4" s="251">
        <f>AF4+AG4+AH4+AI4+AJ4+AK4+AL4+AM4</f>
        <v>0</v>
      </c>
      <c r="AE4" s="250">
        <f>AE5</f>
        <v>0</v>
      </c>
      <c r="AF4" s="228">
        <f t="shared" ref="AF4:AM4" si="1">IF(AF5-AE5&lt;0,0,AF5-AE5)</f>
        <v>0</v>
      </c>
      <c r="AG4" s="228">
        <f t="shared" si="1"/>
        <v>0</v>
      </c>
      <c r="AH4" s="228">
        <f t="shared" si="1"/>
        <v>0</v>
      </c>
      <c r="AI4" s="228">
        <f t="shared" si="1"/>
        <v>0</v>
      </c>
      <c r="AJ4" s="228">
        <f t="shared" si="1"/>
        <v>0</v>
      </c>
      <c r="AK4" s="228">
        <f t="shared" si="1"/>
        <v>0</v>
      </c>
      <c r="AL4" s="228">
        <f t="shared" si="1"/>
        <v>0</v>
      </c>
      <c r="AM4" s="228">
        <f t="shared" si="1"/>
        <v>0</v>
      </c>
      <c r="AO4" s="226">
        <v>2</v>
      </c>
      <c r="AP4" s="166">
        <v>6</v>
      </c>
      <c r="AQ4" s="166">
        <v>12</v>
      </c>
      <c r="AR4" s="166">
        <v>12</v>
      </c>
      <c r="AS4" s="166">
        <v>12</v>
      </c>
      <c r="AT4" s="264">
        <v>12</v>
      </c>
      <c r="AU4" s="166">
        <v>12</v>
      </c>
      <c r="AV4" s="166">
        <v>12</v>
      </c>
      <c r="AW4" s="166">
        <v>12</v>
      </c>
      <c r="AX4" s="166">
        <v>12</v>
      </c>
      <c r="AY4" s="166"/>
      <c r="AZ4" s="166"/>
      <c r="BA4" s="262" t="s">
        <v>350</v>
      </c>
      <c r="BB4" s="263" t="s">
        <v>326</v>
      </c>
      <c r="BC4" s="263" t="s">
        <v>325</v>
      </c>
      <c r="BD4" s="262" t="s">
        <v>324</v>
      </c>
      <c r="BE4" s="157">
        <v>3</v>
      </c>
      <c r="BF4" s="215">
        <v>41790</v>
      </c>
      <c r="BG4" s="215">
        <v>41882</v>
      </c>
      <c r="BH4" s="215">
        <v>41973</v>
      </c>
      <c r="BI4" s="215">
        <v>42063</v>
      </c>
    </row>
    <row r="5" spans="3:61" ht="15" customHeight="1">
      <c r="C5" s="195">
        <f>O9</f>
        <v>60</v>
      </c>
      <c r="D5" s="195">
        <v>0</v>
      </c>
      <c r="F5" s="258">
        <v>0</v>
      </c>
      <c r="G5" s="193">
        <f>O7</f>
        <v>43465</v>
      </c>
      <c r="H5" s="205">
        <f t="shared" ref="H5:H68" si="2">PV($O$8,C5,$I$6,0,0)*-1</f>
        <v>0</v>
      </c>
      <c r="I5" s="205"/>
      <c r="J5" s="205"/>
      <c r="K5" s="205"/>
      <c r="L5" s="261"/>
      <c r="M5" s="198"/>
      <c r="N5" s="260" t="s">
        <v>323</v>
      </c>
      <c r="O5" s="259">
        <f>'4_Dane_finans_kl'!Q45</f>
        <v>60</v>
      </c>
      <c r="P5" s="198"/>
      <c r="Q5" s="195">
        <f>O9</f>
        <v>60</v>
      </c>
      <c r="R5" s="195">
        <v>0</v>
      </c>
      <c r="T5" s="258">
        <v>0</v>
      </c>
      <c r="U5" s="193">
        <f>O7</f>
        <v>43465</v>
      </c>
      <c r="V5" s="277">
        <f>O6</f>
        <v>0</v>
      </c>
      <c r="W5" s="257"/>
      <c r="X5" s="257"/>
      <c r="Y5" s="257"/>
      <c r="Z5" s="257"/>
      <c r="AA5" s="191">
        <f>T5</f>
        <v>0</v>
      </c>
      <c r="AB5" s="227">
        <f>U5</f>
        <v>43465</v>
      </c>
      <c r="AC5" s="256"/>
      <c r="AD5" s="256"/>
      <c r="AE5" s="250">
        <v>0</v>
      </c>
      <c r="AF5" s="228">
        <f t="shared" ref="AF5:AM5" si="3">IFERROR(VLOOKUP(AF12,$U$5:$Z$77,4,FALSE),0)</f>
        <v>0</v>
      </c>
      <c r="AG5" s="228">
        <f t="shared" si="3"/>
        <v>0</v>
      </c>
      <c r="AH5" s="228">
        <f t="shared" si="3"/>
        <v>0</v>
      </c>
      <c r="AI5" s="228">
        <f t="shared" si="3"/>
        <v>0</v>
      </c>
      <c r="AJ5" s="228">
        <f t="shared" si="3"/>
        <v>0</v>
      </c>
      <c r="AK5" s="228">
        <f t="shared" si="3"/>
        <v>0</v>
      </c>
      <c r="AL5" s="228">
        <f t="shared" si="3"/>
        <v>0</v>
      </c>
      <c r="AM5" s="228">
        <f t="shared" si="3"/>
        <v>0</v>
      </c>
      <c r="AO5" s="226">
        <v>3</v>
      </c>
      <c r="AP5" s="166">
        <v>3</v>
      </c>
      <c r="AQ5" s="166">
        <v>12</v>
      </c>
      <c r="AR5" s="166">
        <v>12</v>
      </c>
      <c r="AS5" s="166">
        <v>12</v>
      </c>
      <c r="AT5" s="166">
        <v>12</v>
      </c>
      <c r="AU5" s="166">
        <v>12</v>
      </c>
      <c r="AV5" s="166">
        <v>12</v>
      </c>
      <c r="AW5" s="166">
        <v>12</v>
      </c>
      <c r="AX5" s="166">
        <v>12</v>
      </c>
      <c r="AY5" s="167"/>
      <c r="AZ5" s="167" t="s">
        <v>351</v>
      </c>
      <c r="BE5" s="157">
        <v>4</v>
      </c>
      <c r="BF5" s="215">
        <v>41820</v>
      </c>
      <c r="BG5" s="215">
        <v>41912</v>
      </c>
      <c r="BH5" s="215">
        <v>42004</v>
      </c>
      <c r="BI5" s="215">
        <v>42094</v>
      </c>
    </row>
    <row r="6" spans="3:61" ht="18" customHeight="1">
      <c r="C6" s="195">
        <f t="shared" ref="C6:C69" si="4">IF(C5-1&gt;=0,C5-1,0)</f>
        <v>59</v>
      </c>
      <c r="D6" s="195">
        <f t="shared" ref="D6:D69" si="5">IF(C6&gt;0,D5+1,0)</f>
        <v>1</v>
      </c>
      <c r="F6" s="194">
        <v>1</v>
      </c>
      <c r="G6" s="193">
        <f t="shared" ref="G6:G69" si="6">IF(F6&gt;0,EOMONTH(G5,$P$206),0)</f>
        <v>43496</v>
      </c>
      <c r="H6" s="205">
        <f t="shared" si="2"/>
        <v>0</v>
      </c>
      <c r="I6" s="255">
        <f>PMT(O8,O9,-$O$6,,0)</f>
        <v>0</v>
      </c>
      <c r="J6" s="205">
        <f t="shared" ref="J6:J69" si="7">PPMT($O$8,F6,$O$9,-$O$6)</f>
        <v>0</v>
      </c>
      <c r="K6" s="205">
        <f t="shared" ref="K6:K69" si="8">IPMT($O$8,F6,$O$9,-$O$6)</f>
        <v>0</v>
      </c>
      <c r="L6" s="204" t="e">
        <f t="shared" ref="L6:L69" si="9">CUMIPMT($O$8,$O$9,$O$6,1,F6,0)*-1</f>
        <v>#NUM!</v>
      </c>
      <c r="M6" s="198"/>
      <c r="N6" s="254" t="s">
        <v>322</v>
      </c>
      <c r="O6" s="253">
        <f>'4_Dane_finans_kl'!H45</f>
        <v>0</v>
      </c>
      <c r="P6" s="198"/>
      <c r="Q6" s="195">
        <f t="shared" ref="Q6:Q69" si="10">IF(Q5-1&gt;=0,Q5-1,0)</f>
        <v>59</v>
      </c>
      <c r="R6" s="195">
        <f t="shared" ref="R6:R69" si="11">IF(Q6&gt;0,R5+1,0)</f>
        <v>1</v>
      </c>
      <c r="T6" s="194">
        <f>R6</f>
        <v>1</v>
      </c>
      <c r="U6" s="193">
        <f t="shared" ref="U6:U69" si="12">EOMONTH(U5,$P$206)</f>
        <v>43496</v>
      </c>
      <c r="V6" s="192">
        <f t="shared" ref="V6:V69" si="13">IF(T6&gt;0,V5-W6,0)</f>
        <v>0</v>
      </c>
      <c r="W6" s="192">
        <f t="shared" ref="W6:W69" si="14">IF(T6&gt;$O$10,$V$5/($O$9-$O$10),0)</f>
        <v>0</v>
      </c>
      <c r="X6" s="192">
        <f>W6</f>
        <v>0</v>
      </c>
      <c r="Y6" s="192">
        <f t="shared" ref="Y6:Y69" si="15">V5*$O$8</f>
        <v>0</v>
      </c>
      <c r="Z6" s="192">
        <f>Y6</f>
        <v>0</v>
      </c>
      <c r="AZ6" s="156">
        <v>1</v>
      </c>
      <c r="BE6" s="157">
        <v>5</v>
      </c>
      <c r="BF6" s="215">
        <v>41851</v>
      </c>
      <c r="BG6" s="215">
        <v>41943</v>
      </c>
      <c r="BH6" s="215">
        <v>42035</v>
      </c>
      <c r="BI6" s="215">
        <v>42124</v>
      </c>
    </row>
    <row r="7" spans="3:61" ht="23.25" customHeight="1">
      <c r="C7" s="195">
        <f t="shared" si="4"/>
        <v>58</v>
      </c>
      <c r="D7" s="195">
        <f t="shared" si="5"/>
        <v>2</v>
      </c>
      <c r="F7" s="194">
        <f t="shared" ref="F7:F70" si="16">IF(D6&gt;0,F6+1,0)</f>
        <v>2</v>
      </c>
      <c r="G7" s="193">
        <f t="shared" si="6"/>
        <v>43524</v>
      </c>
      <c r="H7" s="205">
        <f t="shared" si="2"/>
        <v>0</v>
      </c>
      <c r="I7" s="205">
        <f t="shared" ref="I7:I70" si="17">IF(H6&gt;0,I6,0)</f>
        <v>0</v>
      </c>
      <c r="J7" s="205">
        <f t="shared" si="7"/>
        <v>0</v>
      </c>
      <c r="K7" s="205">
        <f t="shared" si="8"/>
        <v>0</v>
      </c>
      <c r="L7" s="204" t="e">
        <f t="shared" si="9"/>
        <v>#NUM!</v>
      </c>
      <c r="M7" s="198"/>
      <c r="N7" s="247" t="s">
        <v>320</v>
      </c>
      <c r="O7" s="246">
        <f>AY9</f>
        <v>43465</v>
      </c>
      <c r="P7" s="198"/>
      <c r="Q7" s="195">
        <f t="shared" si="10"/>
        <v>58</v>
      </c>
      <c r="R7" s="195">
        <f t="shared" si="11"/>
        <v>2</v>
      </c>
      <c r="T7" s="194">
        <f t="shared" ref="T7:T70" si="18">IF(R6&gt;0,T6+1,0)</f>
        <v>2</v>
      </c>
      <c r="U7" s="193">
        <f t="shared" si="12"/>
        <v>43524</v>
      </c>
      <c r="V7" s="192">
        <f t="shared" si="13"/>
        <v>0</v>
      </c>
      <c r="W7" s="192">
        <f t="shared" si="14"/>
        <v>0</v>
      </c>
      <c r="X7" s="192">
        <f t="shared" ref="X7:X70" si="19">W7+X6</f>
        <v>0</v>
      </c>
      <c r="Y7" s="192">
        <f t="shared" si="15"/>
        <v>0</v>
      </c>
      <c r="Z7" s="192">
        <f t="shared" ref="Z7:Z70" si="20">Z6+Y7</f>
        <v>0</v>
      </c>
      <c r="AY7" s="212">
        <v>43281</v>
      </c>
      <c r="AZ7" s="281">
        <v>2</v>
      </c>
      <c r="BA7" s="213">
        <f>IF(O7&gt;AY7,0,(VLOOKUP(AY7,$U$5:$Z$77,6,FALSE)))</f>
        <v>0</v>
      </c>
      <c r="BB7" s="399">
        <f>BB8</f>
        <v>0</v>
      </c>
      <c r="BE7" s="157">
        <v>6</v>
      </c>
      <c r="BF7" s="215">
        <v>41882</v>
      </c>
      <c r="BG7" s="215">
        <v>41973</v>
      </c>
      <c r="BH7" s="215">
        <v>42063</v>
      </c>
      <c r="BI7" s="215">
        <v>42155</v>
      </c>
    </row>
    <row r="8" spans="3:61" ht="18.75" customHeight="1">
      <c r="C8" s="195">
        <f t="shared" si="4"/>
        <v>57</v>
      </c>
      <c r="D8" s="195">
        <f t="shared" si="5"/>
        <v>3</v>
      </c>
      <c r="F8" s="194">
        <f t="shared" si="16"/>
        <v>3</v>
      </c>
      <c r="G8" s="193">
        <f t="shared" si="6"/>
        <v>43555</v>
      </c>
      <c r="H8" s="205">
        <f t="shared" si="2"/>
        <v>0</v>
      </c>
      <c r="I8" s="205">
        <f t="shared" si="17"/>
        <v>0</v>
      </c>
      <c r="J8" s="205">
        <f t="shared" si="7"/>
        <v>0</v>
      </c>
      <c r="K8" s="205">
        <f t="shared" si="8"/>
        <v>0</v>
      </c>
      <c r="L8" s="204" t="e">
        <f t="shared" si="9"/>
        <v>#NUM!</v>
      </c>
      <c r="M8" s="198"/>
      <c r="N8" s="242" t="s">
        <v>319</v>
      </c>
      <c r="O8" s="241">
        <f>MAX(N203:N205)</f>
        <v>4.1666666666666666E-3</v>
      </c>
      <c r="P8" s="198"/>
      <c r="Q8" s="195">
        <f t="shared" si="10"/>
        <v>57</v>
      </c>
      <c r="R8" s="195">
        <f t="shared" si="11"/>
        <v>3</v>
      </c>
      <c r="T8" s="194">
        <f t="shared" si="18"/>
        <v>3</v>
      </c>
      <c r="U8" s="193">
        <f t="shared" si="12"/>
        <v>43555</v>
      </c>
      <c r="V8" s="192">
        <f t="shared" si="13"/>
        <v>0</v>
      </c>
      <c r="W8" s="192">
        <f t="shared" si="14"/>
        <v>0</v>
      </c>
      <c r="X8" s="192">
        <f t="shared" si="19"/>
        <v>0</v>
      </c>
      <c r="Y8" s="192">
        <f t="shared" si="15"/>
        <v>0</v>
      </c>
      <c r="Z8" s="192">
        <f t="shared" si="20"/>
        <v>0</v>
      </c>
      <c r="AY8" s="212">
        <v>43373</v>
      </c>
      <c r="AZ8" s="281">
        <v>3</v>
      </c>
      <c r="BA8" s="213">
        <f>IF(O7&gt;AY8,0,(VLOOKUP(AY8,$U$5:$Z$77,6,FALSE)))</f>
        <v>0</v>
      </c>
      <c r="BB8" s="399">
        <f>V5</f>
        <v>0</v>
      </c>
      <c r="BE8" s="157">
        <v>7</v>
      </c>
      <c r="BF8" s="215">
        <v>41912</v>
      </c>
      <c r="BG8" s="215">
        <v>42004</v>
      </c>
      <c r="BH8" s="215">
        <v>42094</v>
      </c>
      <c r="BI8" s="215">
        <v>42185</v>
      </c>
    </row>
    <row r="9" spans="3:61" ht="18.75" customHeight="1">
      <c r="C9" s="195">
        <f t="shared" si="4"/>
        <v>56</v>
      </c>
      <c r="D9" s="195">
        <f t="shared" si="5"/>
        <v>4</v>
      </c>
      <c r="F9" s="194">
        <f t="shared" si="16"/>
        <v>4</v>
      </c>
      <c r="G9" s="193">
        <f t="shared" si="6"/>
        <v>43585</v>
      </c>
      <c r="H9" s="205">
        <f t="shared" si="2"/>
        <v>0</v>
      </c>
      <c r="I9" s="205">
        <f t="shared" si="17"/>
        <v>0</v>
      </c>
      <c r="J9" s="205">
        <f t="shared" si="7"/>
        <v>0</v>
      </c>
      <c r="K9" s="205">
        <f t="shared" si="8"/>
        <v>0</v>
      </c>
      <c r="L9" s="204" t="e">
        <f t="shared" si="9"/>
        <v>#NUM!</v>
      </c>
      <c r="M9" s="198"/>
      <c r="N9" s="238" t="s">
        <v>315</v>
      </c>
      <c r="O9" s="237">
        <f>MAX(O203:O205)</f>
        <v>60</v>
      </c>
      <c r="P9" s="198"/>
      <c r="Q9" s="195">
        <f t="shared" si="10"/>
        <v>56</v>
      </c>
      <c r="R9" s="195">
        <f t="shared" si="11"/>
        <v>4</v>
      </c>
      <c r="T9" s="194">
        <f t="shared" si="18"/>
        <v>4</v>
      </c>
      <c r="U9" s="193">
        <f t="shared" si="12"/>
        <v>43585</v>
      </c>
      <c r="V9" s="192">
        <f t="shared" si="13"/>
        <v>0</v>
      </c>
      <c r="W9" s="192">
        <f t="shared" si="14"/>
        <v>0</v>
      </c>
      <c r="X9" s="192">
        <f t="shared" si="19"/>
        <v>0</v>
      </c>
      <c r="Y9" s="192">
        <f t="shared" si="15"/>
        <v>0</v>
      </c>
      <c r="Z9" s="192">
        <f t="shared" si="20"/>
        <v>0</v>
      </c>
      <c r="AB9" s="203"/>
      <c r="AC9" s="252" t="s">
        <v>321</v>
      </c>
      <c r="AD9" s="251">
        <f>AF9+AG9+AH9+AI9+AJ9+AK9+AL9+AM9</f>
        <v>0</v>
      </c>
      <c r="AE9" s="250">
        <f>AE10</f>
        <v>0</v>
      </c>
      <c r="AF9" s="228">
        <f t="shared" ref="AF9:AM9" si="21">IF(AF10-AE10&lt;0,0,AF10-AE10)</f>
        <v>0</v>
      </c>
      <c r="AG9" s="228">
        <f t="shared" si="21"/>
        <v>0</v>
      </c>
      <c r="AH9" s="228">
        <f t="shared" si="21"/>
        <v>0</v>
      </c>
      <c r="AI9" s="228">
        <f t="shared" si="21"/>
        <v>0</v>
      </c>
      <c r="AJ9" s="228">
        <f t="shared" si="21"/>
        <v>0</v>
      </c>
      <c r="AK9" s="228">
        <f t="shared" si="21"/>
        <v>0</v>
      </c>
      <c r="AL9" s="228">
        <f t="shared" si="21"/>
        <v>0</v>
      </c>
      <c r="AM9" s="228">
        <f t="shared" si="21"/>
        <v>0</v>
      </c>
      <c r="AO9" s="226">
        <v>4</v>
      </c>
      <c r="AP9" s="166">
        <v>11</v>
      </c>
      <c r="AQ9" s="166">
        <f t="shared" ref="AQ9:AX9" si="22">AP9+12</f>
        <v>23</v>
      </c>
      <c r="AR9" s="166">
        <f t="shared" si="22"/>
        <v>35</v>
      </c>
      <c r="AS9" s="166">
        <f t="shared" si="22"/>
        <v>47</v>
      </c>
      <c r="AT9" s="166">
        <f t="shared" si="22"/>
        <v>59</v>
      </c>
      <c r="AU9" s="166">
        <f t="shared" si="22"/>
        <v>71</v>
      </c>
      <c r="AV9" s="166">
        <f t="shared" si="22"/>
        <v>83</v>
      </c>
      <c r="AW9" s="166">
        <f t="shared" si="22"/>
        <v>95</v>
      </c>
      <c r="AX9" s="249">
        <f t="shared" si="22"/>
        <v>107</v>
      </c>
      <c r="AY9" s="278">
        <v>43465</v>
      </c>
      <c r="AZ9" s="282">
        <v>4</v>
      </c>
      <c r="BA9" s="213">
        <f>VLOOKUP(AY9,$U$5:$Z$77,6,FALSE)</f>
        <v>0</v>
      </c>
      <c r="BB9" s="213">
        <f>VLOOKUP(AY9,U5:Z77,2,FALSE)</f>
        <v>0</v>
      </c>
      <c r="BC9" s="248">
        <f>VLOOKUP(AY10,U5:Z77,2,FALSE)</f>
        <v>0</v>
      </c>
      <c r="BD9" s="213">
        <f t="shared" ref="BD9:BD19" si="23">BB9-BC9</f>
        <v>0</v>
      </c>
      <c r="BE9" s="157">
        <v>8</v>
      </c>
      <c r="BF9" s="215">
        <v>41943</v>
      </c>
      <c r="BG9" s="215">
        <v>42035</v>
      </c>
      <c r="BH9" s="215">
        <v>42124</v>
      </c>
      <c r="BI9" s="215">
        <v>42216</v>
      </c>
    </row>
    <row r="10" spans="3:61" ht="22.5" customHeight="1">
      <c r="C10" s="195">
        <f t="shared" si="4"/>
        <v>55</v>
      </c>
      <c r="D10" s="195">
        <f t="shared" si="5"/>
        <v>5</v>
      </c>
      <c r="F10" s="194">
        <f t="shared" si="16"/>
        <v>5</v>
      </c>
      <c r="G10" s="193">
        <f t="shared" si="6"/>
        <v>43616</v>
      </c>
      <c r="H10" s="205">
        <f t="shared" si="2"/>
        <v>0</v>
      </c>
      <c r="I10" s="205">
        <f t="shared" si="17"/>
        <v>0</v>
      </c>
      <c r="J10" s="205">
        <f t="shared" si="7"/>
        <v>0</v>
      </c>
      <c r="K10" s="205">
        <f t="shared" si="8"/>
        <v>0</v>
      </c>
      <c r="L10" s="204" t="e">
        <f t="shared" si="9"/>
        <v>#NUM!</v>
      </c>
      <c r="M10" s="198"/>
      <c r="N10" s="233" t="s">
        <v>318</v>
      </c>
      <c r="O10" s="232">
        <f>'4_Dane_finans_kl'!R45</f>
        <v>0</v>
      </c>
      <c r="P10" s="198"/>
      <c r="Q10" s="195">
        <f t="shared" si="10"/>
        <v>55</v>
      </c>
      <c r="R10" s="195">
        <f t="shared" si="11"/>
        <v>5</v>
      </c>
      <c r="T10" s="194">
        <f t="shared" si="18"/>
        <v>5</v>
      </c>
      <c r="U10" s="193">
        <f t="shared" si="12"/>
        <v>43616</v>
      </c>
      <c r="V10" s="192">
        <f t="shared" si="13"/>
        <v>0</v>
      </c>
      <c r="W10" s="192">
        <f t="shared" si="14"/>
        <v>0</v>
      </c>
      <c r="X10" s="192">
        <f t="shared" si="19"/>
        <v>0</v>
      </c>
      <c r="Y10" s="192">
        <f t="shared" si="15"/>
        <v>0</v>
      </c>
      <c r="Z10" s="192">
        <f t="shared" si="20"/>
        <v>0</v>
      </c>
      <c r="AB10" s="203"/>
      <c r="AC10" s="245"/>
      <c r="AD10" s="245"/>
      <c r="AE10" s="244">
        <v>0</v>
      </c>
      <c r="AF10" s="243">
        <f t="shared" ref="AF10:AM10" si="24">AF11</f>
        <v>0</v>
      </c>
      <c r="AG10" s="243">
        <f t="shared" si="24"/>
        <v>0</v>
      </c>
      <c r="AH10" s="243">
        <f t="shared" si="24"/>
        <v>0</v>
      </c>
      <c r="AI10" s="243">
        <f t="shared" si="24"/>
        <v>0</v>
      </c>
      <c r="AJ10" s="243">
        <f t="shared" si="24"/>
        <v>0</v>
      </c>
      <c r="AK10" s="243">
        <f t="shared" si="24"/>
        <v>0</v>
      </c>
      <c r="AL10" s="243">
        <f t="shared" si="24"/>
        <v>0</v>
      </c>
      <c r="AM10" s="243">
        <f t="shared" si="24"/>
        <v>0</v>
      </c>
      <c r="AY10" s="193">
        <v>43830</v>
      </c>
      <c r="AZ10" s="283"/>
      <c r="BA10" s="213">
        <f>VLOOKUP(AY10,U5:Z140,6,FALSE)</f>
        <v>0</v>
      </c>
      <c r="BB10" s="213">
        <f t="shared" ref="BB10:BB20" si="25">VLOOKUP(AY10,U5:Z140,2,FALSE)</f>
        <v>0</v>
      </c>
      <c r="BC10" s="213">
        <f>VLOOKUP(AY11,U5:Z77,2,FALSE)</f>
        <v>0</v>
      </c>
      <c r="BD10" s="213">
        <f t="shared" si="23"/>
        <v>0</v>
      </c>
      <c r="BE10" s="157">
        <v>9</v>
      </c>
      <c r="BF10" s="215">
        <v>41973</v>
      </c>
      <c r="BG10" s="215">
        <v>42063</v>
      </c>
      <c r="BH10" s="215">
        <v>42155</v>
      </c>
      <c r="BI10" s="215">
        <v>42247</v>
      </c>
    </row>
    <row r="11" spans="3:61" ht="19.5" customHeight="1">
      <c r="C11" s="195">
        <f t="shared" si="4"/>
        <v>54</v>
      </c>
      <c r="D11" s="195">
        <f t="shared" si="5"/>
        <v>6</v>
      </c>
      <c r="F11" s="194">
        <f t="shared" si="16"/>
        <v>6</v>
      </c>
      <c r="G11" s="193">
        <f t="shared" si="6"/>
        <v>43646</v>
      </c>
      <c r="H11" s="205">
        <f t="shared" si="2"/>
        <v>0</v>
      </c>
      <c r="I11" s="205">
        <f t="shared" si="17"/>
        <v>0</v>
      </c>
      <c r="J11" s="205">
        <f t="shared" si="7"/>
        <v>0</v>
      </c>
      <c r="K11" s="205">
        <f t="shared" si="8"/>
        <v>0</v>
      </c>
      <c r="L11" s="204" t="e">
        <f t="shared" si="9"/>
        <v>#NUM!</v>
      </c>
      <c r="M11" s="198"/>
      <c r="P11" s="198"/>
      <c r="Q11" s="195">
        <f t="shared" si="10"/>
        <v>54</v>
      </c>
      <c r="R11" s="195">
        <f t="shared" si="11"/>
        <v>6</v>
      </c>
      <c r="T11" s="194">
        <f t="shared" si="18"/>
        <v>6</v>
      </c>
      <c r="U11" s="193">
        <f t="shared" si="12"/>
        <v>43646</v>
      </c>
      <c r="V11" s="192">
        <f t="shared" si="13"/>
        <v>0</v>
      </c>
      <c r="W11" s="192">
        <f t="shared" si="14"/>
        <v>0</v>
      </c>
      <c r="X11" s="192">
        <f t="shared" si="19"/>
        <v>0</v>
      </c>
      <c r="Y11" s="192">
        <f t="shared" si="15"/>
        <v>0</v>
      </c>
      <c r="Z11" s="192">
        <f t="shared" si="20"/>
        <v>0</v>
      </c>
      <c r="AB11" s="203"/>
      <c r="AC11" s="240">
        <v>0</v>
      </c>
      <c r="AD11" s="239"/>
      <c r="AE11" s="230">
        <v>0</v>
      </c>
      <c r="AF11" s="228">
        <f t="shared" ref="AF11:AM11" si="26">IFERROR(VLOOKUP(AF12,$U$5:$AA$77,6,FALSE),0)</f>
        <v>0</v>
      </c>
      <c r="AG11" s="228">
        <f t="shared" si="26"/>
        <v>0</v>
      </c>
      <c r="AH11" s="228">
        <f t="shared" si="26"/>
        <v>0</v>
      </c>
      <c r="AI11" s="228">
        <f t="shared" si="26"/>
        <v>0</v>
      </c>
      <c r="AJ11" s="228">
        <f t="shared" si="26"/>
        <v>0</v>
      </c>
      <c r="AK11" s="228">
        <f t="shared" si="26"/>
        <v>0</v>
      </c>
      <c r="AL11" s="228">
        <f t="shared" si="26"/>
        <v>0</v>
      </c>
      <c r="AM11" s="228">
        <f t="shared" si="26"/>
        <v>0</v>
      </c>
      <c r="AY11" s="193">
        <v>44196</v>
      </c>
      <c r="AZ11" s="283"/>
      <c r="BA11" s="213">
        <f>VLOOKUP(AY11,$U$5:$Z$77,6,FALSE)</f>
        <v>0</v>
      </c>
      <c r="BB11" s="213">
        <f t="shared" si="25"/>
        <v>0</v>
      </c>
      <c r="BC11" s="213">
        <f t="shared" ref="BC11:BC16" si="27">VLOOKUP(AY12,$U$5:$Z$136,2,FALSE)</f>
        <v>0</v>
      </c>
      <c r="BD11" s="213">
        <f t="shared" si="23"/>
        <v>0</v>
      </c>
      <c r="BE11" s="157">
        <v>10</v>
      </c>
      <c r="BF11" s="215">
        <v>42004</v>
      </c>
      <c r="BG11" s="215">
        <v>42094</v>
      </c>
      <c r="BH11" s="215">
        <v>42185</v>
      </c>
      <c r="BI11" s="215">
        <v>42277</v>
      </c>
    </row>
    <row r="12" spans="3:61" ht="18" customHeight="1">
      <c r="C12" s="195">
        <f t="shared" si="4"/>
        <v>53</v>
      </c>
      <c r="D12" s="195">
        <f t="shared" si="5"/>
        <v>7</v>
      </c>
      <c r="F12" s="194">
        <f t="shared" si="16"/>
        <v>7</v>
      </c>
      <c r="G12" s="193">
        <f t="shared" si="6"/>
        <v>43677</v>
      </c>
      <c r="H12" s="205">
        <f t="shared" si="2"/>
        <v>0</v>
      </c>
      <c r="I12" s="205">
        <f t="shared" si="17"/>
        <v>0</v>
      </c>
      <c r="J12" s="205">
        <f t="shared" si="7"/>
        <v>0</v>
      </c>
      <c r="K12" s="205">
        <f t="shared" si="8"/>
        <v>0</v>
      </c>
      <c r="L12" s="204" t="e">
        <f t="shared" si="9"/>
        <v>#NUM!</v>
      </c>
      <c r="M12" s="198"/>
      <c r="P12" s="198"/>
      <c r="Q12" s="195">
        <f t="shared" si="10"/>
        <v>53</v>
      </c>
      <c r="R12" s="195">
        <f t="shared" si="11"/>
        <v>7</v>
      </c>
      <c r="T12" s="194">
        <f t="shared" si="18"/>
        <v>7</v>
      </c>
      <c r="U12" s="193">
        <f t="shared" si="12"/>
        <v>43677</v>
      </c>
      <c r="V12" s="192">
        <f t="shared" si="13"/>
        <v>0</v>
      </c>
      <c r="W12" s="192">
        <f t="shared" si="14"/>
        <v>0</v>
      </c>
      <c r="X12" s="192">
        <f t="shared" si="19"/>
        <v>0</v>
      </c>
      <c r="Y12" s="192">
        <f t="shared" si="15"/>
        <v>0</v>
      </c>
      <c r="Z12" s="192">
        <f t="shared" si="20"/>
        <v>0</v>
      </c>
      <c r="AB12" s="203"/>
      <c r="AC12" s="236">
        <v>5</v>
      </c>
      <c r="AD12" s="235"/>
      <c r="AE12" s="234">
        <f>VLOOKUP(AE11,$T$5:$Z$77,7,FALSE)</f>
        <v>0</v>
      </c>
      <c r="AF12" s="220">
        <f t="shared" ref="AF12:AM12" si="28">VLOOKUP($AC$12,$AO$12:$AX$16,AP2,FALSE)</f>
        <v>42460</v>
      </c>
      <c r="AG12" s="220">
        <f t="shared" si="28"/>
        <v>42551</v>
      </c>
      <c r="AH12" s="220">
        <f t="shared" si="28"/>
        <v>42643</v>
      </c>
      <c r="AI12" s="220">
        <f t="shared" si="28"/>
        <v>42735</v>
      </c>
      <c r="AJ12" s="220">
        <f t="shared" si="28"/>
        <v>43100</v>
      </c>
      <c r="AK12" s="220">
        <f t="shared" si="28"/>
        <v>43465</v>
      </c>
      <c r="AL12" s="220">
        <f t="shared" si="28"/>
        <v>43830</v>
      </c>
      <c r="AM12" s="220">
        <f t="shared" si="28"/>
        <v>44196</v>
      </c>
      <c r="AO12" s="226">
        <v>1</v>
      </c>
      <c r="AP12" s="165">
        <f>EOMONTH(AP17,5)</f>
        <v>42185</v>
      </c>
      <c r="AQ12" s="165">
        <f>EOMONTH(AP12,3)</f>
        <v>42277</v>
      </c>
      <c r="AR12" s="165">
        <f>EOMONTH(AQ12,3)</f>
        <v>42369</v>
      </c>
      <c r="AS12" s="165">
        <f t="shared" ref="AS12:AX12" si="29">EOMONTH(AR12,12)</f>
        <v>42735</v>
      </c>
      <c r="AT12" s="165">
        <f t="shared" si="29"/>
        <v>43100</v>
      </c>
      <c r="AU12" s="165">
        <f t="shared" si="29"/>
        <v>43465</v>
      </c>
      <c r="AV12" s="165">
        <f t="shared" si="29"/>
        <v>43830</v>
      </c>
      <c r="AW12" s="165">
        <f t="shared" si="29"/>
        <v>44196</v>
      </c>
      <c r="AX12" s="224">
        <f t="shared" si="29"/>
        <v>44561</v>
      </c>
      <c r="AY12" s="212">
        <v>44561</v>
      </c>
      <c r="AZ12" s="283"/>
      <c r="BA12" s="213">
        <f>VLOOKUP(AY12,$U$5:$Z$77,6,FALSE)</f>
        <v>0</v>
      </c>
      <c r="BB12" s="213">
        <f t="shared" si="25"/>
        <v>0</v>
      </c>
      <c r="BC12" s="213">
        <f t="shared" si="27"/>
        <v>0</v>
      </c>
      <c r="BD12" s="213">
        <f t="shared" si="23"/>
        <v>0</v>
      </c>
      <c r="BE12" s="157">
        <v>11</v>
      </c>
      <c r="BF12" s="215">
        <v>42035</v>
      </c>
      <c r="BG12" s="215">
        <v>42124</v>
      </c>
      <c r="BH12" s="215"/>
      <c r="BI12" s="215">
        <v>42308</v>
      </c>
    </row>
    <row r="13" spans="3:61" ht="15" customHeight="1">
      <c r="C13" s="195">
        <f t="shared" si="4"/>
        <v>52</v>
      </c>
      <c r="D13" s="195">
        <f t="shared" si="5"/>
        <v>8</v>
      </c>
      <c r="F13" s="194">
        <f t="shared" si="16"/>
        <v>8</v>
      </c>
      <c r="G13" s="193">
        <f t="shared" si="6"/>
        <v>43708</v>
      </c>
      <c r="H13" s="205">
        <f t="shared" si="2"/>
        <v>0</v>
      </c>
      <c r="I13" s="205">
        <f t="shared" si="17"/>
        <v>0</v>
      </c>
      <c r="J13" s="205">
        <f t="shared" si="7"/>
        <v>0</v>
      </c>
      <c r="K13" s="205">
        <f t="shared" si="8"/>
        <v>0</v>
      </c>
      <c r="L13" s="204" t="e">
        <f t="shared" si="9"/>
        <v>#NUM!</v>
      </c>
      <c r="M13" s="198"/>
      <c r="P13" s="198"/>
      <c r="Q13" s="195">
        <f t="shared" si="10"/>
        <v>52</v>
      </c>
      <c r="R13" s="195">
        <f t="shared" si="11"/>
        <v>8</v>
      </c>
      <c r="T13" s="194">
        <f t="shared" si="18"/>
        <v>8</v>
      </c>
      <c r="U13" s="193">
        <f t="shared" si="12"/>
        <v>43708</v>
      </c>
      <c r="V13" s="192">
        <f t="shared" si="13"/>
        <v>0</v>
      </c>
      <c r="W13" s="192">
        <f t="shared" si="14"/>
        <v>0</v>
      </c>
      <c r="X13" s="192">
        <f t="shared" si="19"/>
        <v>0</v>
      </c>
      <c r="Y13" s="192">
        <f t="shared" si="15"/>
        <v>0</v>
      </c>
      <c r="Z13" s="192">
        <f t="shared" si="20"/>
        <v>0</v>
      </c>
      <c r="AB13" s="203"/>
      <c r="AD13" s="231"/>
      <c r="AE13" s="230"/>
      <c r="AF13" s="228">
        <f t="shared" ref="AF13:AM13" si="30">AF12</f>
        <v>42460</v>
      </c>
      <c r="AG13" s="228">
        <f t="shared" si="30"/>
        <v>42551</v>
      </c>
      <c r="AH13" s="228">
        <f t="shared" si="30"/>
        <v>42643</v>
      </c>
      <c r="AI13" s="228">
        <f t="shared" si="30"/>
        <v>42735</v>
      </c>
      <c r="AJ13" s="228">
        <f t="shared" si="30"/>
        <v>43100</v>
      </c>
      <c r="AK13" s="229">
        <f t="shared" si="30"/>
        <v>43465</v>
      </c>
      <c r="AL13" s="229">
        <f t="shared" si="30"/>
        <v>43830</v>
      </c>
      <c r="AM13" s="229">
        <f t="shared" si="30"/>
        <v>44196</v>
      </c>
      <c r="AO13" s="226">
        <v>2</v>
      </c>
      <c r="AP13" s="165">
        <f>EOMONTH(AP12,3)</f>
        <v>42277</v>
      </c>
      <c r="AQ13" s="165">
        <f>EOMONTH(AQ12,3)</f>
        <v>42369</v>
      </c>
      <c r="AR13" s="165">
        <f t="shared" ref="AR13:AX13" si="31">EOMONTH(AR12,12)</f>
        <v>42735</v>
      </c>
      <c r="AS13" s="165">
        <f t="shared" si="31"/>
        <v>43100</v>
      </c>
      <c r="AT13" s="165">
        <f t="shared" si="31"/>
        <v>43465</v>
      </c>
      <c r="AU13" s="165">
        <f t="shared" si="31"/>
        <v>43830</v>
      </c>
      <c r="AV13" s="165">
        <f t="shared" si="31"/>
        <v>44196</v>
      </c>
      <c r="AW13" s="165">
        <f t="shared" si="31"/>
        <v>44561</v>
      </c>
      <c r="AX13" s="224">
        <f t="shared" si="31"/>
        <v>44926</v>
      </c>
      <c r="AY13" s="212">
        <v>44926</v>
      </c>
      <c r="AZ13" s="212"/>
      <c r="BA13" s="213">
        <f t="shared" ref="BA13:BA18" si="32">VLOOKUP(AY13,$U$5:$Z$125,6,FALSE)</f>
        <v>0</v>
      </c>
      <c r="BB13" s="213">
        <f t="shared" si="25"/>
        <v>0</v>
      </c>
      <c r="BC13" s="213">
        <f t="shared" si="27"/>
        <v>0</v>
      </c>
      <c r="BD13" s="213">
        <f t="shared" si="23"/>
        <v>0</v>
      </c>
      <c r="BE13" s="157">
        <v>12</v>
      </c>
      <c r="BF13" s="215">
        <v>42063</v>
      </c>
      <c r="BG13" s="215">
        <v>42155</v>
      </c>
      <c r="BH13" s="215"/>
      <c r="BI13" s="215">
        <v>42338</v>
      </c>
    </row>
    <row r="14" spans="3:61" ht="15" customHeight="1">
      <c r="C14" s="195">
        <f t="shared" si="4"/>
        <v>51</v>
      </c>
      <c r="D14" s="195">
        <f t="shared" si="5"/>
        <v>9</v>
      </c>
      <c r="F14" s="194">
        <f t="shared" si="16"/>
        <v>9</v>
      </c>
      <c r="G14" s="193">
        <f t="shared" si="6"/>
        <v>43738</v>
      </c>
      <c r="H14" s="205">
        <f t="shared" si="2"/>
        <v>0</v>
      </c>
      <c r="I14" s="205">
        <f t="shared" si="17"/>
        <v>0</v>
      </c>
      <c r="J14" s="205">
        <f t="shared" si="7"/>
        <v>0</v>
      </c>
      <c r="K14" s="205">
        <f t="shared" si="8"/>
        <v>0</v>
      </c>
      <c r="L14" s="204" t="e">
        <f t="shared" si="9"/>
        <v>#NUM!</v>
      </c>
      <c r="M14" s="198"/>
      <c r="N14" s="198"/>
      <c r="O14" s="198"/>
      <c r="P14" s="198"/>
      <c r="Q14" s="195">
        <f t="shared" si="10"/>
        <v>51</v>
      </c>
      <c r="R14" s="195">
        <f t="shared" si="11"/>
        <v>9</v>
      </c>
      <c r="T14" s="194">
        <f t="shared" si="18"/>
        <v>9</v>
      </c>
      <c r="U14" s="193">
        <f t="shared" si="12"/>
        <v>43738</v>
      </c>
      <c r="V14" s="192">
        <f t="shared" si="13"/>
        <v>0</v>
      </c>
      <c r="W14" s="192">
        <f t="shared" si="14"/>
        <v>0</v>
      </c>
      <c r="X14" s="192">
        <f t="shared" si="19"/>
        <v>0</v>
      </c>
      <c r="Y14" s="192">
        <f t="shared" si="15"/>
        <v>0</v>
      </c>
      <c r="Z14" s="192">
        <f t="shared" si="20"/>
        <v>0</v>
      </c>
      <c r="AB14" s="203"/>
      <c r="AC14" s="189"/>
      <c r="AD14" s="189"/>
      <c r="AE14" s="189"/>
      <c r="AF14" s="228">
        <f t="shared" ref="AF14:AM14" si="33">IF(AND($AB$5&lt;=AF13,$AB$5&gt;AE13),$V$5,0)</f>
        <v>0</v>
      </c>
      <c r="AG14" s="228">
        <f t="shared" si="33"/>
        <v>0</v>
      </c>
      <c r="AH14" s="228">
        <f t="shared" si="33"/>
        <v>0</v>
      </c>
      <c r="AI14" s="228">
        <f t="shared" si="33"/>
        <v>0</v>
      </c>
      <c r="AJ14" s="228">
        <f t="shared" si="33"/>
        <v>0</v>
      </c>
      <c r="AK14" s="227">
        <f t="shared" si="33"/>
        <v>0</v>
      </c>
      <c r="AL14" s="227">
        <f t="shared" si="33"/>
        <v>0</v>
      </c>
      <c r="AM14" s="227">
        <f t="shared" si="33"/>
        <v>0</v>
      </c>
      <c r="AO14" s="226">
        <v>3</v>
      </c>
      <c r="AP14" s="165">
        <f>EOMONTH(AP13,3)</f>
        <v>42369</v>
      </c>
      <c r="AQ14" s="165">
        <f t="shared" ref="AQ14:AX15" si="34">EOMONTH(AP14,12)</f>
        <v>42735</v>
      </c>
      <c r="AR14" s="165">
        <f t="shared" si="34"/>
        <v>43100</v>
      </c>
      <c r="AS14" s="165">
        <f t="shared" si="34"/>
        <v>43465</v>
      </c>
      <c r="AT14" s="165">
        <f t="shared" si="34"/>
        <v>43830</v>
      </c>
      <c r="AU14" s="165">
        <f t="shared" si="34"/>
        <v>44196</v>
      </c>
      <c r="AV14" s="165">
        <f t="shared" si="34"/>
        <v>44561</v>
      </c>
      <c r="AW14" s="165">
        <f t="shared" si="34"/>
        <v>44926</v>
      </c>
      <c r="AX14" s="224">
        <f t="shared" si="34"/>
        <v>45291</v>
      </c>
      <c r="AY14" s="212">
        <v>45291</v>
      </c>
      <c r="AZ14" s="212"/>
      <c r="BA14" s="213">
        <f t="shared" si="32"/>
        <v>0</v>
      </c>
      <c r="BB14" s="213">
        <f t="shared" si="25"/>
        <v>0</v>
      </c>
      <c r="BC14" s="213">
        <f t="shared" si="27"/>
        <v>0</v>
      </c>
      <c r="BD14" s="213">
        <f t="shared" si="23"/>
        <v>0</v>
      </c>
      <c r="BE14" s="157">
        <v>13</v>
      </c>
      <c r="BF14" s="215">
        <v>42094</v>
      </c>
      <c r="BG14" s="215">
        <v>42185</v>
      </c>
      <c r="BH14" s="215"/>
      <c r="BI14" s="215">
        <v>42369</v>
      </c>
    </row>
    <row r="15" spans="3:61" ht="15" customHeight="1">
      <c r="C15" s="195">
        <f t="shared" si="4"/>
        <v>50</v>
      </c>
      <c r="D15" s="195">
        <f t="shared" si="5"/>
        <v>10</v>
      </c>
      <c r="F15" s="194">
        <f t="shared" si="16"/>
        <v>10</v>
      </c>
      <c r="G15" s="193">
        <f t="shared" si="6"/>
        <v>43769</v>
      </c>
      <c r="H15" s="205">
        <f t="shared" si="2"/>
        <v>0</v>
      </c>
      <c r="I15" s="205">
        <f t="shared" si="17"/>
        <v>0</v>
      </c>
      <c r="J15" s="205">
        <f t="shared" si="7"/>
        <v>0</v>
      </c>
      <c r="K15" s="205">
        <f t="shared" si="8"/>
        <v>0</v>
      </c>
      <c r="L15" s="204" t="e">
        <f t="shared" si="9"/>
        <v>#NUM!</v>
      </c>
      <c r="M15" s="198"/>
      <c r="Q15" s="195">
        <f t="shared" si="10"/>
        <v>50</v>
      </c>
      <c r="R15" s="195">
        <f t="shared" si="11"/>
        <v>10</v>
      </c>
      <c r="S15" s="214"/>
      <c r="T15" s="194">
        <f t="shared" si="18"/>
        <v>10</v>
      </c>
      <c r="U15" s="193">
        <f t="shared" si="12"/>
        <v>43769</v>
      </c>
      <c r="V15" s="192">
        <f t="shared" si="13"/>
        <v>0</v>
      </c>
      <c r="W15" s="192">
        <f t="shared" si="14"/>
        <v>0</v>
      </c>
      <c r="X15" s="192">
        <f t="shared" si="19"/>
        <v>0</v>
      </c>
      <c r="Y15" s="192">
        <f t="shared" si="15"/>
        <v>0</v>
      </c>
      <c r="Z15" s="192">
        <f t="shared" si="20"/>
        <v>0</v>
      </c>
      <c r="AB15" s="203"/>
      <c r="AC15" s="189"/>
      <c r="AD15" s="189"/>
      <c r="AE15" s="189"/>
      <c r="AF15" s="189"/>
      <c r="AG15" s="189"/>
      <c r="AH15" s="189"/>
      <c r="AI15" s="189"/>
      <c r="AJ15" s="189"/>
      <c r="AK15" s="189"/>
      <c r="AL15" s="189"/>
      <c r="AM15" s="189"/>
      <c r="AO15" s="226">
        <v>4</v>
      </c>
      <c r="AP15" s="225">
        <f>EOMONTH(AP14,12)</f>
        <v>42735</v>
      </c>
      <c r="AQ15" s="165">
        <f t="shared" si="34"/>
        <v>43100</v>
      </c>
      <c r="AR15" s="165">
        <f t="shared" si="34"/>
        <v>43465</v>
      </c>
      <c r="AS15" s="165">
        <f t="shared" si="34"/>
        <v>43830</v>
      </c>
      <c r="AT15" s="165">
        <f t="shared" si="34"/>
        <v>44196</v>
      </c>
      <c r="AU15" s="165">
        <f t="shared" si="34"/>
        <v>44561</v>
      </c>
      <c r="AV15" s="165">
        <f t="shared" si="34"/>
        <v>44926</v>
      </c>
      <c r="AW15" s="165">
        <f t="shared" si="34"/>
        <v>45291</v>
      </c>
      <c r="AX15" s="224">
        <f t="shared" si="34"/>
        <v>45657</v>
      </c>
      <c r="AY15" s="212">
        <v>45657</v>
      </c>
      <c r="AZ15" s="212"/>
      <c r="BA15" s="213">
        <f t="shared" si="32"/>
        <v>0</v>
      </c>
      <c r="BB15" s="213">
        <f t="shared" si="25"/>
        <v>0</v>
      </c>
      <c r="BC15" s="213">
        <f t="shared" si="27"/>
        <v>0</v>
      </c>
      <c r="BD15" s="213">
        <f t="shared" si="23"/>
        <v>0</v>
      </c>
      <c r="BE15" s="157">
        <v>14</v>
      </c>
      <c r="BF15" s="215">
        <v>42124</v>
      </c>
      <c r="BG15" s="215"/>
      <c r="BH15" s="215"/>
      <c r="BI15" s="215"/>
    </row>
    <row r="16" spans="3:61" ht="15" customHeight="1">
      <c r="C16" s="195">
        <f t="shared" si="4"/>
        <v>49</v>
      </c>
      <c r="D16" s="195">
        <f t="shared" si="5"/>
        <v>11</v>
      </c>
      <c r="F16" s="194">
        <f t="shared" si="16"/>
        <v>11</v>
      </c>
      <c r="G16" s="193">
        <f t="shared" si="6"/>
        <v>43799</v>
      </c>
      <c r="H16" s="205">
        <f t="shared" si="2"/>
        <v>0</v>
      </c>
      <c r="I16" s="205">
        <f t="shared" si="17"/>
        <v>0</v>
      </c>
      <c r="J16" s="205">
        <f t="shared" si="7"/>
        <v>0</v>
      </c>
      <c r="K16" s="205">
        <f t="shared" si="8"/>
        <v>0</v>
      </c>
      <c r="L16" s="204" t="e">
        <f t="shared" si="9"/>
        <v>#NUM!</v>
      </c>
      <c r="M16" s="198"/>
      <c r="Q16" s="195">
        <f t="shared" si="10"/>
        <v>49</v>
      </c>
      <c r="R16" s="195">
        <f t="shared" si="11"/>
        <v>11</v>
      </c>
      <c r="S16" s="214"/>
      <c r="T16" s="194">
        <f t="shared" si="18"/>
        <v>11</v>
      </c>
      <c r="U16" s="193">
        <f t="shared" si="12"/>
        <v>43799</v>
      </c>
      <c r="V16" s="192">
        <f t="shared" si="13"/>
        <v>0</v>
      </c>
      <c r="W16" s="192">
        <f t="shared" si="14"/>
        <v>0</v>
      </c>
      <c r="X16" s="192">
        <f t="shared" si="19"/>
        <v>0</v>
      </c>
      <c r="Y16" s="192">
        <f t="shared" si="15"/>
        <v>0</v>
      </c>
      <c r="Z16" s="192">
        <f t="shared" si="20"/>
        <v>0</v>
      </c>
      <c r="AB16" s="203"/>
      <c r="AC16" s="191"/>
      <c r="AD16" s="206"/>
      <c r="AE16" s="191"/>
      <c r="AF16" s="191"/>
      <c r="AG16" s="191"/>
      <c r="AH16" s="191"/>
      <c r="AI16" s="191"/>
      <c r="AJ16" s="191"/>
      <c r="AK16" s="223"/>
      <c r="AL16" s="223"/>
      <c r="AM16" s="222"/>
      <c r="AO16" s="221">
        <v>5</v>
      </c>
      <c r="AP16" s="220">
        <f>EOMONTH(AP14,3)</f>
        <v>42460</v>
      </c>
      <c r="AQ16" s="220">
        <f>EOMONTH(AP16,3)</f>
        <v>42551</v>
      </c>
      <c r="AR16" s="220">
        <f>EOMONTH(AQ16,3)</f>
        <v>42643</v>
      </c>
      <c r="AS16" s="220">
        <f>EOMONTH(AR16,3)</f>
        <v>42735</v>
      </c>
      <c r="AT16" s="220">
        <f>EOMONTH(AS16,12)</f>
        <v>43100</v>
      </c>
      <c r="AU16" s="220">
        <f>EOMONTH(AT16,12)</f>
        <v>43465</v>
      </c>
      <c r="AV16" s="220">
        <f>EOMONTH(AU16,12)</f>
        <v>43830</v>
      </c>
      <c r="AW16" s="220">
        <f>EOMONTH(AV16,12)</f>
        <v>44196</v>
      </c>
      <c r="AX16" s="219">
        <f>EOMONTH(AW16,12)</f>
        <v>44561</v>
      </c>
      <c r="AY16" s="212">
        <v>46022</v>
      </c>
      <c r="AZ16" s="212"/>
      <c r="BA16" s="213">
        <f t="shared" si="32"/>
        <v>0</v>
      </c>
      <c r="BB16" s="213">
        <f t="shared" si="25"/>
        <v>0</v>
      </c>
      <c r="BC16" s="213">
        <f t="shared" si="27"/>
        <v>0</v>
      </c>
      <c r="BD16" s="213">
        <f t="shared" si="23"/>
        <v>0</v>
      </c>
      <c r="BE16" s="157">
        <v>15</v>
      </c>
      <c r="BF16" s="215">
        <v>42155</v>
      </c>
      <c r="BG16" s="215"/>
      <c r="BH16" s="215"/>
      <c r="BI16" s="215"/>
    </row>
    <row r="17" spans="3:61" ht="15" customHeight="1">
      <c r="C17" s="195">
        <f t="shared" si="4"/>
        <v>48</v>
      </c>
      <c r="D17" s="195">
        <f t="shared" si="5"/>
        <v>12</v>
      </c>
      <c r="F17" s="194">
        <f t="shared" si="16"/>
        <v>12</v>
      </c>
      <c r="G17" s="193">
        <f t="shared" si="6"/>
        <v>43830</v>
      </c>
      <c r="H17" s="205">
        <f t="shared" si="2"/>
        <v>0</v>
      </c>
      <c r="I17" s="205">
        <f t="shared" si="17"/>
        <v>0</v>
      </c>
      <c r="J17" s="205">
        <f t="shared" si="7"/>
        <v>0</v>
      </c>
      <c r="K17" s="205">
        <f t="shared" si="8"/>
        <v>0</v>
      </c>
      <c r="L17" s="204" t="e">
        <f t="shared" si="9"/>
        <v>#NUM!</v>
      </c>
      <c r="M17" s="198"/>
      <c r="Q17" s="195">
        <f t="shared" si="10"/>
        <v>48</v>
      </c>
      <c r="R17" s="195">
        <f t="shared" si="11"/>
        <v>12</v>
      </c>
      <c r="S17" s="214"/>
      <c r="T17" s="194">
        <f t="shared" si="18"/>
        <v>12</v>
      </c>
      <c r="U17" s="193">
        <f t="shared" si="12"/>
        <v>43830</v>
      </c>
      <c r="V17" s="192">
        <f t="shared" si="13"/>
        <v>0</v>
      </c>
      <c r="W17" s="192">
        <f t="shared" si="14"/>
        <v>0</v>
      </c>
      <c r="X17" s="192">
        <f t="shared" si="19"/>
        <v>0</v>
      </c>
      <c r="Y17" s="192">
        <f t="shared" si="15"/>
        <v>0</v>
      </c>
      <c r="Z17" s="192">
        <f t="shared" si="20"/>
        <v>0</v>
      </c>
      <c r="AB17" s="203"/>
      <c r="AC17" s="191"/>
      <c r="AD17" s="206"/>
      <c r="AE17" s="207"/>
      <c r="AF17" s="191"/>
      <c r="AG17" s="207"/>
      <c r="AH17" s="207"/>
      <c r="AI17" s="207"/>
      <c r="AJ17" s="207"/>
      <c r="AK17" s="196"/>
      <c r="AL17" s="196"/>
      <c r="AM17" s="196"/>
      <c r="AO17" s="218">
        <f>AE2</f>
        <v>2015</v>
      </c>
      <c r="AP17" s="217">
        <f>DATE(AO17,1,31)</f>
        <v>42035</v>
      </c>
      <c r="AS17" s="212"/>
      <c r="AU17" s="212"/>
      <c r="AV17" s="212"/>
      <c r="AX17" s="212"/>
      <c r="AY17" s="212">
        <v>46387</v>
      </c>
      <c r="AZ17" s="212"/>
      <c r="BA17" s="213">
        <f t="shared" si="32"/>
        <v>0</v>
      </c>
      <c r="BB17" s="213">
        <f t="shared" si="25"/>
        <v>0</v>
      </c>
      <c r="BC17" s="213">
        <f>VLOOKUP(AY18,$U$5:$Z$140,2,FALSE)</f>
        <v>0</v>
      </c>
      <c r="BD17" s="213">
        <f t="shared" si="23"/>
        <v>0</v>
      </c>
      <c r="BE17" s="157">
        <v>16</v>
      </c>
      <c r="BF17" s="212">
        <v>42004</v>
      </c>
      <c r="BG17" s="212">
        <v>42004</v>
      </c>
      <c r="BH17" s="212">
        <v>42004</v>
      </c>
      <c r="BI17" s="212">
        <v>42369</v>
      </c>
    </row>
    <row r="18" spans="3:61" ht="15" customHeight="1">
      <c r="C18" s="195">
        <f t="shared" si="4"/>
        <v>47</v>
      </c>
      <c r="D18" s="195">
        <f t="shared" si="5"/>
        <v>13</v>
      </c>
      <c r="F18" s="194">
        <f t="shared" si="16"/>
        <v>13</v>
      </c>
      <c r="G18" s="193">
        <f t="shared" si="6"/>
        <v>43861</v>
      </c>
      <c r="H18" s="205">
        <f t="shared" si="2"/>
        <v>0</v>
      </c>
      <c r="I18" s="205">
        <f t="shared" si="17"/>
        <v>0</v>
      </c>
      <c r="J18" s="205">
        <f t="shared" si="7"/>
        <v>0</v>
      </c>
      <c r="K18" s="205">
        <f t="shared" si="8"/>
        <v>0</v>
      </c>
      <c r="L18" s="204" t="e">
        <f t="shared" si="9"/>
        <v>#NUM!</v>
      </c>
      <c r="M18" s="198"/>
      <c r="Q18" s="195">
        <f t="shared" si="10"/>
        <v>47</v>
      </c>
      <c r="R18" s="195">
        <f t="shared" si="11"/>
        <v>13</v>
      </c>
      <c r="T18" s="194">
        <f t="shared" si="18"/>
        <v>13</v>
      </c>
      <c r="U18" s="193">
        <f t="shared" si="12"/>
        <v>43861</v>
      </c>
      <c r="V18" s="192">
        <f t="shared" si="13"/>
        <v>0</v>
      </c>
      <c r="W18" s="192">
        <f t="shared" si="14"/>
        <v>0</v>
      </c>
      <c r="X18" s="192">
        <f t="shared" si="19"/>
        <v>0</v>
      </c>
      <c r="Y18" s="192">
        <f t="shared" si="15"/>
        <v>0</v>
      </c>
      <c r="Z18" s="192">
        <f t="shared" si="20"/>
        <v>0</v>
      </c>
      <c r="AB18" s="203"/>
      <c r="AC18" s="191"/>
      <c r="AD18" s="191"/>
      <c r="AE18" s="191"/>
      <c r="AF18" s="191"/>
      <c r="AG18" s="191"/>
      <c r="AH18" s="191"/>
      <c r="AI18" s="191"/>
      <c r="AJ18" s="191"/>
      <c r="AK18" s="208"/>
      <c r="AL18" s="208"/>
      <c r="AM18" s="197"/>
      <c r="AS18" s="212"/>
      <c r="AU18" s="212"/>
      <c r="AV18" s="212"/>
      <c r="AX18" s="212"/>
      <c r="AY18" s="212">
        <v>46752</v>
      </c>
      <c r="AZ18" s="212"/>
      <c r="BA18" s="213">
        <f t="shared" si="32"/>
        <v>0</v>
      </c>
      <c r="BB18" s="213">
        <f t="shared" si="25"/>
        <v>0</v>
      </c>
      <c r="BC18" s="213">
        <f>VLOOKUP(AY19,$U$5:$Z$140,2,FALSE)</f>
        <v>0</v>
      </c>
      <c r="BD18" s="213">
        <f t="shared" si="23"/>
        <v>0</v>
      </c>
    </row>
    <row r="19" spans="3:61" ht="15" customHeight="1">
      <c r="C19" s="195">
        <f t="shared" si="4"/>
        <v>46</v>
      </c>
      <c r="D19" s="195">
        <f t="shared" si="5"/>
        <v>14</v>
      </c>
      <c r="F19" s="194">
        <f t="shared" si="16"/>
        <v>14</v>
      </c>
      <c r="G19" s="193">
        <f t="shared" si="6"/>
        <v>43890</v>
      </c>
      <c r="H19" s="205">
        <f t="shared" si="2"/>
        <v>0</v>
      </c>
      <c r="I19" s="205">
        <f t="shared" si="17"/>
        <v>0</v>
      </c>
      <c r="J19" s="205">
        <f t="shared" si="7"/>
        <v>0</v>
      </c>
      <c r="K19" s="205">
        <f t="shared" si="8"/>
        <v>0</v>
      </c>
      <c r="L19" s="204" t="e">
        <f t="shared" si="9"/>
        <v>#NUM!</v>
      </c>
      <c r="M19" s="198"/>
      <c r="Q19" s="195">
        <f t="shared" si="10"/>
        <v>46</v>
      </c>
      <c r="R19" s="195">
        <f t="shared" si="11"/>
        <v>14</v>
      </c>
      <c r="T19" s="194">
        <f t="shared" si="18"/>
        <v>14</v>
      </c>
      <c r="U19" s="193">
        <f t="shared" si="12"/>
        <v>43890</v>
      </c>
      <c r="V19" s="192">
        <f t="shared" si="13"/>
        <v>0</v>
      </c>
      <c r="W19" s="192">
        <f t="shared" si="14"/>
        <v>0</v>
      </c>
      <c r="X19" s="192">
        <f t="shared" si="19"/>
        <v>0</v>
      </c>
      <c r="Y19" s="192">
        <f t="shared" si="15"/>
        <v>0</v>
      </c>
      <c r="Z19" s="192">
        <f t="shared" si="20"/>
        <v>0</v>
      </c>
      <c r="AB19" s="203"/>
      <c r="AC19" s="191"/>
      <c r="AD19" s="216"/>
      <c r="AE19" s="207"/>
      <c r="AF19" s="207"/>
      <c r="AG19" s="191"/>
      <c r="AH19" s="207"/>
      <c r="AI19" s="207"/>
      <c r="AJ19" s="207"/>
      <c r="AK19" s="196"/>
      <c r="AL19" s="196"/>
      <c r="AM19" s="196"/>
      <c r="AS19" s="212"/>
      <c r="AU19" s="212"/>
      <c r="AV19" s="212"/>
      <c r="AX19" s="212"/>
      <c r="AY19" s="206">
        <v>47118</v>
      </c>
      <c r="AZ19" s="212"/>
      <c r="BA19" s="213">
        <f>VLOOKUP(AY19,$U$5:$Z$140,6,FALSE)</f>
        <v>0</v>
      </c>
      <c r="BB19" s="213">
        <f t="shared" si="25"/>
        <v>0</v>
      </c>
      <c r="BC19" s="213">
        <f>VLOOKUP(AY20,$U$5:$Z$140,2,FALSE)</f>
        <v>0</v>
      </c>
      <c r="BD19" s="213">
        <f t="shared" si="23"/>
        <v>0</v>
      </c>
    </row>
    <row r="20" spans="3:61" ht="15" customHeight="1">
      <c r="C20" s="195">
        <f t="shared" si="4"/>
        <v>45</v>
      </c>
      <c r="D20" s="195">
        <f t="shared" si="5"/>
        <v>15</v>
      </c>
      <c r="F20" s="194">
        <f t="shared" si="16"/>
        <v>15</v>
      </c>
      <c r="G20" s="193">
        <f t="shared" si="6"/>
        <v>43921</v>
      </c>
      <c r="H20" s="205">
        <f t="shared" si="2"/>
        <v>0</v>
      </c>
      <c r="I20" s="205">
        <f t="shared" si="17"/>
        <v>0</v>
      </c>
      <c r="J20" s="205">
        <f t="shared" si="7"/>
        <v>0</v>
      </c>
      <c r="K20" s="205">
        <f t="shared" si="8"/>
        <v>0</v>
      </c>
      <c r="L20" s="204" t="e">
        <f t="shared" si="9"/>
        <v>#NUM!</v>
      </c>
      <c r="M20" s="198"/>
      <c r="Q20" s="195">
        <f t="shared" si="10"/>
        <v>45</v>
      </c>
      <c r="R20" s="195">
        <f t="shared" si="11"/>
        <v>15</v>
      </c>
      <c r="T20" s="194">
        <f t="shared" si="18"/>
        <v>15</v>
      </c>
      <c r="U20" s="193">
        <f t="shared" si="12"/>
        <v>43921</v>
      </c>
      <c r="V20" s="192">
        <f t="shared" si="13"/>
        <v>0</v>
      </c>
      <c r="W20" s="192">
        <f t="shared" si="14"/>
        <v>0</v>
      </c>
      <c r="X20" s="192">
        <f t="shared" si="19"/>
        <v>0</v>
      </c>
      <c r="Y20" s="192">
        <f t="shared" si="15"/>
        <v>0</v>
      </c>
      <c r="Z20" s="192">
        <f t="shared" si="20"/>
        <v>0</v>
      </c>
      <c r="AB20" s="203"/>
      <c r="AC20" s="191"/>
      <c r="AD20" s="191"/>
      <c r="AE20" s="191"/>
      <c r="AF20" s="191"/>
      <c r="AG20" s="191"/>
      <c r="AH20" s="191"/>
      <c r="AI20" s="191"/>
      <c r="AJ20" s="191"/>
      <c r="AK20" s="208"/>
      <c r="AL20" s="208"/>
      <c r="AM20" s="208"/>
      <c r="AS20" s="212"/>
      <c r="AU20" s="212"/>
      <c r="AV20" s="212"/>
      <c r="AX20" s="212"/>
      <c r="AY20" s="206">
        <v>47483</v>
      </c>
      <c r="AZ20" s="206"/>
      <c r="BA20" s="213">
        <f>VLOOKUP(AY20,$U$5:$Z$140,6,FALSE)</f>
        <v>0</v>
      </c>
      <c r="BB20" s="213">
        <f t="shared" si="25"/>
        <v>0</v>
      </c>
      <c r="BC20" s="213"/>
      <c r="BD20" s="213"/>
    </row>
    <row r="21" spans="3:61" ht="15" customHeight="1">
      <c r="C21" s="195">
        <f t="shared" si="4"/>
        <v>44</v>
      </c>
      <c r="D21" s="195">
        <f t="shared" si="5"/>
        <v>16</v>
      </c>
      <c r="F21" s="194">
        <f t="shared" si="16"/>
        <v>16</v>
      </c>
      <c r="G21" s="193">
        <f t="shared" si="6"/>
        <v>43951</v>
      </c>
      <c r="H21" s="205">
        <f t="shared" si="2"/>
        <v>0</v>
      </c>
      <c r="I21" s="205">
        <f t="shared" si="17"/>
        <v>0</v>
      </c>
      <c r="J21" s="205">
        <f t="shared" si="7"/>
        <v>0</v>
      </c>
      <c r="K21" s="205">
        <f t="shared" si="8"/>
        <v>0</v>
      </c>
      <c r="L21" s="204" t="e">
        <f t="shared" si="9"/>
        <v>#NUM!</v>
      </c>
      <c r="M21" s="198"/>
      <c r="P21" s="198"/>
      <c r="Q21" s="195">
        <f t="shared" si="10"/>
        <v>44</v>
      </c>
      <c r="R21" s="195">
        <f t="shared" si="11"/>
        <v>16</v>
      </c>
      <c r="T21" s="194">
        <f t="shared" si="18"/>
        <v>16</v>
      </c>
      <c r="U21" s="193">
        <f t="shared" si="12"/>
        <v>43951</v>
      </c>
      <c r="V21" s="192">
        <f t="shared" si="13"/>
        <v>0</v>
      </c>
      <c r="W21" s="192">
        <f t="shared" si="14"/>
        <v>0</v>
      </c>
      <c r="X21" s="192">
        <f t="shared" si="19"/>
        <v>0</v>
      </c>
      <c r="Y21" s="192">
        <f t="shared" si="15"/>
        <v>0</v>
      </c>
      <c r="Z21" s="192">
        <f t="shared" si="20"/>
        <v>0</v>
      </c>
      <c r="AA21" s="191"/>
      <c r="AB21" s="203"/>
      <c r="AC21" s="191"/>
      <c r="AD21" s="191"/>
      <c r="AE21" s="191"/>
      <c r="AF21" s="191"/>
      <c r="AG21" s="191"/>
      <c r="AH21" s="191"/>
      <c r="AI21" s="191"/>
      <c r="AJ21" s="191"/>
      <c r="AK21" s="208"/>
      <c r="AL21" s="208"/>
      <c r="AM21" s="208"/>
      <c r="AS21" s="212"/>
      <c r="AU21" s="212"/>
      <c r="AV21" s="212"/>
      <c r="AX21" s="212"/>
      <c r="AY21" s="212"/>
      <c r="AZ21" s="212"/>
      <c r="BA21" s="212"/>
      <c r="BC21" s="212"/>
      <c r="BD21" s="212"/>
    </row>
    <row r="22" spans="3:61" ht="15" customHeight="1">
      <c r="C22" s="195">
        <f t="shared" si="4"/>
        <v>43</v>
      </c>
      <c r="D22" s="195">
        <f t="shared" si="5"/>
        <v>17</v>
      </c>
      <c r="F22" s="194">
        <f t="shared" si="16"/>
        <v>17</v>
      </c>
      <c r="G22" s="193">
        <f t="shared" si="6"/>
        <v>43982</v>
      </c>
      <c r="H22" s="205">
        <f t="shared" si="2"/>
        <v>0</v>
      </c>
      <c r="I22" s="205">
        <f t="shared" si="17"/>
        <v>0</v>
      </c>
      <c r="J22" s="205">
        <f t="shared" si="7"/>
        <v>0</v>
      </c>
      <c r="K22" s="205">
        <f t="shared" si="8"/>
        <v>0</v>
      </c>
      <c r="L22" s="204" t="e">
        <f t="shared" si="9"/>
        <v>#NUM!</v>
      </c>
      <c r="M22" s="198"/>
      <c r="N22" s="211"/>
      <c r="O22" s="211"/>
      <c r="P22" s="198"/>
      <c r="Q22" s="195">
        <f t="shared" si="10"/>
        <v>43</v>
      </c>
      <c r="R22" s="195">
        <f t="shared" si="11"/>
        <v>17</v>
      </c>
      <c r="T22" s="194">
        <f t="shared" si="18"/>
        <v>17</v>
      </c>
      <c r="U22" s="193">
        <f t="shared" si="12"/>
        <v>43982</v>
      </c>
      <c r="V22" s="192">
        <f t="shared" si="13"/>
        <v>0</v>
      </c>
      <c r="W22" s="192">
        <f t="shared" si="14"/>
        <v>0</v>
      </c>
      <c r="X22" s="192">
        <f t="shared" si="19"/>
        <v>0</v>
      </c>
      <c r="Y22" s="192">
        <f t="shared" si="15"/>
        <v>0</v>
      </c>
      <c r="Z22" s="192">
        <f t="shared" si="20"/>
        <v>0</v>
      </c>
      <c r="AA22" s="191"/>
      <c r="AB22" s="203"/>
      <c r="AC22" s="191"/>
      <c r="AD22" s="206"/>
      <c r="AE22" s="191"/>
      <c r="AF22" s="191"/>
      <c r="AG22" s="207"/>
      <c r="AH22" s="207"/>
      <c r="AI22" s="207"/>
      <c r="AJ22" s="207"/>
      <c r="AK22" s="196"/>
      <c r="AL22" s="196"/>
      <c r="AM22" s="196"/>
      <c r="AS22" s="212"/>
      <c r="AU22" s="212"/>
      <c r="AV22" s="212"/>
      <c r="AX22" s="212"/>
      <c r="AY22" s="212"/>
      <c r="AZ22" s="212"/>
      <c r="BA22" s="212"/>
      <c r="BC22" s="212"/>
      <c r="BD22" s="212"/>
    </row>
    <row r="23" spans="3:61" ht="15" customHeight="1">
      <c r="C23" s="195">
        <f t="shared" si="4"/>
        <v>42</v>
      </c>
      <c r="D23" s="195">
        <f t="shared" si="5"/>
        <v>18</v>
      </c>
      <c r="F23" s="194">
        <f t="shared" si="16"/>
        <v>18</v>
      </c>
      <c r="G23" s="193">
        <f t="shared" si="6"/>
        <v>44012</v>
      </c>
      <c r="H23" s="205">
        <f t="shared" si="2"/>
        <v>0</v>
      </c>
      <c r="I23" s="205">
        <f t="shared" si="17"/>
        <v>0</v>
      </c>
      <c r="J23" s="205">
        <f t="shared" si="7"/>
        <v>0</v>
      </c>
      <c r="K23" s="205">
        <f t="shared" si="8"/>
        <v>0</v>
      </c>
      <c r="L23" s="204" t="e">
        <f t="shared" si="9"/>
        <v>#NUM!</v>
      </c>
      <c r="M23" s="198"/>
      <c r="N23" s="211"/>
      <c r="O23" s="211"/>
      <c r="P23" s="198"/>
      <c r="Q23" s="195">
        <f t="shared" si="10"/>
        <v>42</v>
      </c>
      <c r="R23" s="195">
        <f t="shared" si="11"/>
        <v>18</v>
      </c>
      <c r="T23" s="194">
        <f t="shared" si="18"/>
        <v>18</v>
      </c>
      <c r="U23" s="193">
        <f t="shared" si="12"/>
        <v>44012</v>
      </c>
      <c r="V23" s="192">
        <f t="shared" si="13"/>
        <v>0</v>
      </c>
      <c r="W23" s="192">
        <f t="shared" si="14"/>
        <v>0</v>
      </c>
      <c r="X23" s="192">
        <f t="shared" si="19"/>
        <v>0</v>
      </c>
      <c r="Y23" s="192">
        <f t="shared" si="15"/>
        <v>0</v>
      </c>
      <c r="Z23" s="192">
        <f t="shared" si="20"/>
        <v>0</v>
      </c>
      <c r="AA23" s="191"/>
      <c r="AB23" s="203"/>
      <c r="AC23" s="191"/>
      <c r="AD23" s="191"/>
      <c r="AE23" s="191"/>
      <c r="AF23" s="191"/>
      <c r="AG23" s="191"/>
      <c r="AH23" s="191"/>
      <c r="AI23" s="191"/>
      <c r="AJ23" s="191"/>
      <c r="AK23" s="208"/>
      <c r="AL23" s="208"/>
      <c r="AM23" s="208"/>
    </row>
    <row r="24" spans="3:61" ht="15" customHeight="1">
      <c r="C24" s="195">
        <f t="shared" si="4"/>
        <v>41</v>
      </c>
      <c r="D24" s="195">
        <f t="shared" si="5"/>
        <v>19</v>
      </c>
      <c r="F24" s="194">
        <f t="shared" si="16"/>
        <v>19</v>
      </c>
      <c r="G24" s="193">
        <f t="shared" si="6"/>
        <v>44043</v>
      </c>
      <c r="H24" s="205">
        <f t="shared" si="2"/>
        <v>0</v>
      </c>
      <c r="I24" s="205">
        <f t="shared" si="17"/>
        <v>0</v>
      </c>
      <c r="J24" s="205">
        <f t="shared" si="7"/>
        <v>0</v>
      </c>
      <c r="K24" s="205">
        <f t="shared" si="8"/>
        <v>0</v>
      </c>
      <c r="L24" s="204" t="e">
        <f t="shared" si="9"/>
        <v>#NUM!</v>
      </c>
      <c r="M24" s="198"/>
      <c r="N24" s="211"/>
      <c r="O24" s="210"/>
      <c r="P24" s="198"/>
      <c r="Q24" s="195">
        <f t="shared" si="10"/>
        <v>41</v>
      </c>
      <c r="R24" s="195">
        <f t="shared" si="11"/>
        <v>19</v>
      </c>
      <c r="T24" s="194">
        <f t="shared" si="18"/>
        <v>19</v>
      </c>
      <c r="U24" s="193">
        <f t="shared" si="12"/>
        <v>44043</v>
      </c>
      <c r="V24" s="192">
        <f t="shared" si="13"/>
        <v>0</v>
      </c>
      <c r="W24" s="192">
        <f t="shared" si="14"/>
        <v>0</v>
      </c>
      <c r="X24" s="192">
        <f t="shared" si="19"/>
        <v>0</v>
      </c>
      <c r="Y24" s="192">
        <f t="shared" si="15"/>
        <v>0</v>
      </c>
      <c r="Z24" s="192">
        <f t="shared" si="20"/>
        <v>0</v>
      </c>
      <c r="AA24" s="191"/>
      <c r="AB24" s="203"/>
      <c r="AC24" s="191"/>
      <c r="AD24" s="206"/>
      <c r="AE24" s="191"/>
      <c r="AF24" s="191"/>
      <c r="AG24" s="207"/>
      <c r="AH24" s="207"/>
      <c r="AI24" s="207"/>
      <c r="AJ24" s="207"/>
      <c r="AK24" s="196"/>
      <c r="AL24" s="196"/>
      <c r="AM24" s="196"/>
    </row>
    <row r="25" spans="3:61" ht="15" customHeight="1">
      <c r="C25" s="195">
        <f t="shared" si="4"/>
        <v>40</v>
      </c>
      <c r="D25" s="195">
        <f t="shared" si="5"/>
        <v>20</v>
      </c>
      <c r="F25" s="194">
        <f t="shared" si="16"/>
        <v>20</v>
      </c>
      <c r="G25" s="193">
        <f t="shared" si="6"/>
        <v>44074</v>
      </c>
      <c r="H25" s="205">
        <f t="shared" si="2"/>
        <v>0</v>
      </c>
      <c r="I25" s="205">
        <f t="shared" si="17"/>
        <v>0</v>
      </c>
      <c r="J25" s="205">
        <f t="shared" si="7"/>
        <v>0</v>
      </c>
      <c r="K25" s="205">
        <f t="shared" si="8"/>
        <v>0</v>
      </c>
      <c r="L25" s="204" t="e">
        <f t="shared" si="9"/>
        <v>#NUM!</v>
      </c>
      <c r="M25" s="198"/>
      <c r="N25" s="198"/>
      <c r="O25" s="198"/>
      <c r="P25" s="198"/>
      <c r="Q25" s="195">
        <f t="shared" si="10"/>
        <v>40</v>
      </c>
      <c r="R25" s="195">
        <f t="shared" si="11"/>
        <v>20</v>
      </c>
      <c r="T25" s="194">
        <f t="shared" si="18"/>
        <v>20</v>
      </c>
      <c r="U25" s="193">
        <f t="shared" si="12"/>
        <v>44074</v>
      </c>
      <c r="V25" s="192">
        <f t="shared" si="13"/>
        <v>0</v>
      </c>
      <c r="W25" s="192">
        <f t="shared" si="14"/>
        <v>0</v>
      </c>
      <c r="X25" s="192">
        <f t="shared" si="19"/>
        <v>0</v>
      </c>
      <c r="Y25" s="192">
        <f t="shared" si="15"/>
        <v>0</v>
      </c>
      <c r="Z25" s="192">
        <f t="shared" si="20"/>
        <v>0</v>
      </c>
      <c r="AA25" s="191"/>
      <c r="AB25" s="203"/>
      <c r="AC25" s="191"/>
      <c r="AD25" s="191"/>
      <c r="AE25" s="191"/>
      <c r="AF25" s="191"/>
      <c r="AG25" s="191"/>
      <c r="AH25" s="191"/>
      <c r="AI25" s="191"/>
      <c r="AJ25" s="191"/>
      <c r="AK25" s="208"/>
      <c r="AL25" s="208"/>
      <c r="AM25" s="208"/>
    </row>
    <row r="26" spans="3:61" ht="15" customHeight="1">
      <c r="C26" s="195">
        <f t="shared" si="4"/>
        <v>39</v>
      </c>
      <c r="D26" s="195">
        <f t="shared" si="5"/>
        <v>21</v>
      </c>
      <c r="F26" s="194">
        <f t="shared" si="16"/>
        <v>21</v>
      </c>
      <c r="G26" s="193">
        <f t="shared" si="6"/>
        <v>44104</v>
      </c>
      <c r="H26" s="205">
        <f t="shared" si="2"/>
        <v>0</v>
      </c>
      <c r="I26" s="205">
        <f t="shared" si="17"/>
        <v>0</v>
      </c>
      <c r="J26" s="205">
        <f t="shared" si="7"/>
        <v>0</v>
      </c>
      <c r="K26" s="205">
        <f t="shared" si="8"/>
        <v>0</v>
      </c>
      <c r="L26" s="204" t="e">
        <f t="shared" si="9"/>
        <v>#NUM!</v>
      </c>
      <c r="M26" s="198"/>
      <c r="N26" s="198"/>
      <c r="O26" s="198"/>
      <c r="P26" s="198"/>
      <c r="Q26" s="195">
        <f t="shared" si="10"/>
        <v>39</v>
      </c>
      <c r="R26" s="195">
        <f t="shared" si="11"/>
        <v>21</v>
      </c>
      <c r="T26" s="194">
        <f t="shared" si="18"/>
        <v>21</v>
      </c>
      <c r="U26" s="193">
        <f t="shared" si="12"/>
        <v>44104</v>
      </c>
      <c r="V26" s="192">
        <f t="shared" si="13"/>
        <v>0</v>
      </c>
      <c r="W26" s="192">
        <f t="shared" si="14"/>
        <v>0</v>
      </c>
      <c r="X26" s="192">
        <f t="shared" si="19"/>
        <v>0</v>
      </c>
      <c r="Y26" s="192">
        <f t="shared" si="15"/>
        <v>0</v>
      </c>
      <c r="Z26" s="192">
        <f t="shared" si="20"/>
        <v>0</v>
      </c>
      <c r="AA26" s="191"/>
      <c r="AB26" s="203"/>
      <c r="AC26" s="191"/>
      <c r="AD26" s="206"/>
      <c r="AE26" s="191"/>
      <c r="AF26" s="191"/>
      <c r="AG26" s="207"/>
      <c r="AH26" s="207"/>
      <c r="AI26" s="207"/>
      <c r="AJ26" s="207"/>
      <c r="AK26" s="196"/>
      <c r="AL26" s="196"/>
      <c r="AM26" s="196"/>
    </row>
    <row r="27" spans="3:61" ht="15" customHeight="1">
      <c r="C27" s="195">
        <f t="shared" si="4"/>
        <v>38</v>
      </c>
      <c r="D27" s="195">
        <f t="shared" si="5"/>
        <v>22</v>
      </c>
      <c r="F27" s="194">
        <f t="shared" si="16"/>
        <v>22</v>
      </c>
      <c r="G27" s="193">
        <f t="shared" si="6"/>
        <v>44135</v>
      </c>
      <c r="H27" s="205">
        <f t="shared" si="2"/>
        <v>0</v>
      </c>
      <c r="I27" s="205">
        <f t="shared" si="17"/>
        <v>0</v>
      </c>
      <c r="J27" s="205">
        <f t="shared" si="7"/>
        <v>0</v>
      </c>
      <c r="K27" s="205">
        <f t="shared" si="8"/>
        <v>0</v>
      </c>
      <c r="L27" s="204" t="e">
        <f t="shared" si="9"/>
        <v>#NUM!</v>
      </c>
      <c r="M27" s="198"/>
      <c r="N27" s="198"/>
      <c r="O27" s="198"/>
      <c r="P27" s="198"/>
      <c r="Q27" s="195">
        <f t="shared" si="10"/>
        <v>38</v>
      </c>
      <c r="R27" s="195">
        <f t="shared" si="11"/>
        <v>22</v>
      </c>
      <c r="T27" s="194">
        <f t="shared" si="18"/>
        <v>22</v>
      </c>
      <c r="U27" s="193">
        <f t="shared" si="12"/>
        <v>44135</v>
      </c>
      <c r="V27" s="192">
        <f t="shared" si="13"/>
        <v>0</v>
      </c>
      <c r="W27" s="192">
        <f t="shared" si="14"/>
        <v>0</v>
      </c>
      <c r="X27" s="192">
        <f t="shared" si="19"/>
        <v>0</v>
      </c>
      <c r="Y27" s="192">
        <f t="shared" si="15"/>
        <v>0</v>
      </c>
      <c r="Z27" s="192">
        <f t="shared" si="20"/>
        <v>0</v>
      </c>
      <c r="AA27" s="191"/>
      <c r="AB27" s="203"/>
      <c r="AC27" s="191"/>
      <c r="AD27" s="191"/>
      <c r="AE27" s="191"/>
      <c r="AF27" s="191"/>
      <c r="AG27" s="191"/>
      <c r="AH27" s="191"/>
      <c r="AI27" s="191"/>
      <c r="AJ27" s="191"/>
      <c r="AK27" s="208"/>
      <c r="AL27" s="208"/>
      <c r="AM27" s="208"/>
    </row>
    <row r="28" spans="3:61" ht="15" customHeight="1">
      <c r="C28" s="195">
        <f t="shared" si="4"/>
        <v>37</v>
      </c>
      <c r="D28" s="195">
        <f t="shared" si="5"/>
        <v>23</v>
      </c>
      <c r="F28" s="194">
        <f t="shared" si="16"/>
        <v>23</v>
      </c>
      <c r="G28" s="193">
        <f t="shared" si="6"/>
        <v>44165</v>
      </c>
      <c r="H28" s="205">
        <f t="shared" si="2"/>
        <v>0</v>
      </c>
      <c r="I28" s="205">
        <f t="shared" si="17"/>
        <v>0</v>
      </c>
      <c r="J28" s="205">
        <f t="shared" si="7"/>
        <v>0</v>
      </c>
      <c r="K28" s="205">
        <f t="shared" si="8"/>
        <v>0</v>
      </c>
      <c r="L28" s="204" t="e">
        <f t="shared" si="9"/>
        <v>#NUM!</v>
      </c>
      <c r="M28" s="198"/>
      <c r="N28" s="198"/>
      <c r="O28" s="198"/>
      <c r="P28" s="198"/>
      <c r="Q28" s="195">
        <f t="shared" si="10"/>
        <v>37</v>
      </c>
      <c r="R28" s="195">
        <f t="shared" si="11"/>
        <v>23</v>
      </c>
      <c r="T28" s="194">
        <f t="shared" si="18"/>
        <v>23</v>
      </c>
      <c r="U28" s="193">
        <f t="shared" si="12"/>
        <v>44165</v>
      </c>
      <c r="V28" s="192">
        <f t="shared" si="13"/>
        <v>0</v>
      </c>
      <c r="W28" s="192">
        <f t="shared" si="14"/>
        <v>0</v>
      </c>
      <c r="X28" s="192">
        <f t="shared" si="19"/>
        <v>0</v>
      </c>
      <c r="Y28" s="192">
        <f t="shared" si="15"/>
        <v>0</v>
      </c>
      <c r="Z28" s="192">
        <f t="shared" si="20"/>
        <v>0</v>
      </c>
      <c r="AA28" s="191"/>
      <c r="AB28" s="203"/>
      <c r="AC28" s="191"/>
      <c r="AD28" s="206"/>
      <c r="AE28" s="191"/>
      <c r="AF28" s="191"/>
      <c r="AG28" s="207"/>
      <c r="AH28" s="207"/>
      <c r="AI28" s="207"/>
      <c r="AJ28" s="207"/>
      <c r="AK28" s="196"/>
      <c r="AL28" s="196"/>
      <c r="AM28" s="196"/>
    </row>
    <row r="29" spans="3:61" ht="15" customHeight="1">
      <c r="C29" s="195">
        <f t="shared" si="4"/>
        <v>36</v>
      </c>
      <c r="D29" s="195">
        <f t="shared" si="5"/>
        <v>24</v>
      </c>
      <c r="F29" s="194">
        <f t="shared" si="16"/>
        <v>24</v>
      </c>
      <c r="G29" s="193">
        <f t="shared" si="6"/>
        <v>44196</v>
      </c>
      <c r="H29" s="205">
        <f t="shared" si="2"/>
        <v>0</v>
      </c>
      <c r="I29" s="205">
        <f t="shared" si="17"/>
        <v>0</v>
      </c>
      <c r="J29" s="205">
        <f t="shared" si="7"/>
        <v>0</v>
      </c>
      <c r="K29" s="205">
        <f t="shared" si="8"/>
        <v>0</v>
      </c>
      <c r="L29" s="204" t="e">
        <f t="shared" si="9"/>
        <v>#NUM!</v>
      </c>
      <c r="M29" s="198"/>
      <c r="N29" s="198"/>
      <c r="O29" s="198"/>
      <c r="P29" s="198"/>
      <c r="Q29" s="195">
        <f t="shared" si="10"/>
        <v>36</v>
      </c>
      <c r="R29" s="195">
        <f t="shared" si="11"/>
        <v>24</v>
      </c>
      <c r="T29" s="194">
        <f t="shared" si="18"/>
        <v>24</v>
      </c>
      <c r="U29" s="193">
        <f t="shared" si="12"/>
        <v>44196</v>
      </c>
      <c r="V29" s="192">
        <f t="shared" si="13"/>
        <v>0</v>
      </c>
      <c r="W29" s="192">
        <f t="shared" si="14"/>
        <v>0</v>
      </c>
      <c r="X29" s="192">
        <f t="shared" si="19"/>
        <v>0</v>
      </c>
      <c r="Y29" s="192">
        <f t="shared" si="15"/>
        <v>0</v>
      </c>
      <c r="Z29" s="192">
        <f t="shared" si="20"/>
        <v>0</v>
      </c>
      <c r="AA29" s="191"/>
      <c r="AB29" s="203"/>
      <c r="AC29" s="191"/>
      <c r="AD29" s="191"/>
      <c r="AE29" s="191"/>
      <c r="AF29" s="191"/>
      <c r="AG29" s="191"/>
      <c r="AH29" s="191"/>
      <c r="AI29" s="191"/>
      <c r="AJ29" s="191"/>
      <c r="AK29" s="208"/>
      <c r="AL29" s="208"/>
      <c r="AM29" s="208"/>
    </row>
    <row r="30" spans="3:61" ht="15" customHeight="1">
      <c r="C30" s="195">
        <f t="shared" si="4"/>
        <v>35</v>
      </c>
      <c r="D30" s="195">
        <f t="shared" si="5"/>
        <v>25</v>
      </c>
      <c r="F30" s="194">
        <f t="shared" si="16"/>
        <v>25</v>
      </c>
      <c r="G30" s="193">
        <f t="shared" si="6"/>
        <v>44227</v>
      </c>
      <c r="H30" s="205">
        <f t="shared" si="2"/>
        <v>0</v>
      </c>
      <c r="I30" s="205">
        <f t="shared" si="17"/>
        <v>0</v>
      </c>
      <c r="J30" s="205">
        <f t="shared" si="7"/>
        <v>0</v>
      </c>
      <c r="K30" s="205">
        <f t="shared" si="8"/>
        <v>0</v>
      </c>
      <c r="L30" s="204" t="e">
        <f t="shared" si="9"/>
        <v>#NUM!</v>
      </c>
      <c r="M30" s="198"/>
      <c r="N30" s="198"/>
      <c r="O30" s="198"/>
      <c r="P30" s="198"/>
      <c r="Q30" s="195">
        <f t="shared" si="10"/>
        <v>35</v>
      </c>
      <c r="R30" s="195">
        <f t="shared" si="11"/>
        <v>25</v>
      </c>
      <c r="T30" s="194">
        <f t="shared" si="18"/>
        <v>25</v>
      </c>
      <c r="U30" s="193">
        <f t="shared" si="12"/>
        <v>44227</v>
      </c>
      <c r="V30" s="192">
        <f t="shared" si="13"/>
        <v>0</v>
      </c>
      <c r="W30" s="192">
        <f t="shared" si="14"/>
        <v>0</v>
      </c>
      <c r="X30" s="192">
        <f t="shared" si="19"/>
        <v>0</v>
      </c>
      <c r="Y30" s="192">
        <f t="shared" si="15"/>
        <v>0</v>
      </c>
      <c r="Z30" s="192">
        <f t="shared" si="20"/>
        <v>0</v>
      </c>
      <c r="AA30" s="191"/>
      <c r="AB30" s="203"/>
      <c r="AC30" s="191"/>
      <c r="AD30" s="206"/>
      <c r="AE30" s="191"/>
      <c r="AF30" s="191"/>
      <c r="AG30" s="207"/>
      <c r="AH30" s="207"/>
      <c r="AI30" s="207"/>
      <c r="AJ30" s="207"/>
      <c r="AK30" s="196"/>
      <c r="AL30" s="196"/>
      <c r="AM30" s="196"/>
    </row>
    <row r="31" spans="3:61" ht="15" customHeight="1">
      <c r="C31" s="195">
        <f t="shared" si="4"/>
        <v>34</v>
      </c>
      <c r="D31" s="195">
        <f t="shared" si="5"/>
        <v>26</v>
      </c>
      <c r="F31" s="194">
        <f t="shared" si="16"/>
        <v>26</v>
      </c>
      <c r="G31" s="193">
        <f t="shared" si="6"/>
        <v>44255</v>
      </c>
      <c r="H31" s="205">
        <f t="shared" si="2"/>
        <v>0</v>
      </c>
      <c r="I31" s="205">
        <f t="shared" si="17"/>
        <v>0</v>
      </c>
      <c r="J31" s="205">
        <f t="shared" si="7"/>
        <v>0</v>
      </c>
      <c r="K31" s="205">
        <f t="shared" si="8"/>
        <v>0</v>
      </c>
      <c r="L31" s="204" t="e">
        <f t="shared" si="9"/>
        <v>#NUM!</v>
      </c>
      <c r="M31" s="198"/>
      <c r="N31" s="198"/>
      <c r="O31" s="198"/>
      <c r="P31" s="198"/>
      <c r="Q31" s="195">
        <f t="shared" si="10"/>
        <v>34</v>
      </c>
      <c r="R31" s="195">
        <f t="shared" si="11"/>
        <v>26</v>
      </c>
      <c r="T31" s="194">
        <f t="shared" si="18"/>
        <v>26</v>
      </c>
      <c r="U31" s="193">
        <f t="shared" si="12"/>
        <v>44255</v>
      </c>
      <c r="V31" s="192">
        <f t="shared" si="13"/>
        <v>0</v>
      </c>
      <c r="W31" s="192">
        <f t="shared" si="14"/>
        <v>0</v>
      </c>
      <c r="X31" s="192">
        <f t="shared" si="19"/>
        <v>0</v>
      </c>
      <c r="Y31" s="192">
        <f t="shared" si="15"/>
        <v>0</v>
      </c>
      <c r="Z31" s="192">
        <f t="shared" si="20"/>
        <v>0</v>
      </c>
      <c r="AA31" s="191"/>
      <c r="AB31" s="203"/>
      <c r="AC31" s="191"/>
      <c r="AD31" s="191"/>
      <c r="AE31" s="191"/>
      <c r="AF31" s="191"/>
      <c r="AG31" s="191"/>
      <c r="AH31" s="191"/>
      <c r="AI31" s="191"/>
      <c r="AJ31" s="191"/>
      <c r="AK31" s="208"/>
      <c r="AL31" s="208"/>
      <c r="AM31" s="208"/>
      <c r="AN31" s="209"/>
    </row>
    <row r="32" spans="3:61" ht="15" customHeight="1">
      <c r="C32" s="195">
        <f t="shared" si="4"/>
        <v>33</v>
      </c>
      <c r="D32" s="195">
        <f t="shared" si="5"/>
        <v>27</v>
      </c>
      <c r="F32" s="194">
        <f t="shared" si="16"/>
        <v>27</v>
      </c>
      <c r="G32" s="193">
        <f t="shared" si="6"/>
        <v>44286</v>
      </c>
      <c r="H32" s="205">
        <f t="shared" si="2"/>
        <v>0</v>
      </c>
      <c r="I32" s="205">
        <f t="shared" si="17"/>
        <v>0</v>
      </c>
      <c r="J32" s="205">
        <f t="shared" si="7"/>
        <v>0</v>
      </c>
      <c r="K32" s="205">
        <f t="shared" si="8"/>
        <v>0</v>
      </c>
      <c r="L32" s="204" t="e">
        <f t="shared" si="9"/>
        <v>#NUM!</v>
      </c>
      <c r="M32" s="198"/>
      <c r="N32" s="198"/>
      <c r="O32" s="198"/>
      <c r="P32" s="198"/>
      <c r="Q32" s="195">
        <f t="shared" si="10"/>
        <v>33</v>
      </c>
      <c r="R32" s="195">
        <f t="shared" si="11"/>
        <v>27</v>
      </c>
      <c r="T32" s="194">
        <f t="shared" si="18"/>
        <v>27</v>
      </c>
      <c r="U32" s="193">
        <f t="shared" si="12"/>
        <v>44286</v>
      </c>
      <c r="V32" s="192">
        <f t="shared" si="13"/>
        <v>0</v>
      </c>
      <c r="W32" s="192">
        <f t="shared" si="14"/>
        <v>0</v>
      </c>
      <c r="X32" s="192">
        <f t="shared" si="19"/>
        <v>0</v>
      </c>
      <c r="Y32" s="192">
        <f t="shared" si="15"/>
        <v>0</v>
      </c>
      <c r="Z32" s="192">
        <f t="shared" si="20"/>
        <v>0</v>
      </c>
      <c r="AA32" s="191"/>
      <c r="AB32" s="203"/>
      <c r="AC32" s="191"/>
      <c r="AD32" s="206"/>
      <c r="AE32" s="191"/>
      <c r="AF32" s="191"/>
      <c r="AG32" s="207"/>
      <c r="AH32" s="207"/>
      <c r="AI32" s="207"/>
      <c r="AJ32" s="207"/>
      <c r="AK32" s="196"/>
      <c r="AL32" s="196"/>
      <c r="AM32" s="196"/>
    </row>
    <row r="33" spans="3:39" ht="15" customHeight="1">
      <c r="C33" s="195">
        <f t="shared" si="4"/>
        <v>32</v>
      </c>
      <c r="D33" s="195">
        <f t="shared" si="5"/>
        <v>28</v>
      </c>
      <c r="F33" s="194">
        <f t="shared" si="16"/>
        <v>28</v>
      </c>
      <c r="G33" s="193">
        <f t="shared" si="6"/>
        <v>44316</v>
      </c>
      <c r="H33" s="205">
        <f t="shared" si="2"/>
        <v>0</v>
      </c>
      <c r="I33" s="205">
        <f t="shared" si="17"/>
        <v>0</v>
      </c>
      <c r="J33" s="205">
        <f t="shared" si="7"/>
        <v>0</v>
      </c>
      <c r="K33" s="205">
        <f t="shared" si="8"/>
        <v>0</v>
      </c>
      <c r="L33" s="204" t="e">
        <f t="shared" si="9"/>
        <v>#NUM!</v>
      </c>
      <c r="M33" s="198"/>
      <c r="N33" s="198"/>
      <c r="O33" s="198"/>
      <c r="P33" s="198"/>
      <c r="Q33" s="195">
        <f t="shared" si="10"/>
        <v>32</v>
      </c>
      <c r="R33" s="195">
        <f t="shared" si="11"/>
        <v>28</v>
      </c>
      <c r="T33" s="194">
        <f t="shared" si="18"/>
        <v>28</v>
      </c>
      <c r="U33" s="193">
        <f t="shared" si="12"/>
        <v>44316</v>
      </c>
      <c r="V33" s="192">
        <f t="shared" si="13"/>
        <v>0</v>
      </c>
      <c r="W33" s="192">
        <f t="shared" si="14"/>
        <v>0</v>
      </c>
      <c r="X33" s="192">
        <f t="shared" si="19"/>
        <v>0</v>
      </c>
      <c r="Y33" s="192">
        <f t="shared" si="15"/>
        <v>0</v>
      </c>
      <c r="Z33" s="192">
        <f t="shared" si="20"/>
        <v>0</v>
      </c>
      <c r="AA33" s="191"/>
      <c r="AB33" s="203"/>
      <c r="AC33" s="191"/>
      <c r="AD33" s="191"/>
      <c r="AE33" s="191"/>
      <c r="AF33" s="191"/>
      <c r="AG33" s="191"/>
      <c r="AH33" s="191"/>
      <c r="AI33" s="191"/>
      <c r="AJ33" s="191"/>
      <c r="AK33" s="208"/>
      <c r="AL33" s="208"/>
      <c r="AM33" s="208"/>
    </row>
    <row r="34" spans="3:39" ht="15" customHeight="1">
      <c r="C34" s="195">
        <f t="shared" si="4"/>
        <v>31</v>
      </c>
      <c r="D34" s="195">
        <f t="shared" si="5"/>
        <v>29</v>
      </c>
      <c r="F34" s="194">
        <f t="shared" si="16"/>
        <v>29</v>
      </c>
      <c r="G34" s="193">
        <f t="shared" si="6"/>
        <v>44347</v>
      </c>
      <c r="H34" s="205">
        <f t="shared" si="2"/>
        <v>0</v>
      </c>
      <c r="I34" s="205">
        <f t="shared" si="17"/>
        <v>0</v>
      </c>
      <c r="J34" s="205">
        <f t="shared" si="7"/>
        <v>0</v>
      </c>
      <c r="K34" s="205">
        <f t="shared" si="8"/>
        <v>0</v>
      </c>
      <c r="L34" s="204" t="e">
        <f t="shared" si="9"/>
        <v>#NUM!</v>
      </c>
      <c r="M34" s="198"/>
      <c r="N34" s="198"/>
      <c r="O34" s="198"/>
      <c r="P34" s="198"/>
      <c r="Q34" s="195">
        <f t="shared" si="10"/>
        <v>31</v>
      </c>
      <c r="R34" s="195">
        <f t="shared" si="11"/>
        <v>29</v>
      </c>
      <c r="T34" s="194">
        <f t="shared" si="18"/>
        <v>29</v>
      </c>
      <c r="U34" s="193">
        <f t="shared" si="12"/>
        <v>44347</v>
      </c>
      <c r="V34" s="192">
        <f t="shared" si="13"/>
        <v>0</v>
      </c>
      <c r="W34" s="192">
        <f t="shared" si="14"/>
        <v>0</v>
      </c>
      <c r="X34" s="192">
        <f t="shared" si="19"/>
        <v>0</v>
      </c>
      <c r="Y34" s="192">
        <f t="shared" si="15"/>
        <v>0</v>
      </c>
      <c r="Z34" s="192">
        <f t="shared" si="20"/>
        <v>0</v>
      </c>
      <c r="AA34" s="191"/>
      <c r="AB34" s="203"/>
      <c r="AC34" s="191"/>
      <c r="AD34" s="206"/>
      <c r="AE34" s="191"/>
      <c r="AF34" s="191"/>
      <c r="AG34" s="207"/>
      <c r="AH34" s="191"/>
      <c r="AI34" s="207"/>
      <c r="AJ34" s="207"/>
      <c r="AK34" s="196"/>
      <c r="AL34" s="196"/>
      <c r="AM34" s="196"/>
    </row>
    <row r="35" spans="3:39" ht="15" customHeight="1">
      <c r="C35" s="195">
        <f t="shared" si="4"/>
        <v>30</v>
      </c>
      <c r="D35" s="195">
        <f t="shared" si="5"/>
        <v>30</v>
      </c>
      <c r="F35" s="194">
        <f t="shared" si="16"/>
        <v>30</v>
      </c>
      <c r="G35" s="193">
        <f t="shared" si="6"/>
        <v>44377</v>
      </c>
      <c r="H35" s="205">
        <f t="shared" si="2"/>
        <v>0</v>
      </c>
      <c r="I35" s="205">
        <f t="shared" si="17"/>
        <v>0</v>
      </c>
      <c r="J35" s="205">
        <f t="shared" si="7"/>
        <v>0</v>
      </c>
      <c r="K35" s="205">
        <f t="shared" si="8"/>
        <v>0</v>
      </c>
      <c r="L35" s="204" t="e">
        <f t="shared" si="9"/>
        <v>#NUM!</v>
      </c>
      <c r="M35" s="198"/>
      <c r="N35" s="198"/>
      <c r="O35" s="198"/>
      <c r="P35" s="198"/>
      <c r="Q35" s="195">
        <f t="shared" si="10"/>
        <v>30</v>
      </c>
      <c r="R35" s="195">
        <f t="shared" si="11"/>
        <v>30</v>
      </c>
      <c r="T35" s="194">
        <f t="shared" si="18"/>
        <v>30</v>
      </c>
      <c r="U35" s="193">
        <f t="shared" si="12"/>
        <v>44377</v>
      </c>
      <c r="V35" s="192">
        <f t="shared" si="13"/>
        <v>0</v>
      </c>
      <c r="W35" s="192">
        <f t="shared" si="14"/>
        <v>0</v>
      </c>
      <c r="X35" s="192">
        <f t="shared" si="19"/>
        <v>0</v>
      </c>
      <c r="Y35" s="192">
        <f t="shared" si="15"/>
        <v>0</v>
      </c>
      <c r="Z35" s="192">
        <f t="shared" si="20"/>
        <v>0</v>
      </c>
      <c r="AA35" s="191"/>
      <c r="AB35" s="203"/>
      <c r="AC35" s="191"/>
      <c r="AD35" s="191"/>
      <c r="AE35" s="191"/>
      <c r="AF35" s="191"/>
      <c r="AG35" s="191"/>
      <c r="AH35" s="191"/>
      <c r="AI35" s="191"/>
      <c r="AJ35" s="191"/>
      <c r="AK35" s="208"/>
      <c r="AL35" s="208"/>
      <c r="AM35" s="208"/>
    </row>
    <row r="36" spans="3:39" ht="15" customHeight="1">
      <c r="C36" s="195">
        <f t="shared" si="4"/>
        <v>29</v>
      </c>
      <c r="D36" s="195">
        <f t="shared" si="5"/>
        <v>31</v>
      </c>
      <c r="F36" s="194">
        <f t="shared" si="16"/>
        <v>31</v>
      </c>
      <c r="G36" s="193">
        <f t="shared" si="6"/>
        <v>44408</v>
      </c>
      <c r="H36" s="205">
        <f t="shared" si="2"/>
        <v>0</v>
      </c>
      <c r="I36" s="205">
        <f t="shared" si="17"/>
        <v>0</v>
      </c>
      <c r="J36" s="205">
        <f t="shared" si="7"/>
        <v>0</v>
      </c>
      <c r="K36" s="205">
        <f t="shared" si="8"/>
        <v>0</v>
      </c>
      <c r="L36" s="204" t="e">
        <f t="shared" si="9"/>
        <v>#NUM!</v>
      </c>
      <c r="M36" s="198"/>
      <c r="N36" s="198"/>
      <c r="O36" s="198"/>
      <c r="P36" s="198"/>
      <c r="Q36" s="195">
        <f t="shared" si="10"/>
        <v>29</v>
      </c>
      <c r="R36" s="195">
        <f t="shared" si="11"/>
        <v>31</v>
      </c>
      <c r="T36" s="194">
        <f t="shared" si="18"/>
        <v>31</v>
      </c>
      <c r="U36" s="193">
        <f t="shared" si="12"/>
        <v>44408</v>
      </c>
      <c r="V36" s="192">
        <f t="shared" si="13"/>
        <v>0</v>
      </c>
      <c r="W36" s="192">
        <f t="shared" si="14"/>
        <v>0</v>
      </c>
      <c r="X36" s="192">
        <f t="shared" si="19"/>
        <v>0</v>
      </c>
      <c r="Y36" s="192">
        <f t="shared" si="15"/>
        <v>0</v>
      </c>
      <c r="Z36" s="192">
        <f t="shared" si="20"/>
        <v>0</v>
      </c>
      <c r="AA36" s="191"/>
      <c r="AB36" s="203"/>
      <c r="AC36" s="191"/>
      <c r="AD36" s="206"/>
      <c r="AE36" s="191"/>
      <c r="AF36" s="191"/>
      <c r="AG36" s="207"/>
      <c r="AH36" s="191"/>
      <c r="AI36" s="207"/>
      <c r="AJ36" s="207"/>
      <c r="AK36" s="196"/>
      <c r="AL36" s="196"/>
      <c r="AM36" s="196"/>
    </row>
    <row r="37" spans="3:39" ht="15" customHeight="1">
      <c r="C37" s="195">
        <f t="shared" si="4"/>
        <v>28</v>
      </c>
      <c r="D37" s="195">
        <f t="shared" si="5"/>
        <v>32</v>
      </c>
      <c r="F37" s="194">
        <f t="shared" si="16"/>
        <v>32</v>
      </c>
      <c r="G37" s="193">
        <f t="shared" si="6"/>
        <v>44439</v>
      </c>
      <c r="H37" s="205">
        <f t="shared" si="2"/>
        <v>0</v>
      </c>
      <c r="I37" s="205">
        <f t="shared" si="17"/>
        <v>0</v>
      </c>
      <c r="J37" s="205">
        <f t="shared" si="7"/>
        <v>0</v>
      </c>
      <c r="K37" s="205">
        <f t="shared" si="8"/>
        <v>0</v>
      </c>
      <c r="L37" s="204" t="e">
        <f t="shared" si="9"/>
        <v>#NUM!</v>
      </c>
      <c r="M37" s="198"/>
      <c r="N37" s="198"/>
      <c r="O37" s="198"/>
      <c r="P37" s="198"/>
      <c r="Q37" s="195">
        <f t="shared" si="10"/>
        <v>28</v>
      </c>
      <c r="R37" s="195">
        <f t="shared" si="11"/>
        <v>32</v>
      </c>
      <c r="T37" s="194">
        <f t="shared" si="18"/>
        <v>32</v>
      </c>
      <c r="U37" s="193">
        <f t="shared" si="12"/>
        <v>44439</v>
      </c>
      <c r="V37" s="192">
        <f t="shared" si="13"/>
        <v>0</v>
      </c>
      <c r="W37" s="192">
        <f t="shared" si="14"/>
        <v>0</v>
      </c>
      <c r="X37" s="192">
        <f t="shared" si="19"/>
        <v>0</v>
      </c>
      <c r="Y37" s="192">
        <f t="shared" si="15"/>
        <v>0</v>
      </c>
      <c r="Z37" s="192">
        <f t="shared" si="20"/>
        <v>0</v>
      </c>
      <c r="AA37" s="191"/>
      <c r="AB37" s="203"/>
      <c r="AC37" s="191"/>
      <c r="AD37" s="191"/>
      <c r="AE37" s="191"/>
      <c r="AF37" s="191"/>
      <c r="AG37" s="191"/>
      <c r="AH37" s="191"/>
      <c r="AI37" s="191"/>
      <c r="AJ37" s="191"/>
      <c r="AK37" s="208"/>
      <c r="AL37" s="208"/>
      <c r="AM37" s="208"/>
    </row>
    <row r="38" spans="3:39" ht="15" customHeight="1">
      <c r="C38" s="195">
        <f t="shared" si="4"/>
        <v>27</v>
      </c>
      <c r="D38" s="195">
        <f t="shared" si="5"/>
        <v>33</v>
      </c>
      <c r="F38" s="194">
        <f t="shared" si="16"/>
        <v>33</v>
      </c>
      <c r="G38" s="193">
        <f t="shared" si="6"/>
        <v>44469</v>
      </c>
      <c r="H38" s="205">
        <f t="shared" si="2"/>
        <v>0</v>
      </c>
      <c r="I38" s="205">
        <f t="shared" si="17"/>
        <v>0</v>
      </c>
      <c r="J38" s="205">
        <f t="shared" si="7"/>
        <v>0</v>
      </c>
      <c r="K38" s="205">
        <f t="shared" si="8"/>
        <v>0</v>
      </c>
      <c r="L38" s="204" t="e">
        <f t="shared" si="9"/>
        <v>#NUM!</v>
      </c>
      <c r="M38" s="198"/>
      <c r="N38" s="198"/>
      <c r="O38" s="198"/>
      <c r="P38" s="198"/>
      <c r="Q38" s="195">
        <f t="shared" si="10"/>
        <v>27</v>
      </c>
      <c r="R38" s="195">
        <f t="shared" si="11"/>
        <v>33</v>
      </c>
      <c r="T38" s="194">
        <f t="shared" si="18"/>
        <v>33</v>
      </c>
      <c r="U38" s="193">
        <f t="shared" si="12"/>
        <v>44469</v>
      </c>
      <c r="V38" s="192">
        <f t="shared" si="13"/>
        <v>0</v>
      </c>
      <c r="W38" s="192">
        <f t="shared" si="14"/>
        <v>0</v>
      </c>
      <c r="X38" s="192">
        <f t="shared" si="19"/>
        <v>0</v>
      </c>
      <c r="Y38" s="192">
        <f t="shared" si="15"/>
        <v>0</v>
      </c>
      <c r="Z38" s="192">
        <f t="shared" si="20"/>
        <v>0</v>
      </c>
      <c r="AA38" s="191"/>
      <c r="AB38" s="203"/>
      <c r="AC38" s="191"/>
      <c r="AD38" s="206"/>
      <c r="AE38" s="191"/>
      <c r="AF38" s="191"/>
      <c r="AG38" s="207"/>
      <c r="AH38" s="191"/>
      <c r="AI38" s="207"/>
      <c r="AJ38" s="207"/>
      <c r="AK38" s="196"/>
      <c r="AL38" s="196"/>
      <c r="AM38" s="196"/>
    </row>
    <row r="39" spans="3:39" ht="15" customHeight="1">
      <c r="C39" s="195">
        <f t="shared" si="4"/>
        <v>26</v>
      </c>
      <c r="D39" s="195">
        <f t="shared" si="5"/>
        <v>34</v>
      </c>
      <c r="F39" s="194">
        <f t="shared" si="16"/>
        <v>34</v>
      </c>
      <c r="G39" s="193">
        <f t="shared" si="6"/>
        <v>44500</v>
      </c>
      <c r="H39" s="205">
        <f t="shared" si="2"/>
        <v>0</v>
      </c>
      <c r="I39" s="205">
        <f t="shared" si="17"/>
        <v>0</v>
      </c>
      <c r="J39" s="205">
        <f t="shared" si="7"/>
        <v>0</v>
      </c>
      <c r="K39" s="205">
        <f t="shared" si="8"/>
        <v>0</v>
      </c>
      <c r="L39" s="204" t="e">
        <f t="shared" si="9"/>
        <v>#NUM!</v>
      </c>
      <c r="M39" s="198"/>
      <c r="N39" s="198"/>
      <c r="O39" s="198"/>
      <c r="P39" s="198"/>
      <c r="Q39" s="195">
        <f t="shared" si="10"/>
        <v>26</v>
      </c>
      <c r="R39" s="195">
        <f t="shared" si="11"/>
        <v>34</v>
      </c>
      <c r="T39" s="194">
        <f t="shared" si="18"/>
        <v>34</v>
      </c>
      <c r="U39" s="193">
        <f t="shared" si="12"/>
        <v>44500</v>
      </c>
      <c r="V39" s="192">
        <f t="shared" si="13"/>
        <v>0</v>
      </c>
      <c r="W39" s="192">
        <f t="shared" si="14"/>
        <v>0</v>
      </c>
      <c r="X39" s="192">
        <f t="shared" si="19"/>
        <v>0</v>
      </c>
      <c r="Y39" s="192">
        <f t="shared" si="15"/>
        <v>0</v>
      </c>
      <c r="Z39" s="192">
        <f t="shared" si="20"/>
        <v>0</v>
      </c>
      <c r="AA39" s="191"/>
      <c r="AB39" s="203"/>
      <c r="AC39" s="191"/>
      <c r="AD39" s="191"/>
      <c r="AE39" s="191"/>
      <c r="AF39" s="191"/>
      <c r="AG39" s="191"/>
      <c r="AH39" s="191"/>
      <c r="AI39" s="191"/>
      <c r="AJ39" s="191"/>
      <c r="AK39" s="208"/>
      <c r="AL39" s="208"/>
      <c r="AM39" s="197"/>
    </row>
    <row r="40" spans="3:39" ht="15" customHeight="1">
      <c r="C40" s="195">
        <f t="shared" si="4"/>
        <v>25</v>
      </c>
      <c r="D40" s="195">
        <f t="shared" si="5"/>
        <v>35</v>
      </c>
      <c r="F40" s="194">
        <f t="shared" si="16"/>
        <v>35</v>
      </c>
      <c r="G40" s="193">
        <f t="shared" si="6"/>
        <v>44530</v>
      </c>
      <c r="H40" s="205">
        <f t="shared" si="2"/>
        <v>0</v>
      </c>
      <c r="I40" s="205">
        <f t="shared" si="17"/>
        <v>0</v>
      </c>
      <c r="J40" s="205">
        <f t="shared" si="7"/>
        <v>0</v>
      </c>
      <c r="K40" s="205">
        <f t="shared" si="8"/>
        <v>0</v>
      </c>
      <c r="L40" s="204" t="e">
        <f t="shared" si="9"/>
        <v>#NUM!</v>
      </c>
      <c r="M40" s="198"/>
      <c r="N40" s="198"/>
      <c r="O40" s="198"/>
      <c r="P40" s="198"/>
      <c r="Q40" s="195">
        <f t="shared" si="10"/>
        <v>25</v>
      </c>
      <c r="R40" s="195">
        <f t="shared" si="11"/>
        <v>35</v>
      </c>
      <c r="T40" s="194">
        <f t="shared" si="18"/>
        <v>35</v>
      </c>
      <c r="U40" s="193">
        <f t="shared" si="12"/>
        <v>44530</v>
      </c>
      <c r="V40" s="192">
        <f t="shared" si="13"/>
        <v>0</v>
      </c>
      <c r="W40" s="192">
        <f t="shared" si="14"/>
        <v>0</v>
      </c>
      <c r="X40" s="192">
        <f t="shared" si="19"/>
        <v>0</v>
      </c>
      <c r="Y40" s="192">
        <f t="shared" si="15"/>
        <v>0</v>
      </c>
      <c r="Z40" s="192">
        <f t="shared" si="20"/>
        <v>0</v>
      </c>
      <c r="AA40" s="191"/>
      <c r="AB40" s="203"/>
      <c r="AC40" s="191"/>
      <c r="AD40" s="206"/>
      <c r="AE40" s="191"/>
      <c r="AF40" s="191"/>
      <c r="AG40" s="191"/>
      <c r="AH40" s="191"/>
      <c r="AI40" s="191"/>
      <c r="AJ40" s="207"/>
      <c r="AK40" s="196"/>
      <c r="AL40" s="196"/>
      <c r="AM40" s="196"/>
    </row>
    <row r="41" spans="3:39" ht="15" customHeight="1">
      <c r="C41" s="195">
        <f t="shared" si="4"/>
        <v>24</v>
      </c>
      <c r="D41" s="195">
        <f t="shared" si="5"/>
        <v>36</v>
      </c>
      <c r="F41" s="194">
        <f t="shared" si="16"/>
        <v>36</v>
      </c>
      <c r="G41" s="193">
        <f t="shared" si="6"/>
        <v>44561</v>
      </c>
      <c r="H41" s="205">
        <f t="shared" si="2"/>
        <v>0</v>
      </c>
      <c r="I41" s="205">
        <f t="shared" si="17"/>
        <v>0</v>
      </c>
      <c r="J41" s="205">
        <f t="shared" si="7"/>
        <v>0</v>
      </c>
      <c r="K41" s="205">
        <f t="shared" si="8"/>
        <v>0</v>
      </c>
      <c r="L41" s="204" t="e">
        <f t="shared" si="9"/>
        <v>#NUM!</v>
      </c>
      <c r="M41" s="198"/>
      <c r="N41" s="198"/>
      <c r="O41" s="198"/>
      <c r="P41" s="198"/>
      <c r="Q41" s="195">
        <f t="shared" si="10"/>
        <v>24</v>
      </c>
      <c r="R41" s="195">
        <f t="shared" si="11"/>
        <v>36</v>
      </c>
      <c r="T41" s="194">
        <f t="shared" si="18"/>
        <v>36</v>
      </c>
      <c r="U41" s="193">
        <f t="shared" si="12"/>
        <v>44561</v>
      </c>
      <c r="V41" s="192">
        <f t="shared" si="13"/>
        <v>0</v>
      </c>
      <c r="W41" s="192">
        <f t="shared" si="14"/>
        <v>0</v>
      </c>
      <c r="X41" s="192">
        <f t="shared" si="19"/>
        <v>0</v>
      </c>
      <c r="Y41" s="192">
        <f t="shared" si="15"/>
        <v>0</v>
      </c>
      <c r="Z41" s="192">
        <f t="shared" si="20"/>
        <v>0</v>
      </c>
      <c r="AA41" s="191"/>
      <c r="AB41" s="203"/>
      <c r="AC41" s="191"/>
      <c r="AD41" s="191"/>
      <c r="AE41" s="191"/>
      <c r="AF41" s="191"/>
      <c r="AG41" s="191"/>
      <c r="AH41" s="191"/>
      <c r="AI41" s="191"/>
      <c r="AJ41" s="191"/>
      <c r="AK41" s="189"/>
      <c r="AL41" s="189"/>
      <c r="AM41" s="189"/>
    </row>
    <row r="42" spans="3:39" ht="15" customHeight="1">
      <c r="C42" s="195">
        <f t="shared" si="4"/>
        <v>23</v>
      </c>
      <c r="D42" s="195">
        <f t="shared" si="5"/>
        <v>37</v>
      </c>
      <c r="F42" s="194">
        <f t="shared" si="16"/>
        <v>37</v>
      </c>
      <c r="G42" s="193">
        <f t="shared" si="6"/>
        <v>44592</v>
      </c>
      <c r="H42" s="205">
        <f t="shared" si="2"/>
        <v>0</v>
      </c>
      <c r="I42" s="205">
        <f t="shared" si="17"/>
        <v>0</v>
      </c>
      <c r="J42" s="205">
        <f t="shared" si="7"/>
        <v>0</v>
      </c>
      <c r="K42" s="205">
        <f t="shared" si="8"/>
        <v>0</v>
      </c>
      <c r="L42" s="204" t="e">
        <f t="shared" si="9"/>
        <v>#NUM!</v>
      </c>
      <c r="M42" s="198"/>
      <c r="N42" s="198"/>
      <c r="O42" s="198"/>
      <c r="P42" s="198"/>
      <c r="Q42" s="195">
        <f t="shared" si="10"/>
        <v>23</v>
      </c>
      <c r="R42" s="195">
        <f t="shared" si="11"/>
        <v>37</v>
      </c>
      <c r="T42" s="194">
        <f t="shared" si="18"/>
        <v>37</v>
      </c>
      <c r="U42" s="193">
        <f t="shared" si="12"/>
        <v>44592</v>
      </c>
      <c r="V42" s="192">
        <f t="shared" si="13"/>
        <v>0</v>
      </c>
      <c r="W42" s="192">
        <f t="shared" si="14"/>
        <v>0</v>
      </c>
      <c r="X42" s="192">
        <f t="shared" si="19"/>
        <v>0</v>
      </c>
      <c r="Y42" s="192">
        <f t="shared" si="15"/>
        <v>0</v>
      </c>
      <c r="Z42" s="192">
        <f t="shared" si="20"/>
        <v>0</v>
      </c>
      <c r="AA42" s="191"/>
      <c r="AB42" s="203"/>
      <c r="AC42" s="191"/>
      <c r="AD42" s="206"/>
      <c r="AE42" s="191"/>
      <c r="AF42" s="191"/>
      <c r="AG42" s="191"/>
      <c r="AH42" s="191"/>
      <c r="AI42" s="191"/>
      <c r="AJ42" s="191"/>
      <c r="AK42" s="189"/>
      <c r="AL42" s="189"/>
      <c r="AM42" s="189"/>
    </row>
    <row r="43" spans="3:39" ht="15" customHeight="1">
      <c r="C43" s="195">
        <f t="shared" si="4"/>
        <v>22</v>
      </c>
      <c r="D43" s="195">
        <f t="shared" si="5"/>
        <v>38</v>
      </c>
      <c r="F43" s="194">
        <f t="shared" si="16"/>
        <v>38</v>
      </c>
      <c r="G43" s="193">
        <f t="shared" si="6"/>
        <v>44620</v>
      </c>
      <c r="H43" s="205">
        <f t="shared" si="2"/>
        <v>0</v>
      </c>
      <c r="I43" s="205">
        <f t="shared" si="17"/>
        <v>0</v>
      </c>
      <c r="J43" s="205">
        <f t="shared" si="7"/>
        <v>0</v>
      </c>
      <c r="K43" s="205">
        <f t="shared" si="8"/>
        <v>0</v>
      </c>
      <c r="L43" s="204" t="e">
        <f t="shared" si="9"/>
        <v>#NUM!</v>
      </c>
      <c r="M43" s="198"/>
      <c r="N43" s="198"/>
      <c r="O43" s="198"/>
      <c r="P43" s="198"/>
      <c r="Q43" s="195">
        <f t="shared" si="10"/>
        <v>22</v>
      </c>
      <c r="R43" s="195">
        <f t="shared" si="11"/>
        <v>38</v>
      </c>
      <c r="T43" s="194">
        <f t="shared" si="18"/>
        <v>38</v>
      </c>
      <c r="U43" s="193">
        <f t="shared" si="12"/>
        <v>44620</v>
      </c>
      <c r="V43" s="192">
        <f t="shared" si="13"/>
        <v>0</v>
      </c>
      <c r="W43" s="192">
        <f t="shared" si="14"/>
        <v>0</v>
      </c>
      <c r="X43" s="192">
        <f t="shared" si="19"/>
        <v>0</v>
      </c>
      <c r="Y43" s="192">
        <f t="shared" si="15"/>
        <v>0</v>
      </c>
      <c r="Z43" s="192">
        <f t="shared" si="20"/>
        <v>0</v>
      </c>
      <c r="AA43" s="191"/>
      <c r="AB43" s="203"/>
      <c r="AC43" s="191"/>
      <c r="AD43" s="191"/>
      <c r="AE43" s="191"/>
      <c r="AF43" s="191"/>
      <c r="AG43" s="191"/>
      <c r="AH43" s="191"/>
      <c r="AI43" s="191"/>
      <c r="AJ43" s="191"/>
      <c r="AK43" s="189"/>
      <c r="AL43" s="189"/>
      <c r="AM43" s="189"/>
    </row>
    <row r="44" spans="3:39" ht="15" customHeight="1">
      <c r="C44" s="195">
        <f t="shared" si="4"/>
        <v>21</v>
      </c>
      <c r="D44" s="195">
        <f t="shared" si="5"/>
        <v>39</v>
      </c>
      <c r="F44" s="194">
        <f t="shared" si="16"/>
        <v>39</v>
      </c>
      <c r="G44" s="193">
        <f t="shared" si="6"/>
        <v>44651</v>
      </c>
      <c r="H44" s="205">
        <f t="shared" si="2"/>
        <v>0</v>
      </c>
      <c r="I44" s="205">
        <f t="shared" si="17"/>
        <v>0</v>
      </c>
      <c r="J44" s="205">
        <f t="shared" si="7"/>
        <v>0</v>
      </c>
      <c r="K44" s="205">
        <f t="shared" si="8"/>
        <v>0</v>
      </c>
      <c r="L44" s="204" t="e">
        <f t="shared" si="9"/>
        <v>#NUM!</v>
      </c>
      <c r="M44" s="198"/>
      <c r="N44" s="198"/>
      <c r="O44" s="198"/>
      <c r="P44" s="198"/>
      <c r="Q44" s="195">
        <f t="shared" si="10"/>
        <v>21</v>
      </c>
      <c r="R44" s="195">
        <f t="shared" si="11"/>
        <v>39</v>
      </c>
      <c r="T44" s="194">
        <f t="shared" si="18"/>
        <v>39</v>
      </c>
      <c r="U44" s="193">
        <f t="shared" si="12"/>
        <v>44651</v>
      </c>
      <c r="V44" s="192">
        <f t="shared" si="13"/>
        <v>0</v>
      </c>
      <c r="W44" s="192">
        <f t="shared" si="14"/>
        <v>0</v>
      </c>
      <c r="X44" s="192">
        <f t="shared" si="19"/>
        <v>0</v>
      </c>
      <c r="Y44" s="192">
        <f t="shared" si="15"/>
        <v>0</v>
      </c>
      <c r="Z44" s="192">
        <f t="shared" si="20"/>
        <v>0</v>
      </c>
      <c r="AA44" s="191"/>
      <c r="AB44" s="203"/>
      <c r="AC44" s="191"/>
      <c r="AD44" s="206"/>
      <c r="AE44" s="191"/>
      <c r="AF44" s="191"/>
      <c r="AG44" s="191"/>
      <c r="AH44" s="191"/>
      <c r="AI44" s="191"/>
      <c r="AJ44" s="191"/>
      <c r="AK44" s="189"/>
      <c r="AL44" s="189"/>
      <c r="AM44" s="189"/>
    </row>
    <row r="45" spans="3:39" ht="15" customHeight="1">
      <c r="C45" s="195">
        <f t="shared" si="4"/>
        <v>20</v>
      </c>
      <c r="D45" s="195">
        <f t="shared" si="5"/>
        <v>40</v>
      </c>
      <c r="F45" s="194">
        <f t="shared" si="16"/>
        <v>40</v>
      </c>
      <c r="G45" s="193">
        <f t="shared" si="6"/>
        <v>44681</v>
      </c>
      <c r="H45" s="205">
        <f t="shared" si="2"/>
        <v>0</v>
      </c>
      <c r="I45" s="205">
        <f t="shared" si="17"/>
        <v>0</v>
      </c>
      <c r="J45" s="205">
        <f t="shared" si="7"/>
        <v>0</v>
      </c>
      <c r="K45" s="205">
        <f t="shared" si="8"/>
        <v>0</v>
      </c>
      <c r="L45" s="204" t="e">
        <f t="shared" si="9"/>
        <v>#NUM!</v>
      </c>
      <c r="M45" s="198"/>
      <c r="N45" s="198"/>
      <c r="O45" s="198"/>
      <c r="P45" s="198"/>
      <c r="Q45" s="195">
        <f t="shared" si="10"/>
        <v>20</v>
      </c>
      <c r="R45" s="195">
        <f t="shared" si="11"/>
        <v>40</v>
      </c>
      <c r="T45" s="194">
        <f t="shared" si="18"/>
        <v>40</v>
      </c>
      <c r="U45" s="193">
        <f t="shared" si="12"/>
        <v>44681</v>
      </c>
      <c r="V45" s="192">
        <f t="shared" si="13"/>
        <v>0</v>
      </c>
      <c r="W45" s="192">
        <f t="shared" si="14"/>
        <v>0</v>
      </c>
      <c r="X45" s="192">
        <f t="shared" si="19"/>
        <v>0</v>
      </c>
      <c r="Y45" s="192">
        <f t="shared" si="15"/>
        <v>0</v>
      </c>
      <c r="Z45" s="192">
        <f t="shared" si="20"/>
        <v>0</v>
      </c>
      <c r="AA45" s="191"/>
      <c r="AB45" s="203"/>
      <c r="AC45" s="191"/>
      <c r="AD45" s="191"/>
      <c r="AE45" s="191"/>
      <c r="AF45" s="191"/>
      <c r="AG45" s="191"/>
      <c r="AH45" s="191"/>
      <c r="AI45" s="191"/>
      <c r="AJ45" s="191"/>
      <c r="AK45" s="189"/>
      <c r="AL45" s="189"/>
      <c r="AM45" s="189"/>
    </row>
    <row r="46" spans="3:39" ht="15" customHeight="1">
      <c r="C46" s="195">
        <f t="shared" si="4"/>
        <v>19</v>
      </c>
      <c r="D46" s="195">
        <f t="shared" si="5"/>
        <v>41</v>
      </c>
      <c r="F46" s="194">
        <f t="shared" si="16"/>
        <v>41</v>
      </c>
      <c r="G46" s="193">
        <f t="shared" si="6"/>
        <v>44712</v>
      </c>
      <c r="H46" s="205">
        <f t="shared" si="2"/>
        <v>0</v>
      </c>
      <c r="I46" s="205">
        <f t="shared" si="17"/>
        <v>0</v>
      </c>
      <c r="J46" s="205">
        <f t="shared" si="7"/>
        <v>0</v>
      </c>
      <c r="K46" s="205">
        <f t="shared" si="8"/>
        <v>0</v>
      </c>
      <c r="L46" s="204" t="e">
        <f t="shared" si="9"/>
        <v>#NUM!</v>
      </c>
      <c r="M46" s="198"/>
      <c r="N46" s="198"/>
      <c r="O46" s="198"/>
      <c r="P46" s="198"/>
      <c r="Q46" s="195">
        <f t="shared" si="10"/>
        <v>19</v>
      </c>
      <c r="R46" s="195">
        <f t="shared" si="11"/>
        <v>41</v>
      </c>
      <c r="T46" s="194">
        <f t="shared" si="18"/>
        <v>41</v>
      </c>
      <c r="U46" s="193">
        <f t="shared" si="12"/>
        <v>44712</v>
      </c>
      <c r="V46" s="192">
        <f t="shared" si="13"/>
        <v>0</v>
      </c>
      <c r="W46" s="192">
        <f t="shared" si="14"/>
        <v>0</v>
      </c>
      <c r="X46" s="192">
        <f t="shared" si="19"/>
        <v>0</v>
      </c>
      <c r="Y46" s="192">
        <f t="shared" si="15"/>
        <v>0</v>
      </c>
      <c r="Z46" s="192">
        <f t="shared" si="20"/>
        <v>0</v>
      </c>
      <c r="AA46" s="191"/>
      <c r="AB46" s="203"/>
      <c r="AC46" s="191"/>
      <c r="AD46" s="206"/>
      <c r="AE46" s="191"/>
      <c r="AF46" s="191"/>
      <c r="AG46" s="191"/>
      <c r="AH46" s="191"/>
      <c r="AI46" s="191"/>
      <c r="AJ46" s="191"/>
      <c r="AK46" s="189"/>
      <c r="AL46" s="189"/>
      <c r="AM46" s="189"/>
    </row>
    <row r="47" spans="3:39" ht="15" customHeight="1">
      <c r="C47" s="195">
        <f t="shared" si="4"/>
        <v>18</v>
      </c>
      <c r="D47" s="195">
        <f t="shared" si="5"/>
        <v>42</v>
      </c>
      <c r="F47" s="194">
        <f t="shared" si="16"/>
        <v>42</v>
      </c>
      <c r="G47" s="193">
        <f t="shared" si="6"/>
        <v>44742</v>
      </c>
      <c r="H47" s="205">
        <f t="shared" si="2"/>
        <v>0</v>
      </c>
      <c r="I47" s="205">
        <f t="shared" si="17"/>
        <v>0</v>
      </c>
      <c r="J47" s="205">
        <f t="shared" si="7"/>
        <v>0</v>
      </c>
      <c r="K47" s="205">
        <f t="shared" si="8"/>
        <v>0</v>
      </c>
      <c r="L47" s="204" t="e">
        <f t="shared" si="9"/>
        <v>#NUM!</v>
      </c>
      <c r="M47" s="198"/>
      <c r="N47" s="198"/>
      <c r="O47" s="198"/>
      <c r="P47" s="198"/>
      <c r="Q47" s="195">
        <f t="shared" si="10"/>
        <v>18</v>
      </c>
      <c r="R47" s="195">
        <f t="shared" si="11"/>
        <v>42</v>
      </c>
      <c r="T47" s="194">
        <f t="shared" si="18"/>
        <v>42</v>
      </c>
      <c r="U47" s="193">
        <f t="shared" si="12"/>
        <v>44742</v>
      </c>
      <c r="V47" s="192">
        <f t="shared" si="13"/>
        <v>0</v>
      </c>
      <c r="W47" s="192">
        <f t="shared" si="14"/>
        <v>0</v>
      </c>
      <c r="X47" s="192">
        <f t="shared" si="19"/>
        <v>0</v>
      </c>
      <c r="Y47" s="192">
        <f t="shared" si="15"/>
        <v>0</v>
      </c>
      <c r="Z47" s="192">
        <f t="shared" si="20"/>
        <v>0</v>
      </c>
      <c r="AA47" s="191"/>
      <c r="AB47" s="203"/>
      <c r="AC47" s="191"/>
      <c r="AD47" s="191"/>
      <c r="AE47" s="191"/>
      <c r="AF47" s="191"/>
      <c r="AG47" s="191"/>
      <c r="AH47" s="191"/>
      <c r="AI47" s="191"/>
      <c r="AJ47" s="191"/>
      <c r="AK47" s="189"/>
      <c r="AL47" s="189"/>
      <c r="AM47" s="189"/>
    </row>
    <row r="48" spans="3:39" ht="15" customHeight="1">
      <c r="C48" s="195">
        <f t="shared" si="4"/>
        <v>17</v>
      </c>
      <c r="D48" s="195">
        <f t="shared" si="5"/>
        <v>43</v>
      </c>
      <c r="F48" s="194">
        <f t="shared" si="16"/>
        <v>43</v>
      </c>
      <c r="G48" s="193">
        <f t="shared" si="6"/>
        <v>44773</v>
      </c>
      <c r="H48" s="205">
        <f t="shared" si="2"/>
        <v>0</v>
      </c>
      <c r="I48" s="205">
        <f t="shared" si="17"/>
        <v>0</v>
      </c>
      <c r="J48" s="205">
        <f t="shared" si="7"/>
        <v>0</v>
      </c>
      <c r="K48" s="205">
        <f t="shared" si="8"/>
        <v>0</v>
      </c>
      <c r="L48" s="204" t="e">
        <f t="shared" si="9"/>
        <v>#NUM!</v>
      </c>
      <c r="M48" s="198"/>
      <c r="N48" s="198"/>
      <c r="O48" s="198"/>
      <c r="P48" s="198"/>
      <c r="Q48" s="195">
        <f t="shared" si="10"/>
        <v>17</v>
      </c>
      <c r="R48" s="195">
        <f t="shared" si="11"/>
        <v>43</v>
      </c>
      <c r="T48" s="194">
        <f t="shared" si="18"/>
        <v>43</v>
      </c>
      <c r="U48" s="193">
        <f t="shared" si="12"/>
        <v>44773</v>
      </c>
      <c r="V48" s="192">
        <f t="shared" si="13"/>
        <v>0</v>
      </c>
      <c r="W48" s="192">
        <f t="shared" si="14"/>
        <v>0</v>
      </c>
      <c r="X48" s="192">
        <f t="shared" si="19"/>
        <v>0</v>
      </c>
      <c r="Y48" s="192">
        <f t="shared" si="15"/>
        <v>0</v>
      </c>
      <c r="Z48" s="192">
        <f t="shared" si="20"/>
        <v>0</v>
      </c>
      <c r="AA48" s="191"/>
      <c r="AB48" s="203"/>
      <c r="AC48" s="191"/>
      <c r="AD48" s="206"/>
      <c r="AE48" s="191"/>
      <c r="AF48" s="191"/>
      <c r="AG48" s="191"/>
      <c r="AH48" s="191"/>
      <c r="AI48" s="191"/>
      <c r="AJ48" s="191"/>
      <c r="AK48" s="189"/>
      <c r="AL48" s="189"/>
      <c r="AM48" s="189"/>
    </row>
    <row r="49" spans="3:40" ht="15" customHeight="1">
      <c r="C49" s="195">
        <f t="shared" si="4"/>
        <v>16</v>
      </c>
      <c r="D49" s="195">
        <f t="shared" si="5"/>
        <v>44</v>
      </c>
      <c r="F49" s="194">
        <f t="shared" si="16"/>
        <v>44</v>
      </c>
      <c r="G49" s="193">
        <f t="shared" si="6"/>
        <v>44804</v>
      </c>
      <c r="H49" s="205">
        <f t="shared" si="2"/>
        <v>0</v>
      </c>
      <c r="I49" s="205">
        <f t="shared" si="17"/>
        <v>0</v>
      </c>
      <c r="J49" s="205">
        <f t="shared" si="7"/>
        <v>0</v>
      </c>
      <c r="K49" s="205">
        <f t="shared" si="8"/>
        <v>0</v>
      </c>
      <c r="L49" s="204" t="e">
        <f t="shared" si="9"/>
        <v>#NUM!</v>
      </c>
      <c r="M49" s="198"/>
      <c r="N49" s="198"/>
      <c r="O49" s="198"/>
      <c r="P49" s="198"/>
      <c r="Q49" s="195">
        <f t="shared" si="10"/>
        <v>16</v>
      </c>
      <c r="R49" s="195">
        <f t="shared" si="11"/>
        <v>44</v>
      </c>
      <c r="T49" s="194">
        <f t="shared" si="18"/>
        <v>44</v>
      </c>
      <c r="U49" s="193">
        <f t="shared" si="12"/>
        <v>44804</v>
      </c>
      <c r="V49" s="192">
        <f t="shared" si="13"/>
        <v>0</v>
      </c>
      <c r="W49" s="192">
        <f t="shared" si="14"/>
        <v>0</v>
      </c>
      <c r="X49" s="192">
        <f t="shared" si="19"/>
        <v>0</v>
      </c>
      <c r="Y49" s="192">
        <f t="shared" si="15"/>
        <v>0</v>
      </c>
      <c r="Z49" s="192">
        <f t="shared" si="20"/>
        <v>0</v>
      </c>
      <c r="AA49" s="191"/>
      <c r="AB49" s="203"/>
      <c r="AC49" s="191"/>
      <c r="AD49" s="191"/>
      <c r="AE49" s="191"/>
      <c r="AF49" s="191"/>
      <c r="AG49" s="191"/>
      <c r="AH49" s="191"/>
      <c r="AI49" s="191"/>
      <c r="AJ49" s="191"/>
      <c r="AK49" s="189"/>
      <c r="AL49" s="189"/>
      <c r="AM49" s="189"/>
    </row>
    <row r="50" spans="3:40" ht="15" customHeight="1">
      <c r="C50" s="195">
        <f t="shared" si="4"/>
        <v>15</v>
      </c>
      <c r="D50" s="195">
        <f t="shared" si="5"/>
        <v>45</v>
      </c>
      <c r="F50" s="194">
        <f t="shared" si="16"/>
        <v>45</v>
      </c>
      <c r="G50" s="193">
        <f t="shared" si="6"/>
        <v>44834</v>
      </c>
      <c r="H50" s="205">
        <f t="shared" si="2"/>
        <v>0</v>
      </c>
      <c r="I50" s="205">
        <f t="shared" si="17"/>
        <v>0</v>
      </c>
      <c r="J50" s="205">
        <f t="shared" si="7"/>
        <v>0</v>
      </c>
      <c r="K50" s="205">
        <f t="shared" si="8"/>
        <v>0</v>
      </c>
      <c r="L50" s="204" t="e">
        <f t="shared" si="9"/>
        <v>#NUM!</v>
      </c>
      <c r="M50" s="198"/>
      <c r="N50" s="198"/>
      <c r="O50" s="198"/>
      <c r="P50" s="198"/>
      <c r="Q50" s="195">
        <f t="shared" si="10"/>
        <v>15</v>
      </c>
      <c r="R50" s="195">
        <f t="shared" si="11"/>
        <v>45</v>
      </c>
      <c r="T50" s="194">
        <f t="shared" si="18"/>
        <v>45</v>
      </c>
      <c r="U50" s="193">
        <f t="shared" si="12"/>
        <v>44834</v>
      </c>
      <c r="V50" s="192">
        <f t="shared" si="13"/>
        <v>0</v>
      </c>
      <c r="W50" s="192">
        <f t="shared" si="14"/>
        <v>0</v>
      </c>
      <c r="X50" s="192">
        <f t="shared" si="19"/>
        <v>0</v>
      </c>
      <c r="Y50" s="192">
        <f t="shared" si="15"/>
        <v>0</v>
      </c>
      <c r="Z50" s="192">
        <f t="shared" si="20"/>
        <v>0</v>
      </c>
      <c r="AA50" s="191"/>
      <c r="AB50" s="203"/>
      <c r="AC50" s="191"/>
      <c r="AD50" s="206"/>
      <c r="AE50" s="191"/>
      <c r="AF50" s="191"/>
      <c r="AG50" s="191"/>
      <c r="AH50" s="191"/>
      <c r="AI50" s="191"/>
      <c r="AJ50" s="191"/>
      <c r="AK50" s="189"/>
      <c r="AL50" s="189"/>
      <c r="AM50" s="189"/>
    </row>
    <row r="51" spans="3:40" ht="15" customHeight="1">
      <c r="C51" s="195">
        <f t="shared" si="4"/>
        <v>14</v>
      </c>
      <c r="D51" s="195">
        <f t="shared" si="5"/>
        <v>46</v>
      </c>
      <c r="F51" s="194">
        <f t="shared" si="16"/>
        <v>46</v>
      </c>
      <c r="G51" s="193">
        <f t="shared" si="6"/>
        <v>44865</v>
      </c>
      <c r="H51" s="205">
        <f t="shared" si="2"/>
        <v>0</v>
      </c>
      <c r="I51" s="205">
        <f t="shared" si="17"/>
        <v>0</v>
      </c>
      <c r="J51" s="205">
        <f t="shared" si="7"/>
        <v>0</v>
      </c>
      <c r="K51" s="205">
        <f t="shared" si="8"/>
        <v>0</v>
      </c>
      <c r="L51" s="204" t="e">
        <f t="shared" si="9"/>
        <v>#NUM!</v>
      </c>
      <c r="M51" s="198"/>
      <c r="N51" s="198"/>
      <c r="O51" s="198"/>
      <c r="P51" s="198"/>
      <c r="Q51" s="195">
        <f t="shared" si="10"/>
        <v>14</v>
      </c>
      <c r="R51" s="195">
        <f t="shared" si="11"/>
        <v>46</v>
      </c>
      <c r="T51" s="194">
        <f t="shared" si="18"/>
        <v>46</v>
      </c>
      <c r="U51" s="193">
        <f t="shared" si="12"/>
        <v>44865</v>
      </c>
      <c r="V51" s="192">
        <f t="shared" si="13"/>
        <v>0</v>
      </c>
      <c r="W51" s="192">
        <f t="shared" si="14"/>
        <v>0</v>
      </c>
      <c r="X51" s="192">
        <f t="shared" si="19"/>
        <v>0</v>
      </c>
      <c r="Y51" s="192">
        <f t="shared" si="15"/>
        <v>0</v>
      </c>
      <c r="Z51" s="192">
        <f t="shared" si="20"/>
        <v>0</v>
      </c>
      <c r="AA51" s="191"/>
      <c r="AB51" s="203"/>
      <c r="AC51" s="191"/>
      <c r="AD51" s="191"/>
      <c r="AE51" s="191"/>
      <c r="AF51" s="191"/>
      <c r="AG51" s="191"/>
      <c r="AH51" s="191"/>
      <c r="AI51" s="191"/>
      <c r="AJ51" s="191"/>
      <c r="AK51" s="189"/>
      <c r="AL51" s="189"/>
      <c r="AM51" s="189"/>
    </row>
    <row r="52" spans="3:40" ht="15" customHeight="1">
      <c r="C52" s="195">
        <f t="shared" si="4"/>
        <v>13</v>
      </c>
      <c r="D52" s="195">
        <f t="shared" si="5"/>
        <v>47</v>
      </c>
      <c r="F52" s="194">
        <f t="shared" si="16"/>
        <v>47</v>
      </c>
      <c r="G52" s="193">
        <f t="shared" si="6"/>
        <v>44895</v>
      </c>
      <c r="H52" s="205">
        <f t="shared" si="2"/>
        <v>0</v>
      </c>
      <c r="I52" s="205">
        <f t="shared" si="17"/>
        <v>0</v>
      </c>
      <c r="J52" s="205">
        <f t="shared" si="7"/>
        <v>0</v>
      </c>
      <c r="K52" s="205">
        <f t="shared" si="8"/>
        <v>0</v>
      </c>
      <c r="L52" s="204" t="e">
        <f t="shared" si="9"/>
        <v>#NUM!</v>
      </c>
      <c r="M52" s="198"/>
      <c r="N52" s="198"/>
      <c r="O52" s="198"/>
      <c r="P52" s="198"/>
      <c r="Q52" s="195">
        <f t="shared" si="10"/>
        <v>13</v>
      </c>
      <c r="R52" s="195">
        <f t="shared" si="11"/>
        <v>47</v>
      </c>
      <c r="T52" s="194">
        <f t="shared" si="18"/>
        <v>47</v>
      </c>
      <c r="U52" s="193">
        <f t="shared" si="12"/>
        <v>44895</v>
      </c>
      <c r="V52" s="192">
        <f t="shared" si="13"/>
        <v>0</v>
      </c>
      <c r="W52" s="192">
        <f t="shared" si="14"/>
        <v>0</v>
      </c>
      <c r="X52" s="192">
        <f t="shared" si="19"/>
        <v>0</v>
      </c>
      <c r="Y52" s="192">
        <f t="shared" si="15"/>
        <v>0</v>
      </c>
      <c r="Z52" s="192">
        <f t="shared" si="20"/>
        <v>0</v>
      </c>
      <c r="AA52" s="191"/>
      <c r="AB52" s="203"/>
      <c r="AC52" s="191"/>
      <c r="AD52" s="206"/>
      <c r="AE52" s="191"/>
      <c r="AF52" s="191"/>
      <c r="AG52" s="191"/>
      <c r="AH52" s="191"/>
      <c r="AI52" s="191"/>
      <c r="AJ52" s="191"/>
      <c r="AK52" s="189"/>
      <c r="AL52" s="189"/>
      <c r="AM52" s="189"/>
    </row>
    <row r="53" spans="3:40">
      <c r="C53" s="195">
        <f t="shared" si="4"/>
        <v>12</v>
      </c>
      <c r="D53" s="195">
        <f t="shared" si="5"/>
        <v>48</v>
      </c>
      <c r="F53" s="194">
        <f t="shared" si="16"/>
        <v>48</v>
      </c>
      <c r="G53" s="193">
        <f t="shared" si="6"/>
        <v>44926</v>
      </c>
      <c r="H53" s="205">
        <f t="shared" si="2"/>
        <v>0</v>
      </c>
      <c r="I53" s="205">
        <f t="shared" si="17"/>
        <v>0</v>
      </c>
      <c r="J53" s="205">
        <f t="shared" si="7"/>
        <v>0</v>
      </c>
      <c r="K53" s="205">
        <f t="shared" si="8"/>
        <v>0</v>
      </c>
      <c r="L53" s="204" t="e">
        <f t="shared" si="9"/>
        <v>#NUM!</v>
      </c>
      <c r="M53" s="198"/>
      <c r="N53" s="198"/>
      <c r="O53" s="198"/>
      <c r="P53" s="198"/>
      <c r="Q53" s="195">
        <f t="shared" si="10"/>
        <v>12</v>
      </c>
      <c r="R53" s="195">
        <f t="shared" si="11"/>
        <v>48</v>
      </c>
      <c r="T53" s="194">
        <f t="shared" si="18"/>
        <v>48</v>
      </c>
      <c r="U53" s="193">
        <f t="shared" si="12"/>
        <v>44926</v>
      </c>
      <c r="V53" s="192">
        <f t="shared" si="13"/>
        <v>0</v>
      </c>
      <c r="W53" s="192">
        <f t="shared" si="14"/>
        <v>0</v>
      </c>
      <c r="X53" s="192">
        <f t="shared" si="19"/>
        <v>0</v>
      </c>
      <c r="Y53" s="192">
        <f t="shared" si="15"/>
        <v>0</v>
      </c>
      <c r="Z53" s="192">
        <f t="shared" si="20"/>
        <v>0</v>
      </c>
      <c r="AA53" s="191"/>
      <c r="AB53" s="203"/>
      <c r="AC53" s="191"/>
      <c r="AD53" s="191"/>
      <c r="AE53" s="191"/>
      <c r="AF53" s="191"/>
      <c r="AG53" s="191"/>
      <c r="AH53" s="191"/>
      <c r="AI53" s="191"/>
      <c r="AJ53" s="191"/>
      <c r="AK53" s="189"/>
      <c r="AL53" s="189"/>
      <c r="AM53" s="189"/>
    </row>
    <row r="54" spans="3:40">
      <c r="C54" s="195">
        <f t="shared" si="4"/>
        <v>11</v>
      </c>
      <c r="D54" s="195">
        <f t="shared" si="5"/>
        <v>49</v>
      </c>
      <c r="F54" s="194">
        <f t="shared" si="16"/>
        <v>49</v>
      </c>
      <c r="G54" s="193">
        <f t="shared" si="6"/>
        <v>44957</v>
      </c>
      <c r="H54" s="205">
        <f t="shared" si="2"/>
        <v>0</v>
      </c>
      <c r="I54" s="205">
        <f t="shared" si="17"/>
        <v>0</v>
      </c>
      <c r="J54" s="205">
        <f t="shared" si="7"/>
        <v>0</v>
      </c>
      <c r="K54" s="205">
        <f t="shared" si="8"/>
        <v>0</v>
      </c>
      <c r="L54" s="204" t="e">
        <f t="shared" si="9"/>
        <v>#NUM!</v>
      </c>
      <c r="M54" s="198"/>
      <c r="N54" s="198"/>
      <c r="O54" s="198"/>
      <c r="P54" s="198"/>
      <c r="Q54" s="195">
        <f t="shared" si="10"/>
        <v>11</v>
      </c>
      <c r="R54" s="195">
        <f t="shared" si="11"/>
        <v>49</v>
      </c>
      <c r="T54" s="194">
        <f t="shared" si="18"/>
        <v>49</v>
      </c>
      <c r="U54" s="193">
        <f t="shared" si="12"/>
        <v>44957</v>
      </c>
      <c r="V54" s="192">
        <f t="shared" si="13"/>
        <v>0</v>
      </c>
      <c r="W54" s="192">
        <f t="shared" si="14"/>
        <v>0</v>
      </c>
      <c r="X54" s="192">
        <f t="shared" si="19"/>
        <v>0</v>
      </c>
      <c r="Y54" s="192">
        <f t="shared" si="15"/>
        <v>0</v>
      </c>
      <c r="Z54" s="192">
        <f t="shared" si="20"/>
        <v>0</v>
      </c>
      <c r="AA54" s="191"/>
      <c r="AB54" s="203"/>
      <c r="AC54" s="191"/>
      <c r="AD54" s="206"/>
      <c r="AE54" s="191"/>
      <c r="AF54" s="191"/>
      <c r="AG54" s="191"/>
      <c r="AH54" s="191"/>
      <c r="AI54" s="191"/>
      <c r="AJ54" s="191"/>
      <c r="AK54" s="189"/>
      <c r="AL54" s="189"/>
      <c r="AM54" s="189"/>
    </row>
    <row r="55" spans="3:40">
      <c r="C55" s="195">
        <f t="shared" si="4"/>
        <v>10</v>
      </c>
      <c r="D55" s="195">
        <f t="shared" si="5"/>
        <v>50</v>
      </c>
      <c r="F55" s="194">
        <f t="shared" si="16"/>
        <v>50</v>
      </c>
      <c r="G55" s="193">
        <f t="shared" si="6"/>
        <v>44985</v>
      </c>
      <c r="H55" s="205">
        <f t="shared" si="2"/>
        <v>0</v>
      </c>
      <c r="I55" s="205">
        <f t="shared" si="17"/>
        <v>0</v>
      </c>
      <c r="J55" s="205">
        <f t="shared" si="7"/>
        <v>0</v>
      </c>
      <c r="K55" s="205">
        <f t="shared" si="8"/>
        <v>0</v>
      </c>
      <c r="L55" s="204" t="e">
        <f t="shared" si="9"/>
        <v>#NUM!</v>
      </c>
      <c r="M55" s="198"/>
      <c r="N55" s="198"/>
      <c r="O55" s="198"/>
      <c r="P55" s="198"/>
      <c r="Q55" s="195">
        <f t="shared" si="10"/>
        <v>10</v>
      </c>
      <c r="R55" s="195">
        <f t="shared" si="11"/>
        <v>50</v>
      </c>
      <c r="T55" s="194">
        <f t="shared" si="18"/>
        <v>50</v>
      </c>
      <c r="U55" s="193">
        <f t="shared" si="12"/>
        <v>44985</v>
      </c>
      <c r="V55" s="192">
        <f t="shared" si="13"/>
        <v>0</v>
      </c>
      <c r="W55" s="192">
        <f t="shared" si="14"/>
        <v>0</v>
      </c>
      <c r="X55" s="192">
        <f t="shared" si="19"/>
        <v>0</v>
      </c>
      <c r="Y55" s="192">
        <f t="shared" si="15"/>
        <v>0</v>
      </c>
      <c r="Z55" s="192">
        <f t="shared" si="20"/>
        <v>0</v>
      </c>
      <c r="AA55" s="191"/>
      <c r="AB55" s="203"/>
      <c r="AC55" s="191"/>
      <c r="AD55" s="191"/>
      <c r="AE55" s="191"/>
      <c r="AF55" s="191"/>
      <c r="AG55" s="191"/>
      <c r="AH55" s="191"/>
      <c r="AI55" s="191"/>
      <c r="AJ55" s="191"/>
      <c r="AK55" s="189"/>
      <c r="AL55" s="189"/>
      <c r="AM55" s="189"/>
    </row>
    <row r="56" spans="3:40">
      <c r="C56" s="195">
        <f t="shared" si="4"/>
        <v>9</v>
      </c>
      <c r="D56" s="195">
        <f t="shared" si="5"/>
        <v>51</v>
      </c>
      <c r="F56" s="194">
        <f t="shared" si="16"/>
        <v>51</v>
      </c>
      <c r="G56" s="193">
        <f t="shared" si="6"/>
        <v>45016</v>
      </c>
      <c r="H56" s="205">
        <f t="shared" si="2"/>
        <v>0</v>
      </c>
      <c r="I56" s="205">
        <f t="shared" si="17"/>
        <v>0</v>
      </c>
      <c r="J56" s="205">
        <f t="shared" si="7"/>
        <v>0</v>
      </c>
      <c r="K56" s="205">
        <f t="shared" si="8"/>
        <v>0</v>
      </c>
      <c r="L56" s="204" t="e">
        <f t="shared" si="9"/>
        <v>#NUM!</v>
      </c>
      <c r="M56" s="198"/>
      <c r="N56" s="198"/>
      <c r="O56" s="198"/>
      <c r="P56" s="198"/>
      <c r="Q56" s="195">
        <f t="shared" si="10"/>
        <v>9</v>
      </c>
      <c r="R56" s="195">
        <f t="shared" si="11"/>
        <v>51</v>
      </c>
      <c r="T56" s="194">
        <f t="shared" si="18"/>
        <v>51</v>
      </c>
      <c r="U56" s="193">
        <f t="shared" si="12"/>
        <v>45016</v>
      </c>
      <c r="V56" s="192">
        <f t="shared" si="13"/>
        <v>0</v>
      </c>
      <c r="W56" s="192">
        <f t="shared" si="14"/>
        <v>0</v>
      </c>
      <c r="X56" s="192">
        <f t="shared" si="19"/>
        <v>0</v>
      </c>
      <c r="Y56" s="192">
        <f t="shared" si="15"/>
        <v>0</v>
      </c>
      <c r="Z56" s="192">
        <f t="shared" si="20"/>
        <v>0</v>
      </c>
      <c r="AA56" s="191"/>
      <c r="AB56" s="203"/>
      <c r="AC56" s="191"/>
      <c r="AD56" s="206"/>
      <c r="AE56" s="191"/>
      <c r="AF56" s="191"/>
      <c r="AG56" s="191"/>
      <c r="AH56" s="191"/>
      <c r="AI56" s="191"/>
      <c r="AJ56" s="191"/>
      <c r="AK56" s="189"/>
      <c r="AL56" s="189"/>
      <c r="AM56" s="189"/>
    </row>
    <row r="57" spans="3:40">
      <c r="C57" s="195">
        <f t="shared" si="4"/>
        <v>8</v>
      </c>
      <c r="D57" s="195">
        <f t="shared" si="5"/>
        <v>52</v>
      </c>
      <c r="F57" s="194">
        <f t="shared" si="16"/>
        <v>52</v>
      </c>
      <c r="G57" s="193">
        <f t="shared" si="6"/>
        <v>45046</v>
      </c>
      <c r="H57" s="205">
        <f t="shared" si="2"/>
        <v>0</v>
      </c>
      <c r="I57" s="205">
        <f t="shared" si="17"/>
        <v>0</v>
      </c>
      <c r="J57" s="205">
        <f t="shared" si="7"/>
        <v>0</v>
      </c>
      <c r="K57" s="205">
        <f t="shared" si="8"/>
        <v>0</v>
      </c>
      <c r="L57" s="204" t="e">
        <f t="shared" si="9"/>
        <v>#NUM!</v>
      </c>
      <c r="M57" s="198"/>
      <c r="N57" s="198"/>
      <c r="O57" s="198"/>
      <c r="P57" s="198"/>
      <c r="Q57" s="195">
        <f t="shared" si="10"/>
        <v>8</v>
      </c>
      <c r="R57" s="195">
        <f t="shared" si="11"/>
        <v>52</v>
      </c>
      <c r="T57" s="194">
        <f t="shared" si="18"/>
        <v>52</v>
      </c>
      <c r="U57" s="193">
        <f t="shared" si="12"/>
        <v>45046</v>
      </c>
      <c r="V57" s="192">
        <f t="shared" si="13"/>
        <v>0</v>
      </c>
      <c r="W57" s="192">
        <f t="shared" si="14"/>
        <v>0</v>
      </c>
      <c r="X57" s="192">
        <f t="shared" si="19"/>
        <v>0</v>
      </c>
      <c r="Y57" s="192">
        <f t="shared" si="15"/>
        <v>0</v>
      </c>
      <c r="Z57" s="192">
        <f t="shared" si="20"/>
        <v>0</v>
      </c>
      <c r="AA57" s="191"/>
      <c r="AB57" s="203"/>
      <c r="AC57" s="191"/>
      <c r="AD57" s="191"/>
      <c r="AE57" s="191"/>
      <c r="AF57" s="191"/>
      <c r="AG57" s="191"/>
      <c r="AH57" s="191"/>
      <c r="AI57" s="191"/>
      <c r="AJ57" s="191"/>
      <c r="AK57" s="189"/>
      <c r="AL57" s="189"/>
      <c r="AM57" s="189"/>
    </row>
    <row r="58" spans="3:40">
      <c r="C58" s="195">
        <f t="shared" si="4"/>
        <v>7</v>
      </c>
      <c r="D58" s="195">
        <f t="shared" si="5"/>
        <v>53</v>
      </c>
      <c r="F58" s="194">
        <f t="shared" si="16"/>
        <v>53</v>
      </c>
      <c r="G58" s="193">
        <f t="shared" si="6"/>
        <v>45077</v>
      </c>
      <c r="H58" s="205">
        <f t="shared" si="2"/>
        <v>0</v>
      </c>
      <c r="I58" s="205">
        <f t="shared" si="17"/>
        <v>0</v>
      </c>
      <c r="J58" s="205">
        <f t="shared" si="7"/>
        <v>0</v>
      </c>
      <c r="K58" s="205">
        <f t="shared" si="8"/>
        <v>0</v>
      </c>
      <c r="L58" s="204" t="e">
        <f t="shared" si="9"/>
        <v>#NUM!</v>
      </c>
      <c r="M58" s="198"/>
      <c r="N58" s="198"/>
      <c r="O58" s="198"/>
      <c r="P58" s="198"/>
      <c r="Q58" s="195">
        <f t="shared" si="10"/>
        <v>7</v>
      </c>
      <c r="R58" s="195">
        <f t="shared" si="11"/>
        <v>53</v>
      </c>
      <c r="T58" s="194">
        <f t="shared" si="18"/>
        <v>53</v>
      </c>
      <c r="U58" s="193">
        <f t="shared" si="12"/>
        <v>45077</v>
      </c>
      <c r="V58" s="192">
        <f t="shared" si="13"/>
        <v>0</v>
      </c>
      <c r="W58" s="192">
        <f t="shared" si="14"/>
        <v>0</v>
      </c>
      <c r="X58" s="192">
        <f t="shared" si="19"/>
        <v>0</v>
      </c>
      <c r="Y58" s="192">
        <f t="shared" si="15"/>
        <v>0</v>
      </c>
      <c r="Z58" s="192">
        <f t="shared" si="20"/>
        <v>0</v>
      </c>
      <c r="AA58" s="191"/>
      <c r="AB58" s="203"/>
      <c r="AC58" s="191"/>
      <c r="AD58" s="206"/>
      <c r="AE58" s="191"/>
      <c r="AF58" s="191"/>
      <c r="AG58" s="191"/>
      <c r="AH58" s="191"/>
      <c r="AI58" s="191"/>
      <c r="AJ58" s="191"/>
      <c r="AK58" s="189"/>
      <c r="AL58" s="189"/>
      <c r="AM58" s="189"/>
      <c r="AN58" s="199"/>
    </row>
    <row r="59" spans="3:40">
      <c r="C59" s="195">
        <f t="shared" si="4"/>
        <v>6</v>
      </c>
      <c r="D59" s="195">
        <f t="shared" si="5"/>
        <v>54</v>
      </c>
      <c r="F59" s="194">
        <f t="shared" si="16"/>
        <v>54</v>
      </c>
      <c r="G59" s="193">
        <f t="shared" si="6"/>
        <v>45107</v>
      </c>
      <c r="H59" s="205">
        <f t="shared" si="2"/>
        <v>0</v>
      </c>
      <c r="I59" s="205">
        <f t="shared" si="17"/>
        <v>0</v>
      </c>
      <c r="J59" s="205">
        <f t="shared" si="7"/>
        <v>0</v>
      </c>
      <c r="K59" s="205">
        <f t="shared" si="8"/>
        <v>0</v>
      </c>
      <c r="L59" s="204" t="e">
        <f t="shared" si="9"/>
        <v>#NUM!</v>
      </c>
      <c r="M59" s="198"/>
      <c r="N59" s="198"/>
      <c r="O59" s="198"/>
      <c r="P59" s="198"/>
      <c r="Q59" s="195">
        <f t="shared" si="10"/>
        <v>6</v>
      </c>
      <c r="R59" s="195">
        <f t="shared" si="11"/>
        <v>54</v>
      </c>
      <c r="T59" s="194">
        <f t="shared" si="18"/>
        <v>54</v>
      </c>
      <c r="U59" s="193">
        <f t="shared" si="12"/>
        <v>45107</v>
      </c>
      <c r="V59" s="192">
        <f t="shared" si="13"/>
        <v>0</v>
      </c>
      <c r="W59" s="192">
        <f t="shared" si="14"/>
        <v>0</v>
      </c>
      <c r="X59" s="192">
        <f t="shared" si="19"/>
        <v>0</v>
      </c>
      <c r="Y59" s="192">
        <f t="shared" si="15"/>
        <v>0</v>
      </c>
      <c r="Z59" s="192">
        <f t="shared" si="20"/>
        <v>0</v>
      </c>
      <c r="AA59" s="191"/>
      <c r="AB59" s="203"/>
      <c r="AC59" s="191"/>
      <c r="AD59" s="191"/>
      <c r="AE59" s="191"/>
      <c r="AF59" s="191"/>
      <c r="AG59" s="191"/>
      <c r="AH59" s="191"/>
      <c r="AI59" s="191"/>
      <c r="AJ59" s="191"/>
      <c r="AK59" s="189"/>
      <c r="AL59" s="189"/>
      <c r="AM59" s="189"/>
      <c r="AN59" s="199"/>
    </row>
    <row r="60" spans="3:40">
      <c r="C60" s="195">
        <f t="shared" si="4"/>
        <v>5</v>
      </c>
      <c r="D60" s="195">
        <f t="shared" si="5"/>
        <v>55</v>
      </c>
      <c r="F60" s="194">
        <f t="shared" si="16"/>
        <v>55</v>
      </c>
      <c r="G60" s="193">
        <f t="shared" si="6"/>
        <v>45138</v>
      </c>
      <c r="H60" s="205">
        <f t="shared" si="2"/>
        <v>0</v>
      </c>
      <c r="I60" s="205">
        <f t="shared" si="17"/>
        <v>0</v>
      </c>
      <c r="J60" s="205">
        <f t="shared" si="7"/>
        <v>0</v>
      </c>
      <c r="K60" s="205">
        <f t="shared" si="8"/>
        <v>0</v>
      </c>
      <c r="L60" s="204" t="e">
        <f t="shared" si="9"/>
        <v>#NUM!</v>
      </c>
      <c r="M60" s="198"/>
      <c r="N60" s="198"/>
      <c r="O60" s="198"/>
      <c r="P60" s="198"/>
      <c r="Q60" s="195">
        <f t="shared" si="10"/>
        <v>5</v>
      </c>
      <c r="R60" s="195">
        <f t="shared" si="11"/>
        <v>55</v>
      </c>
      <c r="T60" s="194">
        <f t="shared" si="18"/>
        <v>55</v>
      </c>
      <c r="U60" s="193">
        <f t="shared" si="12"/>
        <v>45138</v>
      </c>
      <c r="V60" s="192">
        <f t="shared" si="13"/>
        <v>0</v>
      </c>
      <c r="W60" s="192">
        <f t="shared" si="14"/>
        <v>0</v>
      </c>
      <c r="X60" s="192">
        <f t="shared" si="19"/>
        <v>0</v>
      </c>
      <c r="Y60" s="192">
        <f t="shared" si="15"/>
        <v>0</v>
      </c>
      <c r="Z60" s="192">
        <f t="shared" si="20"/>
        <v>0</v>
      </c>
      <c r="AA60" s="191"/>
      <c r="AB60" s="203"/>
      <c r="AC60" s="191"/>
      <c r="AD60" s="206"/>
      <c r="AE60" s="191"/>
      <c r="AF60" s="191"/>
      <c r="AG60" s="191"/>
      <c r="AH60" s="191"/>
      <c r="AI60" s="191"/>
      <c r="AJ60" s="191"/>
      <c r="AK60" s="189"/>
      <c r="AL60" s="189"/>
      <c r="AM60" s="189"/>
      <c r="AN60" s="199"/>
    </row>
    <row r="61" spans="3:40">
      <c r="C61" s="195">
        <f t="shared" si="4"/>
        <v>4</v>
      </c>
      <c r="D61" s="195">
        <f t="shared" si="5"/>
        <v>56</v>
      </c>
      <c r="F61" s="194">
        <f t="shared" si="16"/>
        <v>56</v>
      </c>
      <c r="G61" s="193">
        <f t="shared" si="6"/>
        <v>45169</v>
      </c>
      <c r="H61" s="205">
        <f t="shared" si="2"/>
        <v>0</v>
      </c>
      <c r="I61" s="205">
        <f t="shared" si="17"/>
        <v>0</v>
      </c>
      <c r="J61" s="205">
        <f t="shared" si="7"/>
        <v>0</v>
      </c>
      <c r="K61" s="205">
        <f t="shared" si="8"/>
        <v>0</v>
      </c>
      <c r="L61" s="204" t="e">
        <f t="shared" si="9"/>
        <v>#NUM!</v>
      </c>
      <c r="M61" s="198"/>
      <c r="N61" s="198"/>
      <c r="O61" s="198"/>
      <c r="P61" s="198"/>
      <c r="Q61" s="195">
        <f t="shared" si="10"/>
        <v>4</v>
      </c>
      <c r="R61" s="195">
        <f t="shared" si="11"/>
        <v>56</v>
      </c>
      <c r="T61" s="194">
        <f t="shared" si="18"/>
        <v>56</v>
      </c>
      <c r="U61" s="193">
        <f t="shared" si="12"/>
        <v>45169</v>
      </c>
      <c r="V61" s="192">
        <f t="shared" si="13"/>
        <v>0</v>
      </c>
      <c r="W61" s="192">
        <f t="shared" si="14"/>
        <v>0</v>
      </c>
      <c r="X61" s="192">
        <f t="shared" si="19"/>
        <v>0</v>
      </c>
      <c r="Y61" s="192">
        <f t="shared" si="15"/>
        <v>0</v>
      </c>
      <c r="Z61" s="192">
        <f t="shared" si="20"/>
        <v>0</v>
      </c>
      <c r="AA61" s="191"/>
      <c r="AB61" s="203"/>
      <c r="AC61" s="191"/>
      <c r="AD61" s="191"/>
      <c r="AE61" s="191"/>
      <c r="AF61" s="191"/>
      <c r="AG61" s="191"/>
      <c r="AH61" s="191"/>
      <c r="AI61" s="191"/>
      <c r="AJ61" s="191"/>
      <c r="AK61" s="189"/>
      <c r="AL61" s="189"/>
      <c r="AM61" s="189"/>
      <c r="AN61" s="199"/>
    </row>
    <row r="62" spans="3:40">
      <c r="C62" s="195">
        <f t="shared" si="4"/>
        <v>3</v>
      </c>
      <c r="D62" s="195">
        <f t="shared" si="5"/>
        <v>57</v>
      </c>
      <c r="F62" s="194">
        <f t="shared" si="16"/>
        <v>57</v>
      </c>
      <c r="G62" s="193">
        <f t="shared" si="6"/>
        <v>45199</v>
      </c>
      <c r="H62" s="205">
        <f t="shared" si="2"/>
        <v>0</v>
      </c>
      <c r="I62" s="205">
        <f t="shared" si="17"/>
        <v>0</v>
      </c>
      <c r="J62" s="205">
        <f t="shared" si="7"/>
        <v>0</v>
      </c>
      <c r="K62" s="205">
        <f t="shared" si="8"/>
        <v>0</v>
      </c>
      <c r="L62" s="204" t="e">
        <f t="shared" si="9"/>
        <v>#NUM!</v>
      </c>
      <c r="M62" s="198"/>
      <c r="N62" s="198"/>
      <c r="O62" s="198"/>
      <c r="P62" s="198"/>
      <c r="Q62" s="195">
        <f t="shared" si="10"/>
        <v>3</v>
      </c>
      <c r="R62" s="195">
        <f t="shared" si="11"/>
        <v>57</v>
      </c>
      <c r="T62" s="194">
        <f t="shared" si="18"/>
        <v>57</v>
      </c>
      <c r="U62" s="193">
        <f t="shared" si="12"/>
        <v>45199</v>
      </c>
      <c r="V62" s="192">
        <f t="shared" si="13"/>
        <v>0</v>
      </c>
      <c r="W62" s="192">
        <f t="shared" si="14"/>
        <v>0</v>
      </c>
      <c r="X62" s="192">
        <f t="shared" si="19"/>
        <v>0</v>
      </c>
      <c r="Y62" s="192">
        <f t="shared" si="15"/>
        <v>0</v>
      </c>
      <c r="Z62" s="192">
        <f t="shared" si="20"/>
        <v>0</v>
      </c>
      <c r="AA62" s="191"/>
      <c r="AB62" s="203"/>
      <c r="AC62" s="191"/>
      <c r="AD62" s="206"/>
      <c r="AE62" s="191"/>
      <c r="AF62" s="191"/>
      <c r="AG62" s="191"/>
      <c r="AH62" s="191"/>
      <c r="AI62" s="191"/>
      <c r="AJ62" s="191"/>
      <c r="AK62" s="189"/>
      <c r="AL62" s="189"/>
      <c r="AM62" s="189"/>
      <c r="AN62" s="199"/>
    </row>
    <row r="63" spans="3:40">
      <c r="C63" s="195">
        <f t="shared" si="4"/>
        <v>2</v>
      </c>
      <c r="D63" s="195">
        <f t="shared" si="5"/>
        <v>58</v>
      </c>
      <c r="F63" s="194">
        <f t="shared" si="16"/>
        <v>58</v>
      </c>
      <c r="G63" s="193">
        <f t="shared" si="6"/>
        <v>45230</v>
      </c>
      <c r="H63" s="205">
        <f t="shared" si="2"/>
        <v>0</v>
      </c>
      <c r="I63" s="205">
        <f t="shared" si="17"/>
        <v>0</v>
      </c>
      <c r="J63" s="205">
        <f t="shared" si="7"/>
        <v>0</v>
      </c>
      <c r="K63" s="205">
        <f t="shared" si="8"/>
        <v>0</v>
      </c>
      <c r="L63" s="204" t="e">
        <f t="shared" si="9"/>
        <v>#NUM!</v>
      </c>
      <c r="M63" s="198"/>
      <c r="N63" s="198"/>
      <c r="O63" s="198"/>
      <c r="P63" s="198"/>
      <c r="Q63" s="195">
        <f t="shared" si="10"/>
        <v>2</v>
      </c>
      <c r="R63" s="195">
        <f t="shared" si="11"/>
        <v>58</v>
      </c>
      <c r="T63" s="194">
        <f t="shared" si="18"/>
        <v>58</v>
      </c>
      <c r="U63" s="193">
        <f t="shared" si="12"/>
        <v>45230</v>
      </c>
      <c r="V63" s="192">
        <f t="shared" si="13"/>
        <v>0</v>
      </c>
      <c r="W63" s="192">
        <f t="shared" si="14"/>
        <v>0</v>
      </c>
      <c r="X63" s="192">
        <f t="shared" si="19"/>
        <v>0</v>
      </c>
      <c r="Y63" s="192">
        <f t="shared" si="15"/>
        <v>0</v>
      </c>
      <c r="Z63" s="192">
        <f t="shared" si="20"/>
        <v>0</v>
      </c>
      <c r="AA63" s="191"/>
      <c r="AB63" s="203"/>
      <c r="AC63" s="191"/>
      <c r="AD63" s="191"/>
      <c r="AE63" s="191"/>
      <c r="AF63" s="191"/>
      <c r="AG63" s="191"/>
      <c r="AH63" s="191"/>
      <c r="AI63" s="191"/>
      <c r="AJ63" s="191"/>
      <c r="AK63" s="189"/>
      <c r="AL63" s="189"/>
      <c r="AM63" s="189"/>
      <c r="AN63" s="199"/>
    </row>
    <row r="64" spans="3:40">
      <c r="C64" s="195">
        <f t="shared" si="4"/>
        <v>1</v>
      </c>
      <c r="D64" s="195">
        <f t="shared" si="5"/>
        <v>59</v>
      </c>
      <c r="F64" s="194">
        <f t="shared" si="16"/>
        <v>59</v>
      </c>
      <c r="G64" s="193">
        <f t="shared" si="6"/>
        <v>45260</v>
      </c>
      <c r="H64" s="205">
        <f t="shared" si="2"/>
        <v>0</v>
      </c>
      <c r="I64" s="205">
        <f t="shared" si="17"/>
        <v>0</v>
      </c>
      <c r="J64" s="205">
        <f t="shared" si="7"/>
        <v>0</v>
      </c>
      <c r="K64" s="205">
        <f t="shared" si="8"/>
        <v>0</v>
      </c>
      <c r="L64" s="204" t="e">
        <f t="shared" si="9"/>
        <v>#NUM!</v>
      </c>
      <c r="M64" s="198"/>
      <c r="N64" s="198"/>
      <c r="O64" s="198"/>
      <c r="P64" s="198"/>
      <c r="Q64" s="195">
        <f t="shared" si="10"/>
        <v>1</v>
      </c>
      <c r="R64" s="195">
        <f t="shared" si="11"/>
        <v>59</v>
      </c>
      <c r="T64" s="194">
        <f t="shared" si="18"/>
        <v>59</v>
      </c>
      <c r="U64" s="193">
        <f t="shared" si="12"/>
        <v>45260</v>
      </c>
      <c r="V64" s="192">
        <f t="shared" si="13"/>
        <v>0</v>
      </c>
      <c r="W64" s="192">
        <f t="shared" si="14"/>
        <v>0</v>
      </c>
      <c r="X64" s="192">
        <f t="shared" si="19"/>
        <v>0</v>
      </c>
      <c r="Y64" s="192">
        <f t="shared" si="15"/>
        <v>0</v>
      </c>
      <c r="Z64" s="192">
        <f t="shared" si="20"/>
        <v>0</v>
      </c>
      <c r="AA64" s="191"/>
      <c r="AB64" s="203"/>
      <c r="AC64" s="191"/>
      <c r="AD64" s="191"/>
      <c r="AE64" s="191"/>
      <c r="AF64" s="191"/>
      <c r="AG64" s="191"/>
      <c r="AH64" s="191"/>
      <c r="AI64" s="191"/>
      <c r="AJ64" s="191"/>
      <c r="AN64" s="199"/>
    </row>
    <row r="65" spans="3:42">
      <c r="C65" s="195">
        <f t="shared" si="4"/>
        <v>0</v>
      </c>
      <c r="D65" s="195">
        <f t="shared" si="5"/>
        <v>0</v>
      </c>
      <c r="F65" s="194">
        <f t="shared" si="16"/>
        <v>60</v>
      </c>
      <c r="G65" s="193">
        <f t="shared" si="6"/>
        <v>45291</v>
      </c>
      <c r="H65" s="205">
        <f t="shared" si="2"/>
        <v>0</v>
      </c>
      <c r="I65" s="205">
        <f t="shared" si="17"/>
        <v>0</v>
      </c>
      <c r="J65" s="205">
        <f t="shared" si="7"/>
        <v>0</v>
      </c>
      <c r="K65" s="205">
        <f t="shared" si="8"/>
        <v>0</v>
      </c>
      <c r="L65" s="204" t="e">
        <f t="shared" si="9"/>
        <v>#NUM!</v>
      </c>
      <c r="M65" s="198"/>
      <c r="N65" s="198"/>
      <c r="O65" s="198"/>
      <c r="P65" s="198"/>
      <c r="Q65" s="195">
        <f t="shared" si="10"/>
        <v>0</v>
      </c>
      <c r="R65" s="195">
        <f t="shared" si="11"/>
        <v>0</v>
      </c>
      <c r="T65" s="194">
        <f t="shared" si="18"/>
        <v>60</v>
      </c>
      <c r="U65" s="193">
        <f t="shared" si="12"/>
        <v>45291</v>
      </c>
      <c r="V65" s="192">
        <f t="shared" si="13"/>
        <v>0</v>
      </c>
      <c r="W65" s="192">
        <f t="shared" si="14"/>
        <v>0</v>
      </c>
      <c r="X65" s="192">
        <f t="shared" si="19"/>
        <v>0</v>
      </c>
      <c r="Y65" s="192">
        <f t="shared" si="15"/>
        <v>0</v>
      </c>
      <c r="Z65" s="192">
        <f t="shared" si="20"/>
        <v>0</v>
      </c>
      <c r="AA65" s="191"/>
      <c r="AB65" s="203"/>
      <c r="AC65" s="191"/>
      <c r="AD65" s="191"/>
      <c r="AE65" s="191"/>
      <c r="AF65" s="191"/>
      <c r="AG65" s="191"/>
      <c r="AH65" s="191"/>
      <c r="AI65" s="191"/>
      <c r="AJ65" s="191"/>
      <c r="AN65" s="199"/>
    </row>
    <row r="66" spans="3:42">
      <c r="C66" s="195">
        <f t="shared" si="4"/>
        <v>0</v>
      </c>
      <c r="D66" s="195">
        <f t="shared" si="5"/>
        <v>0</v>
      </c>
      <c r="F66" s="194">
        <f t="shared" si="16"/>
        <v>0</v>
      </c>
      <c r="G66" s="193">
        <f t="shared" si="6"/>
        <v>0</v>
      </c>
      <c r="H66" s="205">
        <f t="shared" si="2"/>
        <v>0</v>
      </c>
      <c r="I66" s="205">
        <f t="shared" si="17"/>
        <v>0</v>
      </c>
      <c r="J66" s="205" t="e">
        <f t="shared" si="7"/>
        <v>#NUM!</v>
      </c>
      <c r="K66" s="205" t="e">
        <f t="shared" si="8"/>
        <v>#NUM!</v>
      </c>
      <c r="L66" s="204" t="e">
        <f t="shared" si="9"/>
        <v>#NUM!</v>
      </c>
      <c r="M66" s="198"/>
      <c r="N66" s="198"/>
      <c r="O66" s="198"/>
      <c r="P66" s="198"/>
      <c r="Q66" s="195">
        <f t="shared" si="10"/>
        <v>0</v>
      </c>
      <c r="R66" s="195">
        <f t="shared" si="11"/>
        <v>0</v>
      </c>
      <c r="T66" s="194">
        <f t="shared" si="18"/>
        <v>0</v>
      </c>
      <c r="U66" s="193">
        <f t="shared" si="12"/>
        <v>45322</v>
      </c>
      <c r="V66" s="192">
        <f t="shared" si="13"/>
        <v>0</v>
      </c>
      <c r="W66" s="192">
        <f t="shared" si="14"/>
        <v>0</v>
      </c>
      <c r="X66" s="192">
        <f t="shared" si="19"/>
        <v>0</v>
      </c>
      <c r="Y66" s="192">
        <f t="shared" si="15"/>
        <v>0</v>
      </c>
      <c r="Z66" s="192">
        <f t="shared" si="20"/>
        <v>0</v>
      </c>
      <c r="AA66" s="191"/>
      <c r="AB66" s="203"/>
      <c r="AC66" s="191"/>
      <c r="AD66" s="191"/>
      <c r="AE66" s="191"/>
      <c r="AF66" s="191"/>
      <c r="AG66" s="191"/>
      <c r="AH66" s="191"/>
      <c r="AI66" s="191"/>
      <c r="AJ66" s="191"/>
      <c r="AN66" s="199"/>
      <c r="AP66" s="190"/>
    </row>
    <row r="67" spans="3:42">
      <c r="C67" s="195">
        <f t="shared" si="4"/>
        <v>0</v>
      </c>
      <c r="D67" s="195">
        <f t="shared" si="5"/>
        <v>0</v>
      </c>
      <c r="F67" s="194">
        <f t="shared" si="16"/>
        <v>0</v>
      </c>
      <c r="G67" s="193">
        <f t="shared" si="6"/>
        <v>0</v>
      </c>
      <c r="H67" s="205">
        <f t="shared" si="2"/>
        <v>0</v>
      </c>
      <c r="I67" s="205">
        <f t="shared" si="17"/>
        <v>0</v>
      </c>
      <c r="J67" s="205" t="e">
        <f t="shared" si="7"/>
        <v>#NUM!</v>
      </c>
      <c r="K67" s="205" t="e">
        <f t="shared" si="8"/>
        <v>#NUM!</v>
      </c>
      <c r="L67" s="204" t="e">
        <f t="shared" si="9"/>
        <v>#NUM!</v>
      </c>
      <c r="M67" s="198"/>
      <c r="N67" s="198"/>
      <c r="O67" s="198"/>
      <c r="P67" s="198"/>
      <c r="Q67" s="195">
        <f t="shared" si="10"/>
        <v>0</v>
      </c>
      <c r="R67" s="195">
        <f t="shared" si="11"/>
        <v>0</v>
      </c>
      <c r="T67" s="194">
        <f t="shared" si="18"/>
        <v>0</v>
      </c>
      <c r="U67" s="193">
        <f t="shared" si="12"/>
        <v>45351</v>
      </c>
      <c r="V67" s="192">
        <f t="shared" si="13"/>
        <v>0</v>
      </c>
      <c r="W67" s="192">
        <f t="shared" si="14"/>
        <v>0</v>
      </c>
      <c r="X67" s="192">
        <f t="shared" si="19"/>
        <v>0</v>
      </c>
      <c r="Y67" s="192">
        <f t="shared" si="15"/>
        <v>0</v>
      </c>
      <c r="Z67" s="192">
        <f t="shared" si="20"/>
        <v>0</v>
      </c>
      <c r="AA67" s="191"/>
      <c r="AB67" s="203"/>
      <c r="AC67" s="191"/>
      <c r="AD67" s="191"/>
      <c r="AE67" s="191"/>
      <c r="AF67" s="191"/>
      <c r="AG67" s="191"/>
      <c r="AH67" s="191"/>
      <c r="AI67" s="191"/>
      <c r="AJ67" s="191"/>
      <c r="AN67" s="199"/>
      <c r="AP67" s="190"/>
    </row>
    <row r="68" spans="3:42">
      <c r="C68" s="195">
        <f t="shared" si="4"/>
        <v>0</v>
      </c>
      <c r="D68" s="195">
        <f t="shared" si="5"/>
        <v>0</v>
      </c>
      <c r="F68" s="194">
        <f t="shared" si="16"/>
        <v>0</v>
      </c>
      <c r="G68" s="193">
        <f t="shared" si="6"/>
        <v>0</v>
      </c>
      <c r="H68" s="205">
        <f t="shared" si="2"/>
        <v>0</v>
      </c>
      <c r="I68" s="205">
        <f t="shared" si="17"/>
        <v>0</v>
      </c>
      <c r="J68" s="205" t="e">
        <f t="shared" si="7"/>
        <v>#NUM!</v>
      </c>
      <c r="K68" s="205" t="e">
        <f t="shared" si="8"/>
        <v>#NUM!</v>
      </c>
      <c r="L68" s="204" t="e">
        <f t="shared" si="9"/>
        <v>#NUM!</v>
      </c>
      <c r="M68" s="198"/>
      <c r="N68" s="198"/>
      <c r="O68" s="198"/>
      <c r="P68" s="198"/>
      <c r="Q68" s="195">
        <f t="shared" si="10"/>
        <v>0</v>
      </c>
      <c r="R68" s="195">
        <f t="shared" si="11"/>
        <v>0</v>
      </c>
      <c r="T68" s="194">
        <f t="shared" si="18"/>
        <v>0</v>
      </c>
      <c r="U68" s="193">
        <f t="shared" si="12"/>
        <v>45382</v>
      </c>
      <c r="V68" s="192">
        <f t="shared" si="13"/>
        <v>0</v>
      </c>
      <c r="W68" s="192">
        <f t="shared" si="14"/>
        <v>0</v>
      </c>
      <c r="X68" s="192">
        <f t="shared" si="19"/>
        <v>0</v>
      </c>
      <c r="Y68" s="192">
        <f t="shared" si="15"/>
        <v>0</v>
      </c>
      <c r="Z68" s="192">
        <f t="shared" si="20"/>
        <v>0</v>
      </c>
      <c r="AA68" s="191"/>
      <c r="AB68" s="203"/>
      <c r="AC68" s="191"/>
      <c r="AD68" s="191"/>
      <c r="AE68" s="191"/>
      <c r="AF68" s="191"/>
      <c r="AG68" s="191"/>
      <c r="AH68" s="191"/>
      <c r="AI68" s="191"/>
      <c r="AJ68" s="191"/>
      <c r="AN68" s="199"/>
      <c r="AP68" s="190"/>
    </row>
    <row r="69" spans="3:42">
      <c r="C69" s="195">
        <f t="shared" si="4"/>
        <v>0</v>
      </c>
      <c r="D69" s="195">
        <f t="shared" si="5"/>
        <v>0</v>
      </c>
      <c r="F69" s="194">
        <f t="shared" si="16"/>
        <v>0</v>
      </c>
      <c r="G69" s="193">
        <f t="shared" si="6"/>
        <v>0</v>
      </c>
      <c r="H69" s="205">
        <f t="shared" ref="H69:H76" si="35">PV($O$8,C69,$I$6,0,0)*-1</f>
        <v>0</v>
      </c>
      <c r="I69" s="205">
        <f t="shared" si="17"/>
        <v>0</v>
      </c>
      <c r="J69" s="205" t="e">
        <f t="shared" si="7"/>
        <v>#NUM!</v>
      </c>
      <c r="K69" s="205" t="e">
        <f t="shared" si="8"/>
        <v>#NUM!</v>
      </c>
      <c r="L69" s="204" t="e">
        <f t="shared" si="9"/>
        <v>#NUM!</v>
      </c>
      <c r="M69" s="198"/>
      <c r="N69" s="198"/>
      <c r="O69" s="198"/>
      <c r="P69" s="198"/>
      <c r="Q69" s="195">
        <f t="shared" si="10"/>
        <v>0</v>
      </c>
      <c r="R69" s="195">
        <f t="shared" si="11"/>
        <v>0</v>
      </c>
      <c r="T69" s="194">
        <f t="shared" si="18"/>
        <v>0</v>
      </c>
      <c r="U69" s="193">
        <f t="shared" si="12"/>
        <v>45412</v>
      </c>
      <c r="V69" s="192">
        <f t="shared" si="13"/>
        <v>0</v>
      </c>
      <c r="W69" s="192">
        <f t="shared" si="14"/>
        <v>0</v>
      </c>
      <c r="X69" s="192">
        <f t="shared" si="19"/>
        <v>0</v>
      </c>
      <c r="Y69" s="192">
        <f t="shared" si="15"/>
        <v>0</v>
      </c>
      <c r="Z69" s="192">
        <f t="shared" si="20"/>
        <v>0</v>
      </c>
      <c r="AA69" s="191"/>
      <c r="AB69" s="203"/>
      <c r="AC69" s="191"/>
      <c r="AD69" s="191"/>
      <c r="AE69" s="191"/>
      <c r="AF69" s="191"/>
      <c r="AG69" s="191"/>
      <c r="AH69" s="191"/>
      <c r="AI69" s="191"/>
      <c r="AJ69" s="191"/>
      <c r="AN69" s="199"/>
      <c r="AP69" s="190"/>
    </row>
    <row r="70" spans="3:42">
      <c r="C70" s="195">
        <f t="shared" ref="C70:C109" si="36">IF(C69-1&gt;=0,C69-1,0)</f>
        <v>0</v>
      </c>
      <c r="D70" s="195">
        <f t="shared" ref="D70:D109" si="37">IF(C70&gt;0,D69+1,0)</f>
        <v>0</v>
      </c>
      <c r="F70" s="194">
        <f t="shared" si="16"/>
        <v>0</v>
      </c>
      <c r="G70" s="193">
        <f t="shared" ref="G70:G77" si="38">IF(F70&gt;0,EOMONTH(G69,$P$206),0)</f>
        <v>0</v>
      </c>
      <c r="H70" s="205">
        <f t="shared" si="35"/>
        <v>0</v>
      </c>
      <c r="I70" s="205">
        <f t="shared" si="17"/>
        <v>0</v>
      </c>
      <c r="J70" s="205" t="e">
        <f t="shared" ref="J70:J77" si="39">PPMT($O$8,F70,$O$9,-$O$6)</f>
        <v>#NUM!</v>
      </c>
      <c r="K70" s="205" t="e">
        <f t="shared" ref="K70:K77" si="40">IPMT($O$8,F70,$O$9,-$O$6)</f>
        <v>#NUM!</v>
      </c>
      <c r="L70" s="204" t="e">
        <f t="shared" ref="L70:L77" si="41">CUMIPMT($O$8,$O$9,$O$6,1,F70,0)*-1</f>
        <v>#NUM!</v>
      </c>
      <c r="M70" s="198"/>
      <c r="N70" s="198"/>
      <c r="O70" s="198"/>
      <c r="P70" s="198"/>
      <c r="Q70" s="195">
        <f t="shared" ref="Q70:Q133" si="42">IF(Q69-1&gt;=0,Q69-1,0)</f>
        <v>0</v>
      </c>
      <c r="R70" s="195">
        <f t="shared" ref="R70:R133" si="43">IF(Q70&gt;0,R69+1,0)</f>
        <v>0</v>
      </c>
      <c r="T70" s="194">
        <f t="shared" si="18"/>
        <v>0</v>
      </c>
      <c r="U70" s="193">
        <f t="shared" ref="U70:U133" si="44">EOMONTH(U69,$P$206)</f>
        <v>45443</v>
      </c>
      <c r="V70" s="192">
        <f t="shared" ref="V70:V133" si="45">IF(T70&gt;0,V69-W70,0)</f>
        <v>0</v>
      </c>
      <c r="W70" s="192">
        <f t="shared" ref="W70:W133" si="46">IF(T70&gt;$O$10,$V$5/($O$9-$O$10),0)</f>
        <v>0</v>
      </c>
      <c r="X70" s="192">
        <f t="shared" si="19"/>
        <v>0</v>
      </c>
      <c r="Y70" s="192">
        <f t="shared" ref="Y70:Y133" si="47">V69*$O$8</f>
        <v>0</v>
      </c>
      <c r="Z70" s="192">
        <f t="shared" si="20"/>
        <v>0</v>
      </c>
      <c r="AA70" s="191"/>
      <c r="AB70" s="203"/>
      <c r="AC70" s="191"/>
      <c r="AD70" s="191"/>
      <c r="AE70" s="191"/>
      <c r="AF70" s="191"/>
      <c r="AG70" s="191"/>
      <c r="AH70" s="191"/>
      <c r="AI70" s="191"/>
      <c r="AJ70" s="191"/>
      <c r="AN70" s="199"/>
      <c r="AP70" s="190"/>
    </row>
    <row r="71" spans="3:42">
      <c r="C71" s="195">
        <f t="shared" si="36"/>
        <v>0</v>
      </c>
      <c r="D71" s="195">
        <f t="shared" si="37"/>
        <v>0</v>
      </c>
      <c r="F71" s="194">
        <f t="shared" ref="F71:F77" si="48">IF(D70&gt;0,F70+1,0)</f>
        <v>0</v>
      </c>
      <c r="G71" s="193">
        <f t="shared" si="38"/>
        <v>0</v>
      </c>
      <c r="H71" s="205">
        <f t="shared" si="35"/>
        <v>0</v>
      </c>
      <c r="I71" s="205">
        <f t="shared" ref="I71:I77" si="49">IF(H70&gt;0,I70,0)</f>
        <v>0</v>
      </c>
      <c r="J71" s="205" t="e">
        <f t="shared" si="39"/>
        <v>#NUM!</v>
      </c>
      <c r="K71" s="205" t="e">
        <f t="shared" si="40"/>
        <v>#NUM!</v>
      </c>
      <c r="L71" s="204" t="e">
        <f t="shared" si="41"/>
        <v>#NUM!</v>
      </c>
      <c r="M71" s="198"/>
      <c r="N71" s="198"/>
      <c r="O71" s="198"/>
      <c r="P71" s="198"/>
      <c r="Q71" s="195">
        <f t="shared" si="42"/>
        <v>0</v>
      </c>
      <c r="R71" s="195">
        <f t="shared" si="43"/>
        <v>0</v>
      </c>
      <c r="T71" s="194">
        <f t="shared" ref="T71:T134" si="50">IF(R70&gt;0,T70+1,0)</f>
        <v>0</v>
      </c>
      <c r="U71" s="193">
        <f t="shared" si="44"/>
        <v>45473</v>
      </c>
      <c r="V71" s="192">
        <f t="shared" si="45"/>
        <v>0</v>
      </c>
      <c r="W71" s="192">
        <f t="shared" si="46"/>
        <v>0</v>
      </c>
      <c r="X71" s="192">
        <f t="shared" ref="X71:X134" si="51">W71+X70</f>
        <v>0</v>
      </c>
      <c r="Y71" s="192">
        <f t="shared" si="47"/>
        <v>0</v>
      </c>
      <c r="Z71" s="192">
        <f t="shared" ref="Z71:Z134" si="52">Z70+Y71</f>
        <v>0</v>
      </c>
      <c r="AA71" s="191"/>
      <c r="AB71" s="203"/>
      <c r="AC71" s="191"/>
      <c r="AD71" s="191"/>
      <c r="AE71" s="191"/>
      <c r="AF71" s="191"/>
      <c r="AG71" s="191"/>
      <c r="AH71" s="191"/>
      <c r="AI71" s="191"/>
      <c r="AJ71" s="191"/>
      <c r="AN71" s="199"/>
      <c r="AP71" s="190"/>
    </row>
    <row r="72" spans="3:42">
      <c r="C72" s="195">
        <f t="shared" si="36"/>
        <v>0</v>
      </c>
      <c r="D72" s="195">
        <f t="shared" si="37"/>
        <v>0</v>
      </c>
      <c r="F72" s="194">
        <f t="shared" si="48"/>
        <v>0</v>
      </c>
      <c r="G72" s="193">
        <f t="shared" si="38"/>
        <v>0</v>
      </c>
      <c r="H72" s="205">
        <f t="shared" si="35"/>
        <v>0</v>
      </c>
      <c r="I72" s="205">
        <f t="shared" si="49"/>
        <v>0</v>
      </c>
      <c r="J72" s="205" t="e">
        <f t="shared" si="39"/>
        <v>#NUM!</v>
      </c>
      <c r="K72" s="205" t="e">
        <f t="shared" si="40"/>
        <v>#NUM!</v>
      </c>
      <c r="L72" s="204" t="e">
        <f t="shared" si="41"/>
        <v>#NUM!</v>
      </c>
      <c r="M72" s="198"/>
      <c r="N72" s="198"/>
      <c r="O72" s="198"/>
      <c r="P72" s="198"/>
      <c r="Q72" s="195">
        <f t="shared" si="42"/>
        <v>0</v>
      </c>
      <c r="R72" s="195">
        <f t="shared" si="43"/>
        <v>0</v>
      </c>
      <c r="T72" s="194">
        <f t="shared" si="50"/>
        <v>0</v>
      </c>
      <c r="U72" s="193">
        <f t="shared" si="44"/>
        <v>45504</v>
      </c>
      <c r="V72" s="192">
        <f t="shared" si="45"/>
        <v>0</v>
      </c>
      <c r="W72" s="192">
        <f t="shared" si="46"/>
        <v>0</v>
      </c>
      <c r="X72" s="192">
        <f t="shared" si="51"/>
        <v>0</v>
      </c>
      <c r="Y72" s="192">
        <f t="shared" si="47"/>
        <v>0</v>
      </c>
      <c r="Z72" s="192">
        <f t="shared" si="52"/>
        <v>0</v>
      </c>
      <c r="AA72" s="191"/>
      <c r="AB72" s="203"/>
      <c r="AC72" s="191"/>
      <c r="AD72" s="191"/>
      <c r="AE72" s="191"/>
      <c r="AF72" s="191"/>
      <c r="AG72" s="191"/>
      <c r="AH72" s="191"/>
      <c r="AI72" s="191"/>
      <c r="AJ72" s="191"/>
      <c r="AN72" s="199"/>
      <c r="AP72" s="190"/>
    </row>
    <row r="73" spans="3:42">
      <c r="C73" s="195">
        <f t="shared" si="36"/>
        <v>0</v>
      </c>
      <c r="D73" s="195">
        <f t="shared" si="37"/>
        <v>0</v>
      </c>
      <c r="F73" s="194">
        <f t="shared" si="48"/>
        <v>0</v>
      </c>
      <c r="G73" s="193">
        <f t="shared" si="38"/>
        <v>0</v>
      </c>
      <c r="H73" s="205">
        <f t="shared" si="35"/>
        <v>0</v>
      </c>
      <c r="I73" s="205">
        <f t="shared" si="49"/>
        <v>0</v>
      </c>
      <c r="J73" s="205" t="e">
        <f t="shared" si="39"/>
        <v>#NUM!</v>
      </c>
      <c r="K73" s="205" t="e">
        <f t="shared" si="40"/>
        <v>#NUM!</v>
      </c>
      <c r="L73" s="204" t="e">
        <f t="shared" si="41"/>
        <v>#NUM!</v>
      </c>
      <c r="M73" s="198"/>
      <c r="N73" s="198"/>
      <c r="O73" s="198"/>
      <c r="P73" s="198"/>
      <c r="Q73" s="195">
        <f t="shared" si="42"/>
        <v>0</v>
      </c>
      <c r="R73" s="195">
        <f t="shared" si="43"/>
        <v>0</v>
      </c>
      <c r="T73" s="194">
        <f t="shared" si="50"/>
        <v>0</v>
      </c>
      <c r="U73" s="193">
        <f t="shared" si="44"/>
        <v>45535</v>
      </c>
      <c r="V73" s="192">
        <f t="shared" si="45"/>
        <v>0</v>
      </c>
      <c r="W73" s="192">
        <f t="shared" si="46"/>
        <v>0</v>
      </c>
      <c r="X73" s="192">
        <f t="shared" si="51"/>
        <v>0</v>
      </c>
      <c r="Y73" s="192">
        <f t="shared" si="47"/>
        <v>0</v>
      </c>
      <c r="Z73" s="192">
        <f t="shared" si="52"/>
        <v>0</v>
      </c>
      <c r="AA73" s="191"/>
      <c r="AB73" s="203"/>
      <c r="AC73" s="191"/>
      <c r="AD73" s="191"/>
      <c r="AE73" s="191"/>
      <c r="AF73" s="191"/>
      <c r="AG73" s="191"/>
      <c r="AH73" s="191"/>
      <c r="AI73" s="191"/>
      <c r="AJ73" s="191"/>
      <c r="AN73" s="199"/>
      <c r="AP73" s="190"/>
    </row>
    <row r="74" spans="3:42">
      <c r="C74" s="195">
        <f t="shared" si="36"/>
        <v>0</v>
      </c>
      <c r="D74" s="195">
        <f t="shared" si="37"/>
        <v>0</v>
      </c>
      <c r="F74" s="194">
        <f t="shared" si="48"/>
        <v>0</v>
      </c>
      <c r="G74" s="193">
        <f t="shared" si="38"/>
        <v>0</v>
      </c>
      <c r="H74" s="205">
        <f t="shared" si="35"/>
        <v>0</v>
      </c>
      <c r="I74" s="205">
        <f t="shared" si="49"/>
        <v>0</v>
      </c>
      <c r="J74" s="205" t="e">
        <f t="shared" si="39"/>
        <v>#NUM!</v>
      </c>
      <c r="K74" s="205" t="e">
        <f t="shared" si="40"/>
        <v>#NUM!</v>
      </c>
      <c r="L74" s="204" t="e">
        <f t="shared" si="41"/>
        <v>#NUM!</v>
      </c>
      <c r="M74" s="198"/>
      <c r="N74" s="198"/>
      <c r="O74" s="198"/>
      <c r="P74" s="198"/>
      <c r="Q74" s="195">
        <f t="shared" si="42"/>
        <v>0</v>
      </c>
      <c r="R74" s="195">
        <f t="shared" si="43"/>
        <v>0</v>
      </c>
      <c r="T74" s="194">
        <f t="shared" si="50"/>
        <v>0</v>
      </c>
      <c r="U74" s="193">
        <f t="shared" si="44"/>
        <v>45565</v>
      </c>
      <c r="V74" s="192">
        <f t="shared" si="45"/>
        <v>0</v>
      </c>
      <c r="W74" s="192">
        <f t="shared" si="46"/>
        <v>0</v>
      </c>
      <c r="X74" s="192">
        <f t="shared" si="51"/>
        <v>0</v>
      </c>
      <c r="Y74" s="192">
        <f t="shared" si="47"/>
        <v>0</v>
      </c>
      <c r="Z74" s="192">
        <f t="shared" si="52"/>
        <v>0</v>
      </c>
      <c r="AA74" s="191"/>
      <c r="AB74" s="203"/>
      <c r="AC74" s="191"/>
      <c r="AD74" s="191"/>
      <c r="AE74" s="191"/>
      <c r="AF74" s="191"/>
      <c r="AG74" s="191"/>
      <c r="AH74" s="191"/>
      <c r="AI74" s="191"/>
      <c r="AJ74" s="191"/>
      <c r="AN74" s="199"/>
      <c r="AP74" s="190"/>
    </row>
    <row r="75" spans="3:42">
      <c r="C75" s="195">
        <f t="shared" si="36"/>
        <v>0</v>
      </c>
      <c r="D75" s="195">
        <f t="shared" si="37"/>
        <v>0</v>
      </c>
      <c r="F75" s="194">
        <f t="shared" si="48"/>
        <v>0</v>
      </c>
      <c r="G75" s="193">
        <f t="shared" si="38"/>
        <v>0</v>
      </c>
      <c r="H75" s="205">
        <f t="shared" si="35"/>
        <v>0</v>
      </c>
      <c r="I75" s="205">
        <f t="shared" si="49"/>
        <v>0</v>
      </c>
      <c r="J75" s="205" t="e">
        <f t="shared" si="39"/>
        <v>#NUM!</v>
      </c>
      <c r="K75" s="205" t="e">
        <f t="shared" si="40"/>
        <v>#NUM!</v>
      </c>
      <c r="L75" s="204" t="e">
        <f t="shared" si="41"/>
        <v>#NUM!</v>
      </c>
      <c r="M75" s="198"/>
      <c r="N75" s="198"/>
      <c r="O75" s="198"/>
      <c r="P75" s="198"/>
      <c r="Q75" s="195">
        <f t="shared" si="42"/>
        <v>0</v>
      </c>
      <c r="R75" s="195">
        <f t="shared" si="43"/>
        <v>0</v>
      </c>
      <c r="T75" s="194">
        <f t="shared" si="50"/>
        <v>0</v>
      </c>
      <c r="U75" s="193">
        <f t="shared" si="44"/>
        <v>45596</v>
      </c>
      <c r="V75" s="192">
        <f t="shared" si="45"/>
        <v>0</v>
      </c>
      <c r="W75" s="192">
        <f t="shared" si="46"/>
        <v>0</v>
      </c>
      <c r="X75" s="192">
        <f t="shared" si="51"/>
        <v>0</v>
      </c>
      <c r="Y75" s="192">
        <f t="shared" si="47"/>
        <v>0</v>
      </c>
      <c r="Z75" s="192">
        <f t="shared" si="52"/>
        <v>0</v>
      </c>
      <c r="AA75" s="191"/>
      <c r="AB75" s="203"/>
      <c r="AC75" s="191"/>
      <c r="AD75" s="191"/>
      <c r="AE75" s="191"/>
      <c r="AF75" s="191"/>
      <c r="AG75" s="191"/>
      <c r="AH75" s="191"/>
      <c r="AI75" s="191"/>
      <c r="AJ75" s="191"/>
      <c r="AN75" s="199"/>
      <c r="AP75" s="190"/>
    </row>
    <row r="76" spans="3:42">
      <c r="C76" s="195">
        <f t="shared" si="36"/>
        <v>0</v>
      </c>
      <c r="D76" s="195">
        <f t="shared" si="37"/>
        <v>0</v>
      </c>
      <c r="F76" s="194">
        <f t="shared" si="48"/>
        <v>0</v>
      </c>
      <c r="G76" s="193">
        <f t="shared" si="38"/>
        <v>0</v>
      </c>
      <c r="H76" s="205">
        <f t="shared" si="35"/>
        <v>0</v>
      </c>
      <c r="I76" s="205">
        <f t="shared" si="49"/>
        <v>0</v>
      </c>
      <c r="J76" s="205" t="e">
        <f t="shared" si="39"/>
        <v>#NUM!</v>
      </c>
      <c r="K76" s="205" t="e">
        <f t="shared" si="40"/>
        <v>#NUM!</v>
      </c>
      <c r="L76" s="204" t="e">
        <f t="shared" si="41"/>
        <v>#NUM!</v>
      </c>
      <c r="M76" s="198"/>
      <c r="N76" s="198"/>
      <c r="O76" s="198"/>
      <c r="P76" s="198"/>
      <c r="Q76" s="195">
        <f t="shared" si="42"/>
        <v>0</v>
      </c>
      <c r="R76" s="195">
        <f t="shared" si="43"/>
        <v>0</v>
      </c>
      <c r="T76" s="194">
        <f t="shared" si="50"/>
        <v>0</v>
      </c>
      <c r="U76" s="193">
        <f t="shared" si="44"/>
        <v>45626</v>
      </c>
      <c r="V76" s="192">
        <f t="shared" si="45"/>
        <v>0</v>
      </c>
      <c r="W76" s="192">
        <f t="shared" si="46"/>
        <v>0</v>
      </c>
      <c r="X76" s="192">
        <f t="shared" si="51"/>
        <v>0</v>
      </c>
      <c r="Y76" s="192">
        <f t="shared" si="47"/>
        <v>0</v>
      </c>
      <c r="Z76" s="192">
        <f t="shared" si="52"/>
        <v>0</v>
      </c>
      <c r="AA76" s="191"/>
      <c r="AB76" s="203"/>
      <c r="AC76" s="191"/>
      <c r="AD76" s="191"/>
      <c r="AE76" s="191"/>
      <c r="AF76" s="191"/>
      <c r="AG76" s="191"/>
      <c r="AH76" s="191"/>
      <c r="AI76" s="191"/>
      <c r="AJ76" s="191"/>
      <c r="AN76" s="199"/>
      <c r="AP76" s="190"/>
    </row>
    <row r="77" spans="3:42">
      <c r="C77" s="195">
        <f t="shared" si="36"/>
        <v>0</v>
      </c>
      <c r="D77" s="195">
        <f t="shared" si="37"/>
        <v>0</v>
      </c>
      <c r="F77" s="194">
        <f t="shared" si="48"/>
        <v>0</v>
      </c>
      <c r="G77" s="193">
        <f t="shared" si="38"/>
        <v>0</v>
      </c>
      <c r="H77" s="205"/>
      <c r="I77" s="205">
        <f t="shared" si="49"/>
        <v>0</v>
      </c>
      <c r="J77" s="205" t="e">
        <f t="shared" si="39"/>
        <v>#NUM!</v>
      </c>
      <c r="K77" s="205" t="e">
        <f t="shared" si="40"/>
        <v>#NUM!</v>
      </c>
      <c r="L77" s="204" t="e">
        <f t="shared" si="41"/>
        <v>#NUM!</v>
      </c>
      <c r="M77" s="198"/>
      <c r="N77" s="198"/>
      <c r="O77" s="198"/>
      <c r="P77" s="198"/>
      <c r="Q77" s="195">
        <f t="shared" si="42"/>
        <v>0</v>
      </c>
      <c r="R77" s="195">
        <f t="shared" si="43"/>
        <v>0</v>
      </c>
      <c r="T77" s="194">
        <f t="shared" si="50"/>
        <v>0</v>
      </c>
      <c r="U77" s="193">
        <f t="shared" si="44"/>
        <v>45657</v>
      </c>
      <c r="V77" s="192">
        <f t="shared" si="45"/>
        <v>0</v>
      </c>
      <c r="W77" s="192">
        <f t="shared" si="46"/>
        <v>0</v>
      </c>
      <c r="X77" s="192">
        <f t="shared" si="51"/>
        <v>0</v>
      </c>
      <c r="Y77" s="192">
        <f t="shared" si="47"/>
        <v>0</v>
      </c>
      <c r="Z77" s="192">
        <f t="shared" si="52"/>
        <v>0</v>
      </c>
      <c r="AA77" s="191"/>
      <c r="AB77" s="203"/>
      <c r="AC77" s="191"/>
      <c r="AD77" s="191"/>
      <c r="AE77" s="191"/>
      <c r="AF77" s="191"/>
      <c r="AG77" s="191"/>
      <c r="AH77" s="191"/>
      <c r="AI77" s="191"/>
      <c r="AJ77" s="191"/>
      <c r="AN77" s="199"/>
      <c r="AP77" s="190"/>
    </row>
    <row r="78" spans="3:42" ht="17.25" customHeight="1">
      <c r="C78" s="202">
        <f t="shared" si="36"/>
        <v>0</v>
      </c>
      <c r="D78" s="202">
        <f t="shared" si="37"/>
        <v>0</v>
      </c>
      <c r="F78" s="198"/>
      <c r="G78" s="198"/>
      <c r="H78" s="198"/>
      <c r="I78" s="198"/>
      <c r="J78" s="198"/>
      <c r="K78" s="198"/>
      <c r="L78" s="198"/>
      <c r="M78" s="198"/>
      <c r="N78" s="198"/>
      <c r="O78" s="198"/>
      <c r="P78" s="198"/>
      <c r="Q78" s="195">
        <f t="shared" si="42"/>
        <v>0</v>
      </c>
      <c r="R78" s="195">
        <f t="shared" si="43"/>
        <v>0</v>
      </c>
      <c r="T78" s="194">
        <f t="shared" si="50"/>
        <v>0</v>
      </c>
      <c r="U78" s="193">
        <f t="shared" si="44"/>
        <v>45688</v>
      </c>
      <c r="V78" s="192">
        <f t="shared" si="45"/>
        <v>0</v>
      </c>
      <c r="W78" s="192">
        <f t="shared" si="46"/>
        <v>0</v>
      </c>
      <c r="X78" s="192">
        <f t="shared" si="51"/>
        <v>0</v>
      </c>
      <c r="Y78" s="192">
        <f t="shared" si="47"/>
        <v>0</v>
      </c>
      <c r="Z78" s="192">
        <f t="shared" si="52"/>
        <v>0</v>
      </c>
      <c r="AC78" s="191"/>
      <c r="AD78" s="191"/>
      <c r="AE78" s="191"/>
      <c r="AF78" s="191"/>
      <c r="AG78" s="191"/>
      <c r="AH78" s="191"/>
      <c r="AI78" s="191"/>
      <c r="AJ78" s="191"/>
      <c r="AN78" s="199"/>
      <c r="AP78" s="190"/>
    </row>
    <row r="79" spans="3:42">
      <c r="C79" s="202">
        <f t="shared" si="36"/>
        <v>0</v>
      </c>
      <c r="D79" s="202">
        <f t="shared" si="37"/>
        <v>0</v>
      </c>
      <c r="F79" s="198"/>
      <c r="G79" s="198"/>
      <c r="H79" s="198"/>
      <c r="I79" s="198"/>
      <c r="J79" s="198"/>
      <c r="K79" s="198"/>
      <c r="L79" s="198"/>
      <c r="M79" s="198"/>
      <c r="N79" s="198"/>
      <c r="O79" s="198"/>
      <c r="P79" s="198"/>
      <c r="Q79" s="195">
        <f t="shared" si="42"/>
        <v>0</v>
      </c>
      <c r="R79" s="195">
        <f t="shared" si="43"/>
        <v>0</v>
      </c>
      <c r="T79" s="194">
        <f t="shared" si="50"/>
        <v>0</v>
      </c>
      <c r="U79" s="193">
        <f t="shared" si="44"/>
        <v>45716</v>
      </c>
      <c r="V79" s="192">
        <f t="shared" si="45"/>
        <v>0</v>
      </c>
      <c r="W79" s="192">
        <f t="shared" si="46"/>
        <v>0</v>
      </c>
      <c r="X79" s="192">
        <f t="shared" si="51"/>
        <v>0</v>
      </c>
      <c r="Y79" s="192">
        <f t="shared" si="47"/>
        <v>0</v>
      </c>
      <c r="Z79" s="192">
        <f t="shared" si="52"/>
        <v>0</v>
      </c>
      <c r="AC79" s="191"/>
      <c r="AD79" s="191"/>
      <c r="AE79" s="191"/>
      <c r="AF79" s="191"/>
      <c r="AG79" s="191"/>
      <c r="AH79" s="191"/>
      <c r="AI79" s="191"/>
      <c r="AJ79" s="191"/>
      <c r="AN79" s="199"/>
      <c r="AP79" s="190"/>
    </row>
    <row r="80" spans="3:42">
      <c r="C80" s="202">
        <f t="shared" si="36"/>
        <v>0</v>
      </c>
      <c r="D80" s="202">
        <f t="shared" si="37"/>
        <v>0</v>
      </c>
      <c r="F80" s="198"/>
      <c r="G80" s="198"/>
      <c r="H80" s="198"/>
      <c r="I80" s="198"/>
      <c r="J80" s="198"/>
      <c r="K80" s="198"/>
      <c r="L80" s="198"/>
      <c r="M80" s="198"/>
      <c r="N80" s="198"/>
      <c r="O80" s="198"/>
      <c r="P80" s="198"/>
      <c r="Q80" s="195">
        <f t="shared" si="42"/>
        <v>0</v>
      </c>
      <c r="R80" s="195">
        <f t="shared" si="43"/>
        <v>0</v>
      </c>
      <c r="T80" s="194">
        <f t="shared" si="50"/>
        <v>0</v>
      </c>
      <c r="U80" s="193">
        <f t="shared" si="44"/>
        <v>45747</v>
      </c>
      <c r="V80" s="192">
        <f t="shared" si="45"/>
        <v>0</v>
      </c>
      <c r="W80" s="192">
        <f t="shared" si="46"/>
        <v>0</v>
      </c>
      <c r="X80" s="192">
        <f t="shared" si="51"/>
        <v>0</v>
      </c>
      <c r="Y80" s="192">
        <f t="shared" si="47"/>
        <v>0</v>
      </c>
      <c r="Z80" s="192">
        <f t="shared" si="52"/>
        <v>0</v>
      </c>
      <c r="AC80" s="191"/>
      <c r="AD80" s="191"/>
      <c r="AE80" s="191"/>
      <c r="AF80" s="191"/>
      <c r="AG80" s="191"/>
      <c r="AH80" s="191"/>
      <c r="AI80" s="191"/>
      <c r="AJ80" s="191"/>
      <c r="AN80" s="199"/>
      <c r="AP80" s="190"/>
    </row>
    <row r="81" spans="3:42">
      <c r="C81" s="202">
        <f t="shared" si="36"/>
        <v>0</v>
      </c>
      <c r="D81" s="202">
        <f t="shared" si="37"/>
        <v>0</v>
      </c>
      <c r="F81" s="198"/>
      <c r="G81" s="198"/>
      <c r="H81" s="198"/>
      <c r="I81" s="198"/>
      <c r="J81" s="198"/>
      <c r="K81" s="198"/>
      <c r="L81" s="198"/>
      <c r="M81" s="198"/>
      <c r="N81" s="198"/>
      <c r="O81" s="198"/>
      <c r="P81" s="198"/>
      <c r="Q81" s="195">
        <f t="shared" si="42"/>
        <v>0</v>
      </c>
      <c r="R81" s="195">
        <f t="shared" si="43"/>
        <v>0</v>
      </c>
      <c r="T81" s="194">
        <f t="shared" si="50"/>
        <v>0</v>
      </c>
      <c r="U81" s="193">
        <f t="shared" si="44"/>
        <v>45777</v>
      </c>
      <c r="V81" s="192">
        <f t="shared" si="45"/>
        <v>0</v>
      </c>
      <c r="W81" s="192">
        <f t="shared" si="46"/>
        <v>0</v>
      </c>
      <c r="X81" s="192">
        <f t="shared" si="51"/>
        <v>0</v>
      </c>
      <c r="Y81" s="192">
        <f t="shared" si="47"/>
        <v>0</v>
      </c>
      <c r="Z81" s="192">
        <f t="shared" si="52"/>
        <v>0</v>
      </c>
      <c r="AC81" s="191"/>
      <c r="AD81" s="191"/>
      <c r="AE81" s="191"/>
      <c r="AF81" s="191"/>
      <c r="AG81" s="191"/>
      <c r="AH81" s="191"/>
      <c r="AI81" s="191"/>
      <c r="AJ81" s="191"/>
      <c r="AN81" s="199"/>
      <c r="AP81" s="190"/>
    </row>
    <row r="82" spans="3:42">
      <c r="C82" s="202">
        <f t="shared" si="36"/>
        <v>0</v>
      </c>
      <c r="D82" s="202">
        <f t="shared" si="37"/>
        <v>0</v>
      </c>
      <c r="F82" s="198"/>
      <c r="G82" s="198"/>
      <c r="H82" s="198"/>
      <c r="I82" s="198"/>
      <c r="J82" s="198"/>
      <c r="K82" s="198"/>
      <c r="L82" s="198"/>
      <c r="M82" s="198"/>
      <c r="N82" s="198"/>
      <c r="O82" s="198"/>
      <c r="P82" s="198"/>
      <c r="Q82" s="195">
        <f t="shared" si="42"/>
        <v>0</v>
      </c>
      <c r="R82" s="195">
        <f t="shared" si="43"/>
        <v>0</v>
      </c>
      <c r="T82" s="194">
        <f t="shared" si="50"/>
        <v>0</v>
      </c>
      <c r="U82" s="193">
        <f t="shared" si="44"/>
        <v>45808</v>
      </c>
      <c r="V82" s="192">
        <f t="shared" si="45"/>
        <v>0</v>
      </c>
      <c r="W82" s="192">
        <f t="shared" si="46"/>
        <v>0</v>
      </c>
      <c r="X82" s="192">
        <f t="shared" si="51"/>
        <v>0</v>
      </c>
      <c r="Y82" s="192">
        <f t="shared" si="47"/>
        <v>0</v>
      </c>
      <c r="Z82" s="192">
        <f t="shared" si="52"/>
        <v>0</v>
      </c>
      <c r="AC82" s="191"/>
      <c r="AD82" s="191"/>
      <c r="AE82" s="191"/>
      <c r="AF82" s="191"/>
      <c r="AG82" s="191"/>
      <c r="AH82" s="191"/>
      <c r="AI82" s="191"/>
      <c r="AJ82" s="191"/>
      <c r="AN82" s="199"/>
      <c r="AP82" s="190"/>
    </row>
    <row r="83" spans="3:42">
      <c r="C83" s="202">
        <f t="shared" si="36"/>
        <v>0</v>
      </c>
      <c r="D83" s="202">
        <f t="shared" si="37"/>
        <v>0</v>
      </c>
      <c r="F83" s="198"/>
      <c r="G83" s="198"/>
      <c r="H83" s="198"/>
      <c r="I83" s="198"/>
      <c r="J83" s="198"/>
      <c r="K83" s="198"/>
      <c r="L83" s="198"/>
      <c r="M83" s="198"/>
      <c r="N83" s="198"/>
      <c r="O83" s="198"/>
      <c r="P83" s="198"/>
      <c r="Q83" s="195">
        <f t="shared" si="42"/>
        <v>0</v>
      </c>
      <c r="R83" s="195">
        <f t="shared" si="43"/>
        <v>0</v>
      </c>
      <c r="T83" s="194">
        <f t="shared" si="50"/>
        <v>0</v>
      </c>
      <c r="U83" s="193">
        <f t="shared" si="44"/>
        <v>45838</v>
      </c>
      <c r="V83" s="192">
        <f t="shared" si="45"/>
        <v>0</v>
      </c>
      <c r="W83" s="192">
        <f t="shared" si="46"/>
        <v>0</v>
      </c>
      <c r="X83" s="192">
        <f t="shared" si="51"/>
        <v>0</v>
      </c>
      <c r="Y83" s="192">
        <f t="shared" si="47"/>
        <v>0</v>
      </c>
      <c r="Z83" s="192">
        <f t="shared" si="52"/>
        <v>0</v>
      </c>
      <c r="AC83" s="191"/>
      <c r="AD83" s="191"/>
      <c r="AE83" s="191"/>
      <c r="AF83" s="191"/>
      <c r="AG83" s="191"/>
      <c r="AH83" s="191"/>
      <c r="AI83" s="191"/>
      <c r="AJ83" s="191"/>
      <c r="AN83" s="199"/>
      <c r="AP83" s="190"/>
    </row>
    <row r="84" spans="3:42">
      <c r="C84" s="202">
        <f t="shared" si="36"/>
        <v>0</v>
      </c>
      <c r="D84" s="202">
        <f t="shared" si="37"/>
        <v>0</v>
      </c>
      <c r="F84" s="198"/>
      <c r="G84" s="198"/>
      <c r="H84" s="198"/>
      <c r="I84" s="198"/>
      <c r="J84" s="198"/>
      <c r="K84" s="198"/>
      <c r="L84" s="198"/>
      <c r="M84" s="198"/>
      <c r="N84" s="198"/>
      <c r="O84" s="198"/>
      <c r="P84" s="198"/>
      <c r="Q84" s="195">
        <f t="shared" si="42"/>
        <v>0</v>
      </c>
      <c r="R84" s="195">
        <f t="shared" si="43"/>
        <v>0</v>
      </c>
      <c r="T84" s="194">
        <f t="shared" si="50"/>
        <v>0</v>
      </c>
      <c r="U84" s="193">
        <f t="shared" si="44"/>
        <v>45869</v>
      </c>
      <c r="V84" s="192">
        <f t="shared" si="45"/>
        <v>0</v>
      </c>
      <c r="W84" s="192">
        <f t="shared" si="46"/>
        <v>0</v>
      </c>
      <c r="X84" s="192">
        <f t="shared" si="51"/>
        <v>0</v>
      </c>
      <c r="Y84" s="192">
        <f t="shared" si="47"/>
        <v>0</v>
      </c>
      <c r="Z84" s="192">
        <f t="shared" si="52"/>
        <v>0</v>
      </c>
      <c r="AC84" s="191"/>
      <c r="AD84" s="191"/>
      <c r="AE84" s="191"/>
      <c r="AF84" s="191"/>
      <c r="AG84" s="191"/>
      <c r="AH84" s="191"/>
      <c r="AI84" s="191"/>
      <c r="AJ84" s="191"/>
      <c r="AN84" s="199"/>
      <c r="AP84" s="190"/>
    </row>
    <row r="85" spans="3:42">
      <c r="C85" s="202">
        <f t="shared" si="36"/>
        <v>0</v>
      </c>
      <c r="D85" s="202">
        <f t="shared" si="37"/>
        <v>0</v>
      </c>
      <c r="F85" s="198"/>
      <c r="G85" s="198"/>
      <c r="H85" s="198"/>
      <c r="I85" s="198"/>
      <c r="J85" s="198"/>
      <c r="K85" s="198"/>
      <c r="L85" s="198"/>
      <c r="M85" s="198"/>
      <c r="N85" s="198"/>
      <c r="O85" s="198"/>
      <c r="P85" s="198"/>
      <c r="Q85" s="195">
        <f t="shared" si="42"/>
        <v>0</v>
      </c>
      <c r="R85" s="195">
        <f t="shared" si="43"/>
        <v>0</v>
      </c>
      <c r="T85" s="194">
        <f t="shared" si="50"/>
        <v>0</v>
      </c>
      <c r="U85" s="193">
        <f t="shared" si="44"/>
        <v>45900</v>
      </c>
      <c r="V85" s="192">
        <f t="shared" si="45"/>
        <v>0</v>
      </c>
      <c r="W85" s="192">
        <f t="shared" si="46"/>
        <v>0</v>
      </c>
      <c r="X85" s="192">
        <f t="shared" si="51"/>
        <v>0</v>
      </c>
      <c r="Y85" s="192">
        <f t="shared" si="47"/>
        <v>0</v>
      </c>
      <c r="Z85" s="192">
        <f t="shared" si="52"/>
        <v>0</v>
      </c>
      <c r="AC85" s="191"/>
      <c r="AD85" s="191"/>
      <c r="AE85" s="191"/>
      <c r="AF85" s="191"/>
      <c r="AG85" s="191"/>
      <c r="AH85" s="191"/>
      <c r="AI85" s="191"/>
      <c r="AJ85" s="191"/>
      <c r="AN85" s="199"/>
      <c r="AP85" s="190"/>
    </row>
    <row r="86" spans="3:42">
      <c r="C86" s="202">
        <f t="shared" si="36"/>
        <v>0</v>
      </c>
      <c r="D86" s="202">
        <f t="shared" si="37"/>
        <v>0</v>
      </c>
      <c r="F86" s="198"/>
      <c r="G86" s="198"/>
      <c r="H86" s="198"/>
      <c r="I86" s="198"/>
      <c r="J86" s="198"/>
      <c r="K86" s="198"/>
      <c r="L86" s="198"/>
      <c r="M86" s="198"/>
      <c r="N86" s="198"/>
      <c r="O86" s="198"/>
      <c r="P86" s="198"/>
      <c r="Q86" s="195">
        <f t="shared" si="42"/>
        <v>0</v>
      </c>
      <c r="R86" s="195">
        <f t="shared" si="43"/>
        <v>0</v>
      </c>
      <c r="T86" s="194">
        <f t="shared" si="50"/>
        <v>0</v>
      </c>
      <c r="U86" s="193">
        <f t="shared" si="44"/>
        <v>45930</v>
      </c>
      <c r="V86" s="192">
        <f t="shared" si="45"/>
        <v>0</v>
      </c>
      <c r="W86" s="192">
        <f t="shared" si="46"/>
        <v>0</v>
      </c>
      <c r="X86" s="192">
        <f t="shared" si="51"/>
        <v>0</v>
      </c>
      <c r="Y86" s="192">
        <f t="shared" si="47"/>
        <v>0</v>
      </c>
      <c r="Z86" s="192">
        <f t="shared" si="52"/>
        <v>0</v>
      </c>
      <c r="AC86" s="191"/>
      <c r="AD86" s="191"/>
      <c r="AE86" s="191"/>
      <c r="AF86" s="191"/>
      <c r="AG86" s="191"/>
      <c r="AH86" s="191"/>
      <c r="AI86" s="191"/>
      <c r="AJ86" s="191"/>
      <c r="AN86" s="199"/>
      <c r="AP86" s="190"/>
    </row>
    <row r="87" spans="3:42">
      <c r="C87" s="202">
        <f t="shared" si="36"/>
        <v>0</v>
      </c>
      <c r="D87" s="202">
        <f t="shared" si="37"/>
        <v>0</v>
      </c>
      <c r="F87" s="198"/>
      <c r="G87" s="198"/>
      <c r="H87" s="198"/>
      <c r="I87" s="198"/>
      <c r="J87" s="198"/>
      <c r="K87" s="198"/>
      <c r="L87" s="198"/>
      <c r="M87" s="198"/>
      <c r="N87" s="198"/>
      <c r="O87" s="198"/>
      <c r="P87" s="198"/>
      <c r="Q87" s="195">
        <f t="shared" si="42"/>
        <v>0</v>
      </c>
      <c r="R87" s="195">
        <f t="shared" si="43"/>
        <v>0</v>
      </c>
      <c r="T87" s="194">
        <f t="shared" si="50"/>
        <v>0</v>
      </c>
      <c r="U87" s="193">
        <f t="shared" si="44"/>
        <v>45961</v>
      </c>
      <c r="V87" s="192">
        <f t="shared" si="45"/>
        <v>0</v>
      </c>
      <c r="W87" s="192">
        <f t="shared" si="46"/>
        <v>0</v>
      </c>
      <c r="X87" s="192">
        <f t="shared" si="51"/>
        <v>0</v>
      </c>
      <c r="Y87" s="192">
        <f t="shared" si="47"/>
        <v>0</v>
      </c>
      <c r="Z87" s="192">
        <f t="shared" si="52"/>
        <v>0</v>
      </c>
      <c r="AC87" s="191"/>
      <c r="AD87" s="191"/>
      <c r="AE87" s="191"/>
      <c r="AF87" s="191"/>
      <c r="AG87" s="191"/>
      <c r="AH87" s="191"/>
      <c r="AI87" s="191"/>
      <c r="AJ87" s="191"/>
      <c r="AN87" s="199"/>
      <c r="AP87" s="190"/>
    </row>
    <row r="88" spans="3:42">
      <c r="C88" s="202">
        <f t="shared" si="36"/>
        <v>0</v>
      </c>
      <c r="D88" s="202">
        <f t="shared" si="37"/>
        <v>0</v>
      </c>
      <c r="F88" s="198"/>
      <c r="G88" s="198"/>
      <c r="H88" s="198"/>
      <c r="I88" s="198"/>
      <c r="J88" s="198"/>
      <c r="K88" s="198"/>
      <c r="L88" s="198"/>
      <c r="M88" s="198"/>
      <c r="N88" s="198"/>
      <c r="O88" s="198"/>
      <c r="P88" s="198"/>
      <c r="Q88" s="195">
        <f t="shared" si="42"/>
        <v>0</v>
      </c>
      <c r="R88" s="195">
        <f t="shared" si="43"/>
        <v>0</v>
      </c>
      <c r="T88" s="194">
        <f t="shared" si="50"/>
        <v>0</v>
      </c>
      <c r="U88" s="193">
        <f t="shared" si="44"/>
        <v>45991</v>
      </c>
      <c r="V88" s="192">
        <f t="shared" si="45"/>
        <v>0</v>
      </c>
      <c r="W88" s="192">
        <f t="shared" si="46"/>
        <v>0</v>
      </c>
      <c r="X88" s="192">
        <f t="shared" si="51"/>
        <v>0</v>
      </c>
      <c r="Y88" s="192">
        <f t="shared" si="47"/>
        <v>0</v>
      </c>
      <c r="Z88" s="192">
        <f t="shared" si="52"/>
        <v>0</v>
      </c>
      <c r="AC88" s="191"/>
      <c r="AD88" s="191"/>
      <c r="AE88" s="191"/>
      <c r="AF88" s="191"/>
      <c r="AG88" s="191"/>
      <c r="AH88" s="191"/>
      <c r="AI88" s="191"/>
      <c r="AJ88" s="191"/>
      <c r="AN88" s="199"/>
      <c r="AP88" s="190"/>
    </row>
    <row r="89" spans="3:42">
      <c r="C89" s="202">
        <f t="shared" si="36"/>
        <v>0</v>
      </c>
      <c r="D89" s="202">
        <f t="shared" si="37"/>
        <v>0</v>
      </c>
      <c r="F89" s="198"/>
      <c r="G89" s="198"/>
      <c r="H89" s="198"/>
      <c r="I89" s="198"/>
      <c r="J89" s="198"/>
      <c r="K89" s="198"/>
      <c r="L89" s="198"/>
      <c r="M89" s="198"/>
      <c r="N89" s="198"/>
      <c r="O89" s="198"/>
      <c r="P89" s="198"/>
      <c r="Q89" s="195">
        <f t="shared" si="42"/>
        <v>0</v>
      </c>
      <c r="R89" s="195">
        <f t="shared" si="43"/>
        <v>0</v>
      </c>
      <c r="T89" s="194">
        <f t="shared" si="50"/>
        <v>0</v>
      </c>
      <c r="U89" s="193">
        <f t="shared" si="44"/>
        <v>46022</v>
      </c>
      <c r="V89" s="192">
        <f t="shared" si="45"/>
        <v>0</v>
      </c>
      <c r="W89" s="192">
        <f t="shared" si="46"/>
        <v>0</v>
      </c>
      <c r="X89" s="192">
        <f t="shared" si="51"/>
        <v>0</v>
      </c>
      <c r="Y89" s="192">
        <f t="shared" si="47"/>
        <v>0</v>
      </c>
      <c r="Z89" s="192">
        <f t="shared" si="52"/>
        <v>0</v>
      </c>
      <c r="AC89" s="191"/>
      <c r="AD89" s="191"/>
      <c r="AE89" s="191"/>
      <c r="AF89" s="191"/>
      <c r="AG89" s="191"/>
      <c r="AH89" s="191"/>
      <c r="AI89" s="191"/>
      <c r="AJ89" s="191"/>
      <c r="AN89" s="199"/>
      <c r="AP89" s="190"/>
    </row>
    <row r="90" spans="3:42">
      <c r="C90" s="202">
        <f t="shared" si="36"/>
        <v>0</v>
      </c>
      <c r="D90" s="202">
        <f t="shared" si="37"/>
        <v>0</v>
      </c>
      <c r="F90" s="198"/>
      <c r="G90" s="198"/>
      <c r="H90" s="198"/>
      <c r="I90" s="198"/>
      <c r="J90" s="198"/>
      <c r="K90" s="198"/>
      <c r="L90" s="198"/>
      <c r="M90" s="198"/>
      <c r="N90" s="198"/>
      <c r="O90" s="198"/>
      <c r="P90" s="198"/>
      <c r="Q90" s="195">
        <f t="shared" si="42"/>
        <v>0</v>
      </c>
      <c r="R90" s="195">
        <f t="shared" si="43"/>
        <v>0</v>
      </c>
      <c r="T90" s="194">
        <f t="shared" si="50"/>
        <v>0</v>
      </c>
      <c r="U90" s="193">
        <f t="shared" si="44"/>
        <v>46053</v>
      </c>
      <c r="V90" s="192">
        <f t="shared" si="45"/>
        <v>0</v>
      </c>
      <c r="W90" s="192">
        <f t="shared" si="46"/>
        <v>0</v>
      </c>
      <c r="X90" s="192">
        <f t="shared" si="51"/>
        <v>0</v>
      </c>
      <c r="Y90" s="192">
        <f t="shared" si="47"/>
        <v>0</v>
      </c>
      <c r="Z90" s="192">
        <f t="shared" si="52"/>
        <v>0</v>
      </c>
      <c r="AC90" s="191"/>
      <c r="AD90" s="191"/>
      <c r="AE90" s="191"/>
      <c r="AF90" s="191"/>
      <c r="AG90" s="191"/>
      <c r="AH90" s="191"/>
      <c r="AI90" s="191"/>
      <c r="AJ90" s="191"/>
      <c r="AN90" s="199"/>
      <c r="AP90" s="190"/>
    </row>
    <row r="91" spans="3:42">
      <c r="C91" s="202">
        <f t="shared" si="36"/>
        <v>0</v>
      </c>
      <c r="D91" s="202">
        <f t="shared" si="37"/>
        <v>0</v>
      </c>
      <c r="F91" s="198"/>
      <c r="G91" s="198"/>
      <c r="H91" s="198"/>
      <c r="I91" s="198"/>
      <c r="J91" s="198"/>
      <c r="K91" s="198"/>
      <c r="L91" s="198"/>
      <c r="M91" s="198"/>
      <c r="N91" s="198"/>
      <c r="O91" s="198"/>
      <c r="P91" s="198"/>
      <c r="Q91" s="195">
        <f t="shared" si="42"/>
        <v>0</v>
      </c>
      <c r="R91" s="195">
        <f t="shared" si="43"/>
        <v>0</v>
      </c>
      <c r="T91" s="194">
        <f t="shared" si="50"/>
        <v>0</v>
      </c>
      <c r="U91" s="193">
        <f t="shared" si="44"/>
        <v>46081</v>
      </c>
      <c r="V91" s="192">
        <f t="shared" si="45"/>
        <v>0</v>
      </c>
      <c r="W91" s="192">
        <f t="shared" si="46"/>
        <v>0</v>
      </c>
      <c r="X91" s="192">
        <f t="shared" si="51"/>
        <v>0</v>
      </c>
      <c r="Y91" s="192">
        <f t="shared" si="47"/>
        <v>0</v>
      </c>
      <c r="Z91" s="192">
        <f t="shared" si="52"/>
        <v>0</v>
      </c>
      <c r="AC91" s="191"/>
      <c r="AD91" s="191"/>
      <c r="AE91" s="191"/>
      <c r="AF91" s="191"/>
      <c r="AG91" s="191"/>
      <c r="AH91" s="191"/>
      <c r="AI91" s="191"/>
      <c r="AJ91" s="191"/>
      <c r="AN91" s="199"/>
      <c r="AP91" s="190"/>
    </row>
    <row r="92" spans="3:42">
      <c r="C92" s="202">
        <f t="shared" si="36"/>
        <v>0</v>
      </c>
      <c r="D92" s="202">
        <f t="shared" si="37"/>
        <v>0</v>
      </c>
      <c r="F92" s="198"/>
      <c r="G92" s="198"/>
      <c r="H92" s="198"/>
      <c r="I92" s="198"/>
      <c r="J92" s="198"/>
      <c r="K92" s="198"/>
      <c r="L92" s="198"/>
      <c r="M92" s="198"/>
      <c r="N92" s="198"/>
      <c r="O92" s="198"/>
      <c r="P92" s="198"/>
      <c r="Q92" s="195">
        <f t="shared" si="42"/>
        <v>0</v>
      </c>
      <c r="R92" s="195">
        <f t="shared" si="43"/>
        <v>0</v>
      </c>
      <c r="T92" s="194">
        <f t="shared" si="50"/>
        <v>0</v>
      </c>
      <c r="U92" s="193">
        <f t="shared" si="44"/>
        <v>46112</v>
      </c>
      <c r="V92" s="192">
        <f t="shared" si="45"/>
        <v>0</v>
      </c>
      <c r="W92" s="192">
        <f t="shared" si="46"/>
        <v>0</v>
      </c>
      <c r="X92" s="192">
        <f t="shared" si="51"/>
        <v>0</v>
      </c>
      <c r="Y92" s="192">
        <f t="shared" si="47"/>
        <v>0</v>
      </c>
      <c r="Z92" s="192">
        <f t="shared" si="52"/>
        <v>0</v>
      </c>
      <c r="AC92" s="191"/>
      <c r="AD92" s="191"/>
      <c r="AE92" s="191"/>
      <c r="AF92" s="191"/>
      <c r="AG92" s="191"/>
      <c r="AH92" s="191"/>
      <c r="AI92" s="191"/>
      <c r="AJ92" s="191"/>
      <c r="AN92" s="199"/>
      <c r="AP92" s="190"/>
    </row>
    <row r="93" spans="3:42">
      <c r="C93" s="202">
        <f t="shared" si="36"/>
        <v>0</v>
      </c>
      <c r="D93" s="202">
        <f t="shared" si="37"/>
        <v>0</v>
      </c>
      <c r="F93" s="198"/>
      <c r="G93" s="198"/>
      <c r="H93" s="198"/>
      <c r="I93" s="198"/>
      <c r="J93" s="198"/>
      <c r="K93" s="198"/>
      <c r="L93" s="198"/>
      <c r="M93" s="198"/>
      <c r="N93" s="198"/>
      <c r="O93" s="198"/>
      <c r="P93" s="198"/>
      <c r="Q93" s="195">
        <f t="shared" si="42"/>
        <v>0</v>
      </c>
      <c r="R93" s="195">
        <f t="shared" si="43"/>
        <v>0</v>
      </c>
      <c r="T93" s="194">
        <f t="shared" si="50"/>
        <v>0</v>
      </c>
      <c r="U93" s="193">
        <f t="shared" si="44"/>
        <v>46142</v>
      </c>
      <c r="V93" s="192">
        <f t="shared" si="45"/>
        <v>0</v>
      </c>
      <c r="W93" s="192">
        <f t="shared" si="46"/>
        <v>0</v>
      </c>
      <c r="X93" s="192">
        <f t="shared" si="51"/>
        <v>0</v>
      </c>
      <c r="Y93" s="192">
        <f t="shared" si="47"/>
        <v>0</v>
      </c>
      <c r="Z93" s="192">
        <f t="shared" si="52"/>
        <v>0</v>
      </c>
      <c r="AC93" s="191"/>
      <c r="AD93" s="191"/>
      <c r="AE93" s="191"/>
      <c r="AF93" s="191"/>
      <c r="AG93" s="191"/>
      <c r="AH93" s="191"/>
      <c r="AI93" s="191"/>
      <c r="AJ93" s="191"/>
      <c r="AN93" s="199"/>
      <c r="AP93" s="190"/>
    </row>
    <row r="94" spans="3:42">
      <c r="C94" s="202">
        <f t="shared" si="36"/>
        <v>0</v>
      </c>
      <c r="D94" s="202">
        <f t="shared" si="37"/>
        <v>0</v>
      </c>
      <c r="F94" s="198"/>
      <c r="G94" s="198"/>
      <c r="H94" s="198"/>
      <c r="I94" s="198"/>
      <c r="J94" s="198"/>
      <c r="K94" s="198"/>
      <c r="L94" s="198"/>
      <c r="M94" s="198"/>
      <c r="N94" s="198"/>
      <c r="O94" s="198"/>
      <c r="P94" s="198"/>
      <c r="Q94" s="195">
        <f t="shared" si="42"/>
        <v>0</v>
      </c>
      <c r="R94" s="195">
        <f t="shared" si="43"/>
        <v>0</v>
      </c>
      <c r="T94" s="194">
        <f t="shared" si="50"/>
        <v>0</v>
      </c>
      <c r="U94" s="193">
        <f t="shared" si="44"/>
        <v>46173</v>
      </c>
      <c r="V94" s="192">
        <f t="shared" si="45"/>
        <v>0</v>
      </c>
      <c r="W94" s="192">
        <f t="shared" si="46"/>
        <v>0</v>
      </c>
      <c r="X94" s="192">
        <f t="shared" si="51"/>
        <v>0</v>
      </c>
      <c r="Y94" s="192">
        <f t="shared" si="47"/>
        <v>0</v>
      </c>
      <c r="Z94" s="192">
        <f t="shared" si="52"/>
        <v>0</v>
      </c>
      <c r="AC94" s="191"/>
      <c r="AD94" s="191"/>
      <c r="AE94" s="191"/>
      <c r="AF94" s="191"/>
      <c r="AG94" s="191"/>
      <c r="AH94" s="191"/>
      <c r="AI94" s="191"/>
      <c r="AJ94" s="191"/>
      <c r="AN94" s="199"/>
      <c r="AP94" s="190"/>
    </row>
    <row r="95" spans="3:42">
      <c r="C95" s="202">
        <f t="shared" si="36"/>
        <v>0</v>
      </c>
      <c r="D95" s="202">
        <f t="shared" si="37"/>
        <v>0</v>
      </c>
      <c r="F95" s="198"/>
      <c r="G95" s="198"/>
      <c r="H95" s="198"/>
      <c r="I95" s="198"/>
      <c r="J95" s="198"/>
      <c r="K95" s="198"/>
      <c r="L95" s="198"/>
      <c r="M95" s="198"/>
      <c r="N95" s="198"/>
      <c r="O95" s="198"/>
      <c r="P95" s="198"/>
      <c r="Q95" s="195">
        <f t="shared" si="42"/>
        <v>0</v>
      </c>
      <c r="R95" s="195">
        <f t="shared" si="43"/>
        <v>0</v>
      </c>
      <c r="T95" s="194">
        <f t="shared" si="50"/>
        <v>0</v>
      </c>
      <c r="U95" s="193">
        <f t="shared" si="44"/>
        <v>46203</v>
      </c>
      <c r="V95" s="192">
        <f t="shared" si="45"/>
        <v>0</v>
      </c>
      <c r="W95" s="192">
        <f t="shared" si="46"/>
        <v>0</v>
      </c>
      <c r="X95" s="192">
        <f t="shared" si="51"/>
        <v>0</v>
      </c>
      <c r="Y95" s="192">
        <f t="shared" si="47"/>
        <v>0</v>
      </c>
      <c r="Z95" s="192">
        <f t="shared" si="52"/>
        <v>0</v>
      </c>
      <c r="AC95" s="191"/>
      <c r="AD95" s="191"/>
      <c r="AE95" s="191"/>
      <c r="AF95" s="191"/>
      <c r="AG95" s="191"/>
      <c r="AH95" s="191"/>
      <c r="AI95" s="191"/>
      <c r="AJ95" s="191"/>
      <c r="AN95" s="199"/>
      <c r="AP95" s="190"/>
    </row>
    <row r="96" spans="3:42">
      <c r="C96" s="202">
        <f t="shared" si="36"/>
        <v>0</v>
      </c>
      <c r="D96" s="202">
        <f t="shared" si="37"/>
        <v>0</v>
      </c>
      <c r="F96" s="198"/>
      <c r="G96" s="198"/>
      <c r="H96" s="198"/>
      <c r="I96" s="198"/>
      <c r="J96" s="198"/>
      <c r="K96" s="198"/>
      <c r="L96" s="198"/>
      <c r="M96" s="198"/>
      <c r="N96" s="198"/>
      <c r="O96" s="198"/>
      <c r="P96" s="198"/>
      <c r="Q96" s="195">
        <f t="shared" si="42"/>
        <v>0</v>
      </c>
      <c r="R96" s="195">
        <f t="shared" si="43"/>
        <v>0</v>
      </c>
      <c r="T96" s="194">
        <f t="shared" si="50"/>
        <v>0</v>
      </c>
      <c r="U96" s="193">
        <f t="shared" si="44"/>
        <v>46234</v>
      </c>
      <c r="V96" s="192">
        <f t="shared" si="45"/>
        <v>0</v>
      </c>
      <c r="W96" s="192">
        <f t="shared" si="46"/>
        <v>0</v>
      </c>
      <c r="X96" s="192">
        <f t="shared" si="51"/>
        <v>0</v>
      </c>
      <c r="Y96" s="192">
        <f t="shared" si="47"/>
        <v>0</v>
      </c>
      <c r="Z96" s="192">
        <f t="shared" si="52"/>
        <v>0</v>
      </c>
      <c r="AC96" s="191"/>
      <c r="AD96" s="191"/>
      <c r="AE96" s="191"/>
      <c r="AF96" s="191"/>
      <c r="AG96" s="191"/>
      <c r="AH96" s="191"/>
      <c r="AI96" s="191"/>
      <c r="AJ96" s="191"/>
      <c r="AN96" s="199"/>
      <c r="AP96" s="190"/>
    </row>
    <row r="97" spans="3:62">
      <c r="C97" s="202">
        <f t="shared" si="36"/>
        <v>0</v>
      </c>
      <c r="D97" s="202">
        <f t="shared" si="37"/>
        <v>0</v>
      </c>
      <c r="F97" s="198"/>
      <c r="G97" s="198"/>
      <c r="H97" s="198"/>
      <c r="I97" s="198"/>
      <c r="J97" s="198"/>
      <c r="K97" s="198"/>
      <c r="L97" s="198"/>
      <c r="M97" s="198"/>
      <c r="N97" s="198"/>
      <c r="O97" s="198"/>
      <c r="P97" s="198"/>
      <c r="Q97" s="195">
        <f t="shared" si="42"/>
        <v>0</v>
      </c>
      <c r="R97" s="195">
        <f t="shared" si="43"/>
        <v>0</v>
      </c>
      <c r="T97" s="194">
        <f t="shared" si="50"/>
        <v>0</v>
      </c>
      <c r="U97" s="193">
        <f t="shared" si="44"/>
        <v>46265</v>
      </c>
      <c r="V97" s="192">
        <f t="shared" si="45"/>
        <v>0</v>
      </c>
      <c r="W97" s="192">
        <f t="shared" si="46"/>
        <v>0</v>
      </c>
      <c r="X97" s="192">
        <f t="shared" si="51"/>
        <v>0</v>
      </c>
      <c r="Y97" s="192">
        <f t="shared" si="47"/>
        <v>0</v>
      </c>
      <c r="Z97" s="192">
        <f t="shared" si="52"/>
        <v>0</v>
      </c>
      <c r="AC97" s="191"/>
      <c r="AD97" s="191"/>
      <c r="AE97" s="191"/>
      <c r="AF97" s="191"/>
      <c r="AG97" s="191"/>
      <c r="AH97" s="191"/>
      <c r="AI97" s="191"/>
      <c r="AJ97" s="191"/>
      <c r="AN97" s="199"/>
    </row>
    <row r="98" spans="3:62">
      <c r="C98" s="202">
        <f t="shared" si="36"/>
        <v>0</v>
      </c>
      <c r="D98" s="202">
        <f t="shared" si="37"/>
        <v>0</v>
      </c>
      <c r="F98" s="198"/>
      <c r="G98" s="198"/>
      <c r="H98" s="198"/>
      <c r="I98" s="198"/>
      <c r="J98" s="198"/>
      <c r="K98" s="198"/>
      <c r="L98" s="198"/>
      <c r="M98" s="198"/>
      <c r="N98" s="198"/>
      <c r="O98" s="198"/>
      <c r="P98" s="198"/>
      <c r="Q98" s="195">
        <f t="shared" si="42"/>
        <v>0</v>
      </c>
      <c r="R98" s="195">
        <f t="shared" si="43"/>
        <v>0</v>
      </c>
      <c r="T98" s="194">
        <f t="shared" si="50"/>
        <v>0</v>
      </c>
      <c r="U98" s="193">
        <f t="shared" si="44"/>
        <v>46295</v>
      </c>
      <c r="V98" s="192">
        <f t="shared" si="45"/>
        <v>0</v>
      </c>
      <c r="W98" s="192">
        <f t="shared" si="46"/>
        <v>0</v>
      </c>
      <c r="X98" s="192">
        <f t="shared" si="51"/>
        <v>0</v>
      </c>
      <c r="Y98" s="192">
        <f t="shared" si="47"/>
        <v>0</v>
      </c>
      <c r="Z98" s="192">
        <f t="shared" si="52"/>
        <v>0</v>
      </c>
      <c r="AC98" s="191"/>
      <c r="AD98" s="191"/>
      <c r="AE98" s="191"/>
      <c r="AF98" s="191"/>
      <c r="AG98" s="191"/>
      <c r="AH98" s="191"/>
      <c r="AI98" s="191"/>
      <c r="AJ98" s="191"/>
      <c r="AN98" s="199"/>
    </row>
    <row r="99" spans="3:62">
      <c r="C99" s="202">
        <f t="shared" si="36"/>
        <v>0</v>
      </c>
      <c r="D99" s="202">
        <f t="shared" si="37"/>
        <v>0</v>
      </c>
      <c r="F99" s="198"/>
      <c r="G99" s="198"/>
      <c r="H99" s="198"/>
      <c r="I99" s="198"/>
      <c r="J99" s="198"/>
      <c r="K99" s="198"/>
      <c r="L99" s="198"/>
      <c r="M99" s="198"/>
      <c r="N99" s="198"/>
      <c r="O99" s="198"/>
      <c r="P99" s="198"/>
      <c r="Q99" s="195">
        <f t="shared" si="42"/>
        <v>0</v>
      </c>
      <c r="R99" s="195">
        <f t="shared" si="43"/>
        <v>0</v>
      </c>
      <c r="T99" s="194">
        <f t="shared" si="50"/>
        <v>0</v>
      </c>
      <c r="U99" s="193">
        <f t="shared" si="44"/>
        <v>46326</v>
      </c>
      <c r="V99" s="192">
        <f t="shared" si="45"/>
        <v>0</v>
      </c>
      <c r="W99" s="192">
        <f t="shared" si="46"/>
        <v>0</v>
      </c>
      <c r="X99" s="192">
        <f t="shared" si="51"/>
        <v>0</v>
      </c>
      <c r="Y99" s="192">
        <f t="shared" si="47"/>
        <v>0</v>
      </c>
      <c r="Z99" s="192">
        <f t="shared" si="52"/>
        <v>0</v>
      </c>
      <c r="AC99" s="191"/>
      <c r="AD99" s="191"/>
      <c r="AE99" s="191"/>
      <c r="AF99" s="191"/>
      <c r="AG99" s="191"/>
      <c r="AH99" s="191"/>
      <c r="AI99" s="191"/>
      <c r="AJ99" s="191"/>
      <c r="AN99" s="199"/>
    </row>
    <row r="100" spans="3:62">
      <c r="C100" s="202">
        <f t="shared" si="36"/>
        <v>0</v>
      </c>
      <c r="D100" s="202">
        <f t="shared" si="37"/>
        <v>0</v>
      </c>
      <c r="F100" s="198"/>
      <c r="G100" s="198"/>
      <c r="H100" s="198"/>
      <c r="I100" s="198"/>
      <c r="J100" s="198"/>
      <c r="K100" s="198"/>
      <c r="L100" s="198"/>
      <c r="M100" s="198"/>
      <c r="N100" s="198"/>
      <c r="O100" s="198"/>
      <c r="P100" s="198"/>
      <c r="Q100" s="195">
        <f t="shared" si="42"/>
        <v>0</v>
      </c>
      <c r="R100" s="195">
        <f t="shared" si="43"/>
        <v>0</v>
      </c>
      <c r="T100" s="194">
        <f t="shared" si="50"/>
        <v>0</v>
      </c>
      <c r="U100" s="193">
        <f t="shared" si="44"/>
        <v>46356</v>
      </c>
      <c r="V100" s="192">
        <f t="shared" si="45"/>
        <v>0</v>
      </c>
      <c r="W100" s="192">
        <f t="shared" si="46"/>
        <v>0</v>
      </c>
      <c r="X100" s="192">
        <f t="shared" si="51"/>
        <v>0</v>
      </c>
      <c r="Y100" s="192">
        <f t="shared" si="47"/>
        <v>0</v>
      </c>
      <c r="Z100" s="192">
        <f t="shared" si="52"/>
        <v>0</v>
      </c>
      <c r="AC100" s="191"/>
      <c r="AD100" s="191"/>
      <c r="AE100" s="191"/>
      <c r="AF100" s="191"/>
      <c r="AG100" s="191"/>
      <c r="AH100" s="191"/>
      <c r="AI100" s="191"/>
      <c r="AJ100" s="191"/>
      <c r="AN100" s="199"/>
    </row>
    <row r="101" spans="3:62">
      <c r="C101" s="202">
        <f t="shared" si="36"/>
        <v>0</v>
      </c>
      <c r="D101" s="202">
        <f t="shared" si="37"/>
        <v>0</v>
      </c>
      <c r="F101" s="198"/>
      <c r="G101" s="198"/>
      <c r="H101" s="198"/>
      <c r="I101" s="198"/>
      <c r="J101" s="198"/>
      <c r="K101" s="198"/>
      <c r="L101" s="198"/>
      <c r="M101" s="198"/>
      <c r="N101" s="198"/>
      <c r="O101" s="198"/>
      <c r="P101" s="198"/>
      <c r="Q101" s="195">
        <f t="shared" si="42"/>
        <v>0</v>
      </c>
      <c r="R101" s="195">
        <f t="shared" si="43"/>
        <v>0</v>
      </c>
      <c r="T101" s="194">
        <f t="shared" si="50"/>
        <v>0</v>
      </c>
      <c r="U101" s="193">
        <f t="shared" si="44"/>
        <v>46387</v>
      </c>
      <c r="V101" s="192">
        <f t="shared" si="45"/>
        <v>0</v>
      </c>
      <c r="W101" s="192">
        <f t="shared" si="46"/>
        <v>0</v>
      </c>
      <c r="X101" s="192">
        <f t="shared" si="51"/>
        <v>0</v>
      </c>
      <c r="Y101" s="192">
        <f t="shared" si="47"/>
        <v>0</v>
      </c>
      <c r="Z101" s="192">
        <f t="shared" si="52"/>
        <v>0</v>
      </c>
      <c r="AC101" s="191"/>
      <c r="AD101" s="191"/>
      <c r="AE101" s="191"/>
      <c r="AF101" s="191"/>
      <c r="AG101" s="191"/>
      <c r="AH101" s="191"/>
      <c r="AI101" s="191"/>
      <c r="AJ101" s="191"/>
      <c r="AN101" s="199"/>
    </row>
    <row r="102" spans="3:62">
      <c r="C102" s="202">
        <f t="shared" si="36"/>
        <v>0</v>
      </c>
      <c r="D102" s="202">
        <f t="shared" si="37"/>
        <v>0</v>
      </c>
      <c r="F102" s="198"/>
      <c r="G102" s="198"/>
      <c r="H102" s="198"/>
      <c r="I102" s="198"/>
      <c r="J102" s="198"/>
      <c r="K102" s="198"/>
      <c r="L102" s="198"/>
      <c r="M102" s="198"/>
      <c r="N102" s="198"/>
      <c r="O102" s="198"/>
      <c r="P102" s="198"/>
      <c r="Q102" s="195">
        <f t="shared" si="42"/>
        <v>0</v>
      </c>
      <c r="R102" s="195">
        <f t="shared" si="43"/>
        <v>0</v>
      </c>
      <c r="T102" s="194">
        <f t="shared" si="50"/>
        <v>0</v>
      </c>
      <c r="U102" s="193">
        <f t="shared" si="44"/>
        <v>46418</v>
      </c>
      <c r="V102" s="192">
        <f t="shared" si="45"/>
        <v>0</v>
      </c>
      <c r="W102" s="192">
        <f t="shared" si="46"/>
        <v>0</v>
      </c>
      <c r="X102" s="192">
        <f t="shared" si="51"/>
        <v>0</v>
      </c>
      <c r="Y102" s="192">
        <f t="shared" si="47"/>
        <v>0</v>
      </c>
      <c r="Z102" s="192">
        <f t="shared" si="52"/>
        <v>0</v>
      </c>
      <c r="AC102" s="191"/>
      <c r="AD102" s="191"/>
      <c r="AE102" s="191"/>
      <c r="AF102" s="191"/>
      <c r="AG102" s="191"/>
      <c r="AH102" s="191"/>
      <c r="AI102" s="191"/>
      <c r="AJ102" s="191"/>
      <c r="AN102" s="199"/>
    </row>
    <row r="103" spans="3:62">
      <c r="C103" s="202">
        <f t="shared" si="36"/>
        <v>0</v>
      </c>
      <c r="D103" s="202">
        <f t="shared" si="37"/>
        <v>0</v>
      </c>
      <c r="F103" s="198"/>
      <c r="G103" s="198"/>
      <c r="H103" s="198"/>
      <c r="I103" s="198"/>
      <c r="J103" s="198"/>
      <c r="K103" s="198"/>
      <c r="L103" s="198"/>
      <c r="M103" s="198"/>
      <c r="N103" s="198"/>
      <c r="O103" s="198"/>
      <c r="P103" s="198"/>
      <c r="Q103" s="195">
        <f t="shared" si="42"/>
        <v>0</v>
      </c>
      <c r="R103" s="195">
        <f t="shared" si="43"/>
        <v>0</v>
      </c>
      <c r="T103" s="194">
        <f t="shared" si="50"/>
        <v>0</v>
      </c>
      <c r="U103" s="193">
        <f t="shared" si="44"/>
        <v>46446</v>
      </c>
      <c r="V103" s="192">
        <f t="shared" si="45"/>
        <v>0</v>
      </c>
      <c r="W103" s="192">
        <f t="shared" si="46"/>
        <v>0</v>
      </c>
      <c r="X103" s="192">
        <f t="shared" si="51"/>
        <v>0</v>
      </c>
      <c r="Y103" s="192">
        <f t="shared" si="47"/>
        <v>0</v>
      </c>
      <c r="Z103" s="192">
        <f t="shared" si="52"/>
        <v>0</v>
      </c>
      <c r="AC103" s="191"/>
      <c r="AD103" s="191"/>
      <c r="AE103" s="191"/>
      <c r="AF103" s="191"/>
      <c r="AG103" s="191"/>
      <c r="AH103" s="191"/>
      <c r="AI103" s="191"/>
      <c r="AJ103" s="191"/>
      <c r="AN103" s="199"/>
    </row>
    <row r="104" spans="3:62">
      <c r="C104" s="202">
        <f t="shared" si="36"/>
        <v>0</v>
      </c>
      <c r="D104" s="202">
        <f t="shared" si="37"/>
        <v>0</v>
      </c>
      <c r="F104" s="198"/>
      <c r="G104" s="198"/>
      <c r="H104" s="198"/>
      <c r="I104" s="198"/>
      <c r="J104" s="198"/>
      <c r="K104" s="198"/>
      <c r="L104" s="198"/>
      <c r="M104" s="198"/>
      <c r="N104" s="198"/>
      <c r="O104" s="198"/>
      <c r="P104" s="198"/>
      <c r="Q104" s="195">
        <f t="shared" si="42"/>
        <v>0</v>
      </c>
      <c r="R104" s="195">
        <f t="shared" si="43"/>
        <v>0</v>
      </c>
      <c r="T104" s="194">
        <f t="shared" si="50"/>
        <v>0</v>
      </c>
      <c r="U104" s="193">
        <f t="shared" si="44"/>
        <v>46477</v>
      </c>
      <c r="V104" s="192">
        <f t="shared" si="45"/>
        <v>0</v>
      </c>
      <c r="W104" s="192">
        <f t="shared" si="46"/>
        <v>0</v>
      </c>
      <c r="X104" s="192">
        <f t="shared" si="51"/>
        <v>0</v>
      </c>
      <c r="Y104" s="192">
        <f t="shared" si="47"/>
        <v>0</v>
      </c>
      <c r="Z104" s="192">
        <f t="shared" si="52"/>
        <v>0</v>
      </c>
      <c r="AC104" s="191"/>
      <c r="AD104" s="191"/>
      <c r="AE104" s="191"/>
      <c r="AF104" s="191"/>
      <c r="AG104" s="191"/>
      <c r="AH104" s="191"/>
      <c r="AI104" s="191"/>
      <c r="AJ104" s="191"/>
      <c r="AN104" s="199"/>
    </row>
    <row r="105" spans="3:62">
      <c r="C105" s="202">
        <f t="shared" si="36"/>
        <v>0</v>
      </c>
      <c r="D105" s="202">
        <f t="shared" si="37"/>
        <v>0</v>
      </c>
      <c r="F105" s="198"/>
      <c r="G105" s="198"/>
      <c r="H105" s="198"/>
      <c r="I105" s="198"/>
      <c r="J105" s="198"/>
      <c r="K105" s="198"/>
      <c r="L105" s="198"/>
      <c r="M105" s="198"/>
      <c r="N105" s="198"/>
      <c r="O105" s="198"/>
      <c r="P105" s="198"/>
      <c r="Q105" s="195">
        <f t="shared" si="42"/>
        <v>0</v>
      </c>
      <c r="R105" s="195">
        <f t="shared" si="43"/>
        <v>0</v>
      </c>
      <c r="T105" s="194">
        <f t="shared" si="50"/>
        <v>0</v>
      </c>
      <c r="U105" s="193">
        <f t="shared" si="44"/>
        <v>46507</v>
      </c>
      <c r="V105" s="192">
        <f t="shared" si="45"/>
        <v>0</v>
      </c>
      <c r="W105" s="192">
        <f t="shared" si="46"/>
        <v>0</v>
      </c>
      <c r="X105" s="192">
        <f t="shared" si="51"/>
        <v>0</v>
      </c>
      <c r="Y105" s="192">
        <f t="shared" si="47"/>
        <v>0</v>
      </c>
      <c r="Z105" s="192">
        <f t="shared" si="52"/>
        <v>0</v>
      </c>
      <c r="AC105" s="191"/>
      <c r="AD105" s="191"/>
      <c r="AE105" s="191"/>
      <c r="AF105" s="191"/>
      <c r="AG105" s="191"/>
      <c r="AH105" s="191"/>
      <c r="AI105" s="191"/>
      <c r="AJ105" s="191"/>
      <c r="AN105" s="199"/>
    </row>
    <row r="106" spans="3:62">
      <c r="C106" s="202">
        <f t="shared" si="36"/>
        <v>0</v>
      </c>
      <c r="D106" s="202">
        <f t="shared" si="37"/>
        <v>0</v>
      </c>
      <c r="F106" s="198"/>
      <c r="G106" s="198"/>
      <c r="H106" s="198"/>
      <c r="I106" s="198"/>
      <c r="J106" s="198"/>
      <c r="K106" s="198"/>
      <c r="L106" s="198"/>
      <c r="M106" s="198"/>
      <c r="N106" s="198"/>
      <c r="O106" s="198"/>
      <c r="P106" s="198"/>
      <c r="Q106" s="195">
        <f t="shared" si="42"/>
        <v>0</v>
      </c>
      <c r="R106" s="195">
        <f t="shared" si="43"/>
        <v>0</v>
      </c>
      <c r="T106" s="194">
        <f t="shared" si="50"/>
        <v>0</v>
      </c>
      <c r="U106" s="193">
        <f t="shared" si="44"/>
        <v>46538</v>
      </c>
      <c r="V106" s="192">
        <f t="shared" si="45"/>
        <v>0</v>
      </c>
      <c r="W106" s="192">
        <f t="shared" si="46"/>
        <v>0</v>
      </c>
      <c r="X106" s="192">
        <f t="shared" si="51"/>
        <v>0</v>
      </c>
      <c r="Y106" s="192">
        <f t="shared" si="47"/>
        <v>0</v>
      </c>
      <c r="Z106" s="192">
        <f t="shared" si="52"/>
        <v>0</v>
      </c>
      <c r="AC106" s="191"/>
      <c r="AD106" s="191"/>
      <c r="AE106" s="191"/>
      <c r="AF106" s="191"/>
      <c r="AG106" s="191"/>
      <c r="AH106" s="191"/>
      <c r="AI106" s="191"/>
      <c r="AJ106" s="191"/>
      <c r="AN106" s="199"/>
    </row>
    <row r="107" spans="3:62">
      <c r="C107" s="202">
        <f t="shared" si="36"/>
        <v>0</v>
      </c>
      <c r="D107" s="202">
        <f t="shared" si="37"/>
        <v>0</v>
      </c>
      <c r="F107" s="198"/>
      <c r="G107" s="198"/>
      <c r="H107" s="198"/>
      <c r="I107" s="198"/>
      <c r="J107" s="198"/>
      <c r="K107" s="198"/>
      <c r="L107" s="198"/>
      <c r="M107" s="198"/>
      <c r="N107" s="198"/>
      <c r="O107" s="198"/>
      <c r="P107" s="198"/>
      <c r="Q107" s="195">
        <f t="shared" si="42"/>
        <v>0</v>
      </c>
      <c r="R107" s="195">
        <f t="shared" si="43"/>
        <v>0</v>
      </c>
      <c r="T107" s="194">
        <f t="shared" si="50"/>
        <v>0</v>
      </c>
      <c r="U107" s="193">
        <f t="shared" si="44"/>
        <v>46568</v>
      </c>
      <c r="V107" s="192">
        <f t="shared" si="45"/>
        <v>0</v>
      </c>
      <c r="W107" s="192">
        <f t="shared" si="46"/>
        <v>0</v>
      </c>
      <c r="X107" s="192">
        <f t="shared" si="51"/>
        <v>0</v>
      </c>
      <c r="Y107" s="192">
        <f t="shared" si="47"/>
        <v>0</v>
      </c>
      <c r="Z107" s="192">
        <f t="shared" si="52"/>
        <v>0</v>
      </c>
      <c r="AC107" s="191"/>
      <c r="AD107" s="191"/>
      <c r="AE107" s="191"/>
      <c r="AF107" s="191"/>
      <c r="AG107" s="191"/>
      <c r="AH107" s="191"/>
      <c r="AI107" s="191"/>
      <c r="AJ107" s="191"/>
      <c r="AN107" s="199"/>
    </row>
    <row r="108" spans="3:62">
      <c r="C108" s="202">
        <f t="shared" si="36"/>
        <v>0</v>
      </c>
      <c r="D108" s="202">
        <f t="shared" si="37"/>
        <v>0</v>
      </c>
      <c r="F108" s="198"/>
      <c r="G108" s="198"/>
      <c r="H108" s="198"/>
      <c r="I108" s="198"/>
      <c r="J108" s="198"/>
      <c r="K108" s="198"/>
      <c r="L108" s="198"/>
      <c r="M108" s="198"/>
      <c r="N108" s="198"/>
      <c r="O108" s="198"/>
      <c r="P108" s="198"/>
      <c r="Q108" s="195">
        <f t="shared" si="42"/>
        <v>0</v>
      </c>
      <c r="R108" s="195">
        <f t="shared" si="43"/>
        <v>0</v>
      </c>
      <c r="T108" s="194">
        <f t="shared" si="50"/>
        <v>0</v>
      </c>
      <c r="U108" s="193">
        <f t="shared" si="44"/>
        <v>46599</v>
      </c>
      <c r="V108" s="192">
        <f t="shared" si="45"/>
        <v>0</v>
      </c>
      <c r="W108" s="192">
        <f t="shared" si="46"/>
        <v>0</v>
      </c>
      <c r="X108" s="192">
        <f t="shared" si="51"/>
        <v>0</v>
      </c>
      <c r="Y108" s="192">
        <f t="shared" si="47"/>
        <v>0</v>
      </c>
      <c r="Z108" s="192">
        <f t="shared" si="52"/>
        <v>0</v>
      </c>
      <c r="AC108" s="191"/>
      <c r="AD108" s="191"/>
      <c r="AE108" s="191"/>
      <c r="AF108" s="191"/>
      <c r="AG108" s="191"/>
      <c r="AH108" s="191"/>
      <c r="AI108" s="191"/>
      <c r="AJ108" s="191"/>
      <c r="AN108" s="199"/>
    </row>
    <row r="109" spans="3:62">
      <c r="C109" s="202">
        <f t="shared" si="36"/>
        <v>0</v>
      </c>
      <c r="D109" s="202">
        <f t="shared" si="37"/>
        <v>0</v>
      </c>
      <c r="F109" s="198"/>
      <c r="G109" s="198"/>
      <c r="H109" s="198"/>
      <c r="I109" s="198"/>
      <c r="J109" s="198"/>
      <c r="K109" s="198"/>
      <c r="L109" s="198"/>
      <c r="M109" s="198"/>
      <c r="N109" s="198"/>
      <c r="O109" s="198"/>
      <c r="P109" s="198"/>
      <c r="Q109" s="195">
        <f t="shared" si="42"/>
        <v>0</v>
      </c>
      <c r="R109" s="195">
        <f t="shared" si="43"/>
        <v>0</v>
      </c>
      <c r="T109" s="194">
        <f t="shared" si="50"/>
        <v>0</v>
      </c>
      <c r="U109" s="193">
        <f t="shared" si="44"/>
        <v>46630</v>
      </c>
      <c r="V109" s="192">
        <f t="shared" si="45"/>
        <v>0</v>
      </c>
      <c r="W109" s="192">
        <f t="shared" si="46"/>
        <v>0</v>
      </c>
      <c r="X109" s="192">
        <f t="shared" si="51"/>
        <v>0</v>
      </c>
      <c r="Y109" s="192">
        <f t="shared" si="47"/>
        <v>0</v>
      </c>
      <c r="Z109" s="192">
        <f t="shared" si="52"/>
        <v>0</v>
      </c>
      <c r="AC109" s="191"/>
      <c r="AD109" s="191"/>
      <c r="AE109" s="191"/>
      <c r="AF109" s="191"/>
      <c r="AG109" s="191"/>
      <c r="AH109" s="191"/>
      <c r="AI109" s="191"/>
      <c r="AJ109" s="191"/>
      <c r="AN109" s="189"/>
      <c r="AO109" s="189"/>
    </row>
    <row r="110" spans="3:62" s="199" customFormat="1">
      <c r="E110" s="158"/>
      <c r="F110" s="201"/>
      <c r="G110" s="201"/>
      <c r="H110" s="201"/>
      <c r="I110" s="201"/>
      <c r="J110" s="201"/>
      <c r="K110" s="201"/>
      <c r="L110" s="201"/>
      <c r="M110" s="201"/>
      <c r="N110" s="201"/>
      <c r="O110" s="201"/>
      <c r="P110" s="201"/>
      <c r="Q110" s="195">
        <f t="shared" si="42"/>
        <v>0</v>
      </c>
      <c r="R110" s="195">
        <f t="shared" si="43"/>
        <v>0</v>
      </c>
      <c r="S110" s="156"/>
      <c r="T110" s="194">
        <f t="shared" si="50"/>
        <v>0</v>
      </c>
      <c r="U110" s="193">
        <f t="shared" si="44"/>
        <v>46660</v>
      </c>
      <c r="V110" s="192">
        <f t="shared" si="45"/>
        <v>0</v>
      </c>
      <c r="W110" s="192">
        <f t="shared" si="46"/>
        <v>0</v>
      </c>
      <c r="X110" s="192">
        <f t="shared" si="51"/>
        <v>0</v>
      </c>
      <c r="Y110" s="192">
        <f t="shared" si="47"/>
        <v>0</v>
      </c>
      <c r="Z110" s="192">
        <f t="shared" si="52"/>
        <v>0</v>
      </c>
      <c r="AC110" s="200"/>
      <c r="AD110" s="200"/>
      <c r="AE110" s="200"/>
      <c r="AF110" s="200"/>
      <c r="AG110" s="200"/>
      <c r="AH110" s="200"/>
      <c r="AI110" s="200"/>
      <c r="AJ110" s="200"/>
      <c r="AN110" s="199">
        <v>12</v>
      </c>
      <c r="BE110" s="157"/>
      <c r="BJ110" s="157"/>
    </row>
    <row r="111" spans="3:62">
      <c r="F111" s="198"/>
      <c r="G111" s="198"/>
      <c r="H111" s="198"/>
      <c r="I111" s="198"/>
      <c r="J111" s="198"/>
      <c r="K111" s="198"/>
      <c r="L111" s="198"/>
      <c r="Q111" s="195">
        <f t="shared" si="42"/>
        <v>0</v>
      </c>
      <c r="R111" s="195">
        <f t="shared" si="43"/>
        <v>0</v>
      </c>
      <c r="T111" s="194">
        <f t="shared" si="50"/>
        <v>0</v>
      </c>
      <c r="U111" s="193">
        <f t="shared" si="44"/>
        <v>46691</v>
      </c>
      <c r="V111" s="192">
        <f t="shared" si="45"/>
        <v>0</v>
      </c>
      <c r="W111" s="192">
        <f t="shared" si="46"/>
        <v>0</v>
      </c>
      <c r="X111" s="192">
        <f t="shared" si="51"/>
        <v>0</v>
      </c>
      <c r="Y111" s="192">
        <f t="shared" si="47"/>
        <v>0</v>
      </c>
      <c r="Z111" s="192">
        <f t="shared" si="52"/>
        <v>0</v>
      </c>
      <c r="AC111" s="191"/>
      <c r="AD111" s="191"/>
      <c r="AE111" s="191"/>
      <c r="AF111" s="191"/>
      <c r="AG111" s="191"/>
      <c r="AH111" s="191"/>
      <c r="AI111" s="191"/>
      <c r="AJ111" s="191"/>
      <c r="AN111" s="189"/>
      <c r="AO111" s="189"/>
    </row>
    <row r="112" spans="3:62">
      <c r="Q112" s="195">
        <f t="shared" si="42"/>
        <v>0</v>
      </c>
      <c r="R112" s="195">
        <f t="shared" si="43"/>
        <v>0</v>
      </c>
      <c r="T112" s="194">
        <f t="shared" si="50"/>
        <v>0</v>
      </c>
      <c r="U112" s="193">
        <f t="shared" si="44"/>
        <v>46721</v>
      </c>
      <c r="V112" s="192">
        <f t="shared" si="45"/>
        <v>0</v>
      </c>
      <c r="W112" s="192">
        <f t="shared" si="46"/>
        <v>0</v>
      </c>
      <c r="X112" s="192">
        <f t="shared" si="51"/>
        <v>0</v>
      </c>
      <c r="Y112" s="192">
        <f t="shared" si="47"/>
        <v>0</v>
      </c>
      <c r="Z112" s="192">
        <f t="shared" si="52"/>
        <v>0</v>
      </c>
      <c r="AC112" s="191"/>
      <c r="AD112" s="191"/>
      <c r="AE112" s="191"/>
      <c r="AF112" s="191"/>
      <c r="AG112" s="191"/>
      <c r="AH112" s="191"/>
      <c r="AI112" s="191"/>
      <c r="AJ112" s="191"/>
      <c r="AN112" s="189"/>
      <c r="AO112" s="189"/>
    </row>
    <row r="113" spans="17:41">
      <c r="Q113" s="195">
        <f t="shared" si="42"/>
        <v>0</v>
      </c>
      <c r="R113" s="195">
        <f t="shared" si="43"/>
        <v>0</v>
      </c>
      <c r="T113" s="194">
        <f t="shared" si="50"/>
        <v>0</v>
      </c>
      <c r="U113" s="193">
        <f t="shared" si="44"/>
        <v>46752</v>
      </c>
      <c r="V113" s="192">
        <f t="shared" si="45"/>
        <v>0</v>
      </c>
      <c r="W113" s="192">
        <f t="shared" si="46"/>
        <v>0</v>
      </c>
      <c r="X113" s="192">
        <f t="shared" si="51"/>
        <v>0</v>
      </c>
      <c r="Y113" s="192">
        <f t="shared" si="47"/>
        <v>0</v>
      </c>
      <c r="Z113" s="192">
        <f t="shared" si="52"/>
        <v>0</v>
      </c>
      <c r="AC113" s="191"/>
      <c r="AD113" s="191"/>
      <c r="AE113" s="191"/>
      <c r="AF113" s="191"/>
      <c r="AG113" s="191"/>
      <c r="AH113" s="191"/>
      <c r="AI113" s="191"/>
      <c r="AJ113" s="191"/>
      <c r="AN113" s="189"/>
      <c r="AO113" s="189"/>
    </row>
    <row r="114" spans="17:41">
      <c r="Q114" s="195">
        <f t="shared" si="42"/>
        <v>0</v>
      </c>
      <c r="R114" s="195">
        <f t="shared" si="43"/>
        <v>0</v>
      </c>
      <c r="T114" s="194">
        <f t="shared" si="50"/>
        <v>0</v>
      </c>
      <c r="U114" s="193">
        <f t="shared" si="44"/>
        <v>46783</v>
      </c>
      <c r="V114" s="192">
        <f t="shared" si="45"/>
        <v>0</v>
      </c>
      <c r="W114" s="192">
        <f t="shared" si="46"/>
        <v>0</v>
      </c>
      <c r="X114" s="192">
        <f t="shared" si="51"/>
        <v>0</v>
      </c>
      <c r="Y114" s="192">
        <f t="shared" si="47"/>
        <v>0</v>
      </c>
      <c r="Z114" s="192">
        <f t="shared" si="52"/>
        <v>0</v>
      </c>
      <c r="AC114" s="191"/>
      <c r="AD114" s="191"/>
      <c r="AE114" s="191"/>
      <c r="AF114" s="191"/>
      <c r="AG114" s="191"/>
      <c r="AH114" s="191"/>
      <c r="AI114" s="191"/>
      <c r="AJ114" s="191"/>
      <c r="AN114" s="196"/>
      <c r="AO114" s="189"/>
    </row>
    <row r="115" spans="17:41">
      <c r="Q115" s="195">
        <f t="shared" si="42"/>
        <v>0</v>
      </c>
      <c r="R115" s="195">
        <f t="shared" si="43"/>
        <v>0</v>
      </c>
      <c r="T115" s="194">
        <f t="shared" si="50"/>
        <v>0</v>
      </c>
      <c r="U115" s="193">
        <f t="shared" si="44"/>
        <v>46812</v>
      </c>
      <c r="V115" s="192">
        <f t="shared" si="45"/>
        <v>0</v>
      </c>
      <c r="W115" s="192">
        <f t="shared" si="46"/>
        <v>0</v>
      </c>
      <c r="X115" s="192">
        <f t="shared" si="51"/>
        <v>0</v>
      </c>
      <c r="Y115" s="192">
        <f t="shared" si="47"/>
        <v>0</v>
      </c>
      <c r="Z115" s="192">
        <f t="shared" si="52"/>
        <v>0</v>
      </c>
      <c r="AC115" s="191"/>
      <c r="AD115" s="191"/>
      <c r="AE115" s="191"/>
      <c r="AF115" s="191"/>
      <c r="AG115" s="191"/>
      <c r="AH115" s="191"/>
      <c r="AI115" s="191"/>
      <c r="AJ115" s="191"/>
      <c r="AN115" s="197"/>
      <c r="AO115" s="189"/>
    </row>
    <row r="116" spans="17:41">
      <c r="Q116" s="195">
        <f t="shared" si="42"/>
        <v>0</v>
      </c>
      <c r="R116" s="195">
        <f t="shared" si="43"/>
        <v>0</v>
      </c>
      <c r="T116" s="194">
        <f t="shared" si="50"/>
        <v>0</v>
      </c>
      <c r="U116" s="193">
        <f t="shared" si="44"/>
        <v>46843</v>
      </c>
      <c r="V116" s="192">
        <f t="shared" si="45"/>
        <v>0</v>
      </c>
      <c r="W116" s="192">
        <f t="shared" si="46"/>
        <v>0</v>
      </c>
      <c r="X116" s="192">
        <f t="shared" si="51"/>
        <v>0</v>
      </c>
      <c r="Y116" s="192">
        <f t="shared" si="47"/>
        <v>0</v>
      </c>
      <c r="Z116" s="192">
        <f t="shared" si="52"/>
        <v>0</v>
      </c>
      <c r="AC116" s="191"/>
      <c r="AD116" s="191"/>
      <c r="AE116" s="191"/>
      <c r="AF116" s="191"/>
      <c r="AG116" s="191"/>
      <c r="AH116" s="191"/>
      <c r="AI116" s="191"/>
      <c r="AJ116" s="191"/>
      <c r="AN116" s="196"/>
      <c r="AO116" s="189"/>
    </row>
    <row r="117" spans="17:41">
      <c r="Q117" s="195">
        <f t="shared" si="42"/>
        <v>0</v>
      </c>
      <c r="R117" s="195">
        <f t="shared" si="43"/>
        <v>0</v>
      </c>
      <c r="T117" s="194">
        <f t="shared" si="50"/>
        <v>0</v>
      </c>
      <c r="U117" s="193">
        <f t="shared" si="44"/>
        <v>46873</v>
      </c>
      <c r="V117" s="192">
        <f t="shared" si="45"/>
        <v>0</v>
      </c>
      <c r="W117" s="192">
        <f t="shared" si="46"/>
        <v>0</v>
      </c>
      <c r="X117" s="192">
        <f t="shared" si="51"/>
        <v>0</v>
      </c>
      <c r="Y117" s="192">
        <f t="shared" si="47"/>
        <v>0</v>
      </c>
      <c r="Z117" s="192">
        <f t="shared" si="52"/>
        <v>0</v>
      </c>
      <c r="AC117" s="191"/>
      <c r="AD117" s="191"/>
      <c r="AE117" s="191"/>
      <c r="AF117" s="191"/>
      <c r="AG117" s="191"/>
      <c r="AH117" s="191"/>
      <c r="AI117" s="191"/>
      <c r="AJ117" s="191"/>
      <c r="AN117" s="197"/>
      <c r="AO117" s="189"/>
    </row>
    <row r="118" spans="17:41">
      <c r="Q118" s="195">
        <f t="shared" si="42"/>
        <v>0</v>
      </c>
      <c r="R118" s="195">
        <f t="shared" si="43"/>
        <v>0</v>
      </c>
      <c r="T118" s="194">
        <f t="shared" si="50"/>
        <v>0</v>
      </c>
      <c r="U118" s="193">
        <f t="shared" si="44"/>
        <v>46904</v>
      </c>
      <c r="V118" s="192">
        <f t="shared" si="45"/>
        <v>0</v>
      </c>
      <c r="W118" s="192">
        <f t="shared" si="46"/>
        <v>0</v>
      </c>
      <c r="X118" s="192">
        <f t="shared" si="51"/>
        <v>0</v>
      </c>
      <c r="Y118" s="192">
        <f t="shared" si="47"/>
        <v>0</v>
      </c>
      <c r="Z118" s="192">
        <f t="shared" si="52"/>
        <v>0</v>
      </c>
      <c r="AC118" s="191"/>
      <c r="AD118" s="191"/>
      <c r="AE118" s="191"/>
      <c r="AF118" s="191"/>
      <c r="AG118" s="191"/>
      <c r="AH118" s="191"/>
      <c r="AI118" s="191"/>
      <c r="AJ118" s="191"/>
      <c r="AN118" s="196"/>
      <c r="AO118" s="189"/>
    </row>
    <row r="119" spans="17:41">
      <c r="Q119" s="195">
        <f t="shared" si="42"/>
        <v>0</v>
      </c>
      <c r="R119" s="195">
        <f t="shared" si="43"/>
        <v>0</v>
      </c>
      <c r="T119" s="194">
        <f t="shared" si="50"/>
        <v>0</v>
      </c>
      <c r="U119" s="193">
        <f t="shared" si="44"/>
        <v>46934</v>
      </c>
      <c r="V119" s="192">
        <f t="shared" si="45"/>
        <v>0</v>
      </c>
      <c r="W119" s="192">
        <f t="shared" si="46"/>
        <v>0</v>
      </c>
      <c r="X119" s="192">
        <f t="shared" si="51"/>
        <v>0</v>
      </c>
      <c r="Y119" s="192">
        <f t="shared" si="47"/>
        <v>0</v>
      </c>
      <c r="Z119" s="192">
        <f t="shared" si="52"/>
        <v>0</v>
      </c>
      <c r="AC119" s="191"/>
      <c r="AD119" s="191"/>
      <c r="AE119" s="191"/>
      <c r="AF119" s="191"/>
      <c r="AG119" s="191"/>
      <c r="AH119" s="191"/>
      <c r="AI119" s="191"/>
      <c r="AJ119" s="191"/>
      <c r="AN119" s="197"/>
      <c r="AO119" s="189"/>
    </row>
    <row r="120" spans="17:41">
      <c r="Q120" s="195">
        <f t="shared" si="42"/>
        <v>0</v>
      </c>
      <c r="R120" s="195">
        <f t="shared" si="43"/>
        <v>0</v>
      </c>
      <c r="T120" s="194">
        <f t="shared" si="50"/>
        <v>0</v>
      </c>
      <c r="U120" s="193">
        <f t="shared" si="44"/>
        <v>46965</v>
      </c>
      <c r="V120" s="192">
        <f t="shared" si="45"/>
        <v>0</v>
      </c>
      <c r="W120" s="192">
        <f t="shared" si="46"/>
        <v>0</v>
      </c>
      <c r="X120" s="192">
        <f t="shared" si="51"/>
        <v>0</v>
      </c>
      <c r="Y120" s="192">
        <f t="shared" si="47"/>
        <v>0</v>
      </c>
      <c r="Z120" s="192">
        <f t="shared" si="52"/>
        <v>0</v>
      </c>
      <c r="AC120" s="191"/>
      <c r="AD120" s="191"/>
      <c r="AE120" s="191"/>
      <c r="AF120" s="191"/>
      <c r="AG120" s="191"/>
      <c r="AH120" s="191"/>
      <c r="AI120" s="191"/>
      <c r="AJ120" s="191"/>
      <c r="AN120" s="196"/>
      <c r="AO120" s="189"/>
    </row>
    <row r="121" spans="17:41">
      <c r="Q121" s="195">
        <f t="shared" si="42"/>
        <v>0</v>
      </c>
      <c r="R121" s="195">
        <f t="shared" si="43"/>
        <v>0</v>
      </c>
      <c r="T121" s="194">
        <f t="shared" si="50"/>
        <v>0</v>
      </c>
      <c r="U121" s="193">
        <f t="shared" si="44"/>
        <v>46996</v>
      </c>
      <c r="V121" s="192">
        <f t="shared" si="45"/>
        <v>0</v>
      </c>
      <c r="W121" s="192">
        <f t="shared" si="46"/>
        <v>0</v>
      </c>
      <c r="X121" s="192">
        <f t="shared" si="51"/>
        <v>0</v>
      </c>
      <c r="Y121" s="192">
        <f t="shared" si="47"/>
        <v>0</v>
      </c>
      <c r="Z121" s="192">
        <f t="shared" si="52"/>
        <v>0</v>
      </c>
      <c r="AC121" s="191"/>
      <c r="AD121" s="191"/>
      <c r="AE121" s="191"/>
      <c r="AF121" s="191"/>
      <c r="AG121" s="191"/>
      <c r="AH121" s="191"/>
      <c r="AI121" s="191"/>
      <c r="AJ121" s="191"/>
      <c r="AN121" s="197"/>
      <c r="AO121" s="189"/>
    </row>
    <row r="122" spans="17:41">
      <c r="Q122" s="195">
        <f t="shared" si="42"/>
        <v>0</v>
      </c>
      <c r="R122" s="195">
        <f t="shared" si="43"/>
        <v>0</v>
      </c>
      <c r="T122" s="194">
        <f t="shared" si="50"/>
        <v>0</v>
      </c>
      <c r="U122" s="193">
        <f t="shared" si="44"/>
        <v>47026</v>
      </c>
      <c r="V122" s="192">
        <f t="shared" si="45"/>
        <v>0</v>
      </c>
      <c r="W122" s="192">
        <f t="shared" si="46"/>
        <v>0</v>
      </c>
      <c r="X122" s="192">
        <f t="shared" si="51"/>
        <v>0</v>
      </c>
      <c r="Y122" s="192">
        <f t="shared" si="47"/>
        <v>0</v>
      </c>
      <c r="Z122" s="192">
        <f t="shared" si="52"/>
        <v>0</v>
      </c>
      <c r="AC122" s="191"/>
      <c r="AD122" s="191"/>
      <c r="AE122" s="191"/>
      <c r="AF122" s="191"/>
      <c r="AG122" s="191"/>
      <c r="AH122" s="191"/>
      <c r="AI122" s="191"/>
      <c r="AJ122" s="191"/>
      <c r="AN122" s="196"/>
      <c r="AO122" s="189"/>
    </row>
    <row r="123" spans="17:41">
      <c r="Q123" s="195">
        <f t="shared" si="42"/>
        <v>0</v>
      </c>
      <c r="R123" s="195">
        <f t="shared" si="43"/>
        <v>0</v>
      </c>
      <c r="T123" s="194">
        <f t="shared" si="50"/>
        <v>0</v>
      </c>
      <c r="U123" s="193">
        <f t="shared" si="44"/>
        <v>47057</v>
      </c>
      <c r="V123" s="192">
        <f t="shared" si="45"/>
        <v>0</v>
      </c>
      <c r="W123" s="192">
        <f t="shared" si="46"/>
        <v>0</v>
      </c>
      <c r="X123" s="192">
        <f t="shared" si="51"/>
        <v>0</v>
      </c>
      <c r="Y123" s="192">
        <f t="shared" si="47"/>
        <v>0</v>
      </c>
      <c r="Z123" s="192">
        <f t="shared" si="52"/>
        <v>0</v>
      </c>
      <c r="AC123" s="191"/>
      <c r="AD123" s="191"/>
      <c r="AE123" s="191"/>
      <c r="AF123" s="191"/>
      <c r="AG123" s="191"/>
      <c r="AH123" s="191"/>
      <c r="AI123" s="191"/>
      <c r="AJ123" s="191"/>
      <c r="AN123" s="197"/>
      <c r="AO123" s="189"/>
    </row>
    <row r="124" spans="17:41">
      <c r="Q124" s="195">
        <f t="shared" si="42"/>
        <v>0</v>
      </c>
      <c r="R124" s="195">
        <f t="shared" si="43"/>
        <v>0</v>
      </c>
      <c r="T124" s="194">
        <f t="shared" si="50"/>
        <v>0</v>
      </c>
      <c r="U124" s="193">
        <f t="shared" si="44"/>
        <v>47087</v>
      </c>
      <c r="V124" s="192">
        <f t="shared" si="45"/>
        <v>0</v>
      </c>
      <c r="W124" s="192">
        <f t="shared" si="46"/>
        <v>0</v>
      </c>
      <c r="X124" s="192">
        <f t="shared" si="51"/>
        <v>0</v>
      </c>
      <c r="Y124" s="192">
        <f t="shared" si="47"/>
        <v>0</v>
      </c>
      <c r="Z124" s="192">
        <f t="shared" si="52"/>
        <v>0</v>
      </c>
      <c r="AC124" s="191"/>
      <c r="AD124" s="191"/>
      <c r="AE124" s="191"/>
      <c r="AF124" s="191"/>
      <c r="AG124" s="191"/>
      <c r="AH124" s="191"/>
      <c r="AI124" s="191"/>
      <c r="AJ124" s="191"/>
      <c r="AN124" s="196"/>
      <c r="AO124" s="189"/>
    </row>
    <row r="125" spans="17:41">
      <c r="Q125" s="195">
        <f t="shared" si="42"/>
        <v>0</v>
      </c>
      <c r="R125" s="195">
        <f t="shared" si="43"/>
        <v>0</v>
      </c>
      <c r="T125" s="194">
        <f t="shared" si="50"/>
        <v>0</v>
      </c>
      <c r="U125" s="193">
        <f t="shared" si="44"/>
        <v>47118</v>
      </c>
      <c r="V125" s="192">
        <f t="shared" si="45"/>
        <v>0</v>
      </c>
      <c r="W125" s="192">
        <f t="shared" si="46"/>
        <v>0</v>
      </c>
      <c r="X125" s="192">
        <f t="shared" si="51"/>
        <v>0</v>
      </c>
      <c r="Y125" s="192">
        <f t="shared" si="47"/>
        <v>0</v>
      </c>
      <c r="Z125" s="192">
        <f t="shared" si="52"/>
        <v>0</v>
      </c>
      <c r="AC125" s="191"/>
      <c r="AD125" s="191"/>
      <c r="AE125" s="191"/>
      <c r="AF125" s="191"/>
      <c r="AG125" s="191"/>
      <c r="AH125" s="191"/>
      <c r="AI125" s="191"/>
      <c r="AJ125" s="191"/>
      <c r="AN125" s="197"/>
      <c r="AO125" s="189"/>
    </row>
    <row r="126" spans="17:41">
      <c r="Q126" s="195">
        <f t="shared" si="42"/>
        <v>0</v>
      </c>
      <c r="R126" s="195">
        <f t="shared" si="43"/>
        <v>0</v>
      </c>
      <c r="T126" s="194">
        <f t="shared" si="50"/>
        <v>0</v>
      </c>
      <c r="U126" s="193">
        <f t="shared" si="44"/>
        <v>47149</v>
      </c>
      <c r="V126" s="192">
        <f t="shared" si="45"/>
        <v>0</v>
      </c>
      <c r="W126" s="192">
        <f t="shared" si="46"/>
        <v>0</v>
      </c>
      <c r="X126" s="192">
        <f t="shared" si="51"/>
        <v>0</v>
      </c>
      <c r="Y126" s="192">
        <f t="shared" si="47"/>
        <v>0</v>
      </c>
      <c r="Z126" s="192">
        <f t="shared" si="52"/>
        <v>0</v>
      </c>
      <c r="AC126" s="191"/>
      <c r="AD126" s="191"/>
      <c r="AE126" s="191"/>
      <c r="AF126" s="191"/>
      <c r="AG126" s="191"/>
      <c r="AH126" s="191"/>
      <c r="AI126" s="191"/>
      <c r="AJ126" s="191"/>
      <c r="AN126" s="196"/>
      <c r="AO126" s="189"/>
    </row>
    <row r="127" spans="17:41">
      <c r="Q127" s="195">
        <f t="shared" si="42"/>
        <v>0</v>
      </c>
      <c r="R127" s="195">
        <f t="shared" si="43"/>
        <v>0</v>
      </c>
      <c r="T127" s="194">
        <f t="shared" si="50"/>
        <v>0</v>
      </c>
      <c r="U127" s="193">
        <f t="shared" si="44"/>
        <v>47177</v>
      </c>
      <c r="V127" s="192">
        <f t="shared" si="45"/>
        <v>0</v>
      </c>
      <c r="W127" s="192">
        <f t="shared" si="46"/>
        <v>0</v>
      </c>
      <c r="X127" s="192">
        <f t="shared" si="51"/>
        <v>0</v>
      </c>
      <c r="Y127" s="192">
        <f t="shared" si="47"/>
        <v>0</v>
      </c>
      <c r="Z127" s="192">
        <f t="shared" si="52"/>
        <v>0</v>
      </c>
      <c r="AC127" s="191"/>
      <c r="AD127" s="191"/>
      <c r="AE127" s="191"/>
      <c r="AF127" s="191"/>
      <c r="AG127" s="191"/>
      <c r="AH127" s="191"/>
      <c r="AI127" s="191"/>
      <c r="AJ127" s="191"/>
      <c r="AN127" s="197"/>
      <c r="AO127" s="189"/>
    </row>
    <row r="128" spans="17:41">
      <c r="Q128" s="195">
        <f t="shared" si="42"/>
        <v>0</v>
      </c>
      <c r="R128" s="195">
        <f t="shared" si="43"/>
        <v>0</v>
      </c>
      <c r="T128" s="194">
        <f t="shared" si="50"/>
        <v>0</v>
      </c>
      <c r="U128" s="193">
        <f t="shared" si="44"/>
        <v>47208</v>
      </c>
      <c r="V128" s="192">
        <f t="shared" si="45"/>
        <v>0</v>
      </c>
      <c r="W128" s="192">
        <f t="shared" si="46"/>
        <v>0</v>
      </c>
      <c r="X128" s="192">
        <f t="shared" si="51"/>
        <v>0</v>
      </c>
      <c r="Y128" s="192">
        <f t="shared" si="47"/>
        <v>0</v>
      </c>
      <c r="Z128" s="192">
        <f t="shared" si="52"/>
        <v>0</v>
      </c>
      <c r="AC128" s="191"/>
      <c r="AD128" s="191"/>
      <c r="AE128" s="191"/>
      <c r="AF128" s="191"/>
      <c r="AG128" s="191"/>
      <c r="AH128" s="191"/>
      <c r="AI128" s="191"/>
      <c r="AJ128" s="191"/>
      <c r="AN128" s="196"/>
      <c r="AO128" s="189"/>
    </row>
    <row r="129" spans="17:41">
      <c r="Q129" s="195">
        <f t="shared" si="42"/>
        <v>0</v>
      </c>
      <c r="R129" s="195">
        <f t="shared" si="43"/>
        <v>0</v>
      </c>
      <c r="T129" s="194">
        <f t="shared" si="50"/>
        <v>0</v>
      </c>
      <c r="U129" s="193">
        <f t="shared" si="44"/>
        <v>47238</v>
      </c>
      <c r="V129" s="192">
        <f t="shared" si="45"/>
        <v>0</v>
      </c>
      <c r="W129" s="192">
        <f t="shared" si="46"/>
        <v>0</v>
      </c>
      <c r="X129" s="192">
        <f t="shared" si="51"/>
        <v>0</v>
      </c>
      <c r="Y129" s="192">
        <f t="shared" si="47"/>
        <v>0</v>
      </c>
      <c r="Z129" s="192">
        <f t="shared" si="52"/>
        <v>0</v>
      </c>
      <c r="AC129" s="191"/>
      <c r="AD129" s="191"/>
      <c r="AE129" s="191"/>
      <c r="AF129" s="191"/>
      <c r="AG129" s="191"/>
      <c r="AH129" s="191"/>
      <c r="AI129" s="191"/>
      <c r="AJ129" s="191"/>
      <c r="AN129" s="197"/>
      <c r="AO129" s="189"/>
    </row>
    <row r="130" spans="17:41">
      <c r="Q130" s="195">
        <f t="shared" si="42"/>
        <v>0</v>
      </c>
      <c r="R130" s="195">
        <f t="shared" si="43"/>
        <v>0</v>
      </c>
      <c r="T130" s="194">
        <f t="shared" si="50"/>
        <v>0</v>
      </c>
      <c r="U130" s="193">
        <f t="shared" si="44"/>
        <v>47269</v>
      </c>
      <c r="V130" s="192">
        <f t="shared" si="45"/>
        <v>0</v>
      </c>
      <c r="W130" s="192">
        <f t="shared" si="46"/>
        <v>0</v>
      </c>
      <c r="X130" s="192">
        <f t="shared" si="51"/>
        <v>0</v>
      </c>
      <c r="Y130" s="192">
        <f t="shared" si="47"/>
        <v>0</v>
      </c>
      <c r="Z130" s="192">
        <f t="shared" si="52"/>
        <v>0</v>
      </c>
      <c r="AC130" s="191"/>
      <c r="AD130" s="191"/>
      <c r="AE130" s="191"/>
      <c r="AF130" s="191"/>
      <c r="AG130" s="191"/>
      <c r="AH130" s="191"/>
      <c r="AI130" s="191"/>
      <c r="AJ130" s="191"/>
      <c r="AN130" s="196"/>
      <c r="AO130" s="189"/>
    </row>
    <row r="131" spans="17:41">
      <c r="Q131" s="195">
        <f t="shared" si="42"/>
        <v>0</v>
      </c>
      <c r="R131" s="195">
        <f t="shared" si="43"/>
        <v>0</v>
      </c>
      <c r="T131" s="194">
        <f t="shared" si="50"/>
        <v>0</v>
      </c>
      <c r="U131" s="193">
        <f t="shared" si="44"/>
        <v>47299</v>
      </c>
      <c r="V131" s="192">
        <f t="shared" si="45"/>
        <v>0</v>
      </c>
      <c r="W131" s="192">
        <f t="shared" si="46"/>
        <v>0</v>
      </c>
      <c r="X131" s="192">
        <f t="shared" si="51"/>
        <v>0</v>
      </c>
      <c r="Y131" s="192">
        <f t="shared" si="47"/>
        <v>0</v>
      </c>
      <c r="Z131" s="192">
        <f t="shared" si="52"/>
        <v>0</v>
      </c>
      <c r="AC131" s="191"/>
      <c r="AD131" s="191"/>
      <c r="AE131" s="191"/>
      <c r="AF131" s="191"/>
      <c r="AG131" s="191"/>
      <c r="AH131" s="191"/>
      <c r="AI131" s="191"/>
      <c r="AJ131" s="191"/>
      <c r="AN131" s="197"/>
      <c r="AO131" s="189"/>
    </row>
    <row r="132" spans="17:41">
      <c r="Q132" s="195">
        <f t="shared" si="42"/>
        <v>0</v>
      </c>
      <c r="R132" s="195">
        <f t="shared" si="43"/>
        <v>0</v>
      </c>
      <c r="T132" s="194">
        <f t="shared" si="50"/>
        <v>0</v>
      </c>
      <c r="U132" s="193">
        <f t="shared" si="44"/>
        <v>47330</v>
      </c>
      <c r="V132" s="192">
        <f t="shared" si="45"/>
        <v>0</v>
      </c>
      <c r="W132" s="192">
        <f t="shared" si="46"/>
        <v>0</v>
      </c>
      <c r="X132" s="192">
        <f t="shared" si="51"/>
        <v>0</v>
      </c>
      <c r="Y132" s="192">
        <f t="shared" si="47"/>
        <v>0</v>
      </c>
      <c r="Z132" s="192">
        <f t="shared" si="52"/>
        <v>0</v>
      </c>
      <c r="AC132" s="191"/>
      <c r="AD132" s="191"/>
      <c r="AE132" s="191"/>
      <c r="AF132" s="191"/>
      <c r="AG132" s="191"/>
      <c r="AH132" s="191"/>
      <c r="AI132" s="191"/>
      <c r="AJ132" s="191"/>
      <c r="AN132" s="196"/>
      <c r="AO132" s="189"/>
    </row>
    <row r="133" spans="17:41">
      <c r="Q133" s="195">
        <f t="shared" si="42"/>
        <v>0</v>
      </c>
      <c r="R133" s="195">
        <f t="shared" si="43"/>
        <v>0</v>
      </c>
      <c r="T133" s="194">
        <f t="shared" si="50"/>
        <v>0</v>
      </c>
      <c r="U133" s="193">
        <f t="shared" si="44"/>
        <v>47361</v>
      </c>
      <c r="V133" s="192">
        <f t="shared" si="45"/>
        <v>0</v>
      </c>
      <c r="W133" s="192">
        <f t="shared" si="46"/>
        <v>0</v>
      </c>
      <c r="X133" s="192">
        <f t="shared" si="51"/>
        <v>0</v>
      </c>
      <c r="Y133" s="192">
        <f t="shared" si="47"/>
        <v>0</v>
      </c>
      <c r="Z133" s="192">
        <f t="shared" si="52"/>
        <v>0</v>
      </c>
      <c r="AC133" s="191"/>
      <c r="AD133" s="191"/>
      <c r="AE133" s="191"/>
      <c r="AF133" s="191"/>
      <c r="AG133" s="191"/>
      <c r="AH133" s="191"/>
      <c r="AI133" s="191"/>
      <c r="AJ133" s="191"/>
      <c r="AN133" s="197"/>
      <c r="AO133" s="189"/>
    </row>
    <row r="134" spans="17:41">
      <c r="Q134" s="195">
        <f t="shared" ref="Q134:Q140" si="53">IF(Q133-1&gt;=0,Q133-1,0)</f>
        <v>0</v>
      </c>
      <c r="R134" s="195">
        <f t="shared" ref="R134:R140" si="54">IF(Q134&gt;0,R133+1,0)</f>
        <v>0</v>
      </c>
      <c r="T134" s="194">
        <f t="shared" si="50"/>
        <v>0</v>
      </c>
      <c r="U134" s="193">
        <f t="shared" ref="U134:U140" si="55">EOMONTH(U133,$P$206)</f>
        <v>47391</v>
      </c>
      <c r="V134" s="192">
        <f t="shared" ref="V134:V140" si="56">IF(T134&gt;0,V133-W134,0)</f>
        <v>0</v>
      </c>
      <c r="W134" s="192">
        <f t="shared" ref="W134:W140" si="57">IF(T134&gt;$O$10,$V$5/($O$9-$O$10),0)</f>
        <v>0</v>
      </c>
      <c r="X134" s="192">
        <f t="shared" si="51"/>
        <v>0</v>
      </c>
      <c r="Y134" s="192">
        <f t="shared" ref="Y134:Y140" si="58">V133*$O$8</f>
        <v>0</v>
      </c>
      <c r="Z134" s="192">
        <f t="shared" si="52"/>
        <v>0</v>
      </c>
      <c r="AC134" s="191"/>
      <c r="AD134" s="191"/>
      <c r="AE134" s="191"/>
      <c r="AF134" s="191"/>
      <c r="AG134" s="191"/>
      <c r="AH134" s="191"/>
      <c r="AI134" s="191"/>
      <c r="AJ134" s="191"/>
      <c r="AN134" s="196"/>
      <c r="AO134" s="189"/>
    </row>
    <row r="135" spans="17:41">
      <c r="Q135" s="195">
        <f t="shared" si="53"/>
        <v>0</v>
      </c>
      <c r="R135" s="195">
        <f t="shared" si="54"/>
        <v>0</v>
      </c>
      <c r="T135" s="194">
        <f t="shared" ref="T135:T140" si="59">IF(R134&gt;0,T134+1,0)</f>
        <v>0</v>
      </c>
      <c r="U135" s="193">
        <f t="shared" si="55"/>
        <v>47422</v>
      </c>
      <c r="V135" s="192">
        <f t="shared" si="56"/>
        <v>0</v>
      </c>
      <c r="W135" s="192">
        <f t="shared" si="57"/>
        <v>0</v>
      </c>
      <c r="X135" s="192">
        <f t="shared" ref="X135:X140" si="60">W135+X134</f>
        <v>0</v>
      </c>
      <c r="Y135" s="192">
        <f t="shared" si="58"/>
        <v>0</v>
      </c>
      <c r="Z135" s="192">
        <f t="shared" ref="Z135:Z140" si="61">Z134+Y135</f>
        <v>0</v>
      </c>
      <c r="AC135" s="191"/>
      <c r="AD135" s="191"/>
      <c r="AE135" s="191"/>
      <c r="AF135" s="191"/>
      <c r="AG135" s="191"/>
      <c r="AH135" s="191"/>
      <c r="AI135" s="191"/>
      <c r="AJ135" s="191"/>
      <c r="AN135" s="197"/>
      <c r="AO135" s="189"/>
    </row>
    <row r="136" spans="17:41">
      <c r="Q136" s="195">
        <f t="shared" si="53"/>
        <v>0</v>
      </c>
      <c r="R136" s="195">
        <f t="shared" si="54"/>
        <v>0</v>
      </c>
      <c r="T136" s="194">
        <f t="shared" si="59"/>
        <v>0</v>
      </c>
      <c r="U136" s="193">
        <f t="shared" si="55"/>
        <v>47452</v>
      </c>
      <c r="V136" s="192">
        <f t="shared" si="56"/>
        <v>0</v>
      </c>
      <c r="W136" s="192">
        <f t="shared" si="57"/>
        <v>0</v>
      </c>
      <c r="X136" s="192">
        <f t="shared" si="60"/>
        <v>0</v>
      </c>
      <c r="Y136" s="192">
        <f t="shared" si="58"/>
        <v>0</v>
      </c>
      <c r="Z136" s="192">
        <f t="shared" si="61"/>
        <v>0</v>
      </c>
      <c r="AC136" s="191"/>
      <c r="AD136" s="191"/>
      <c r="AE136" s="191"/>
      <c r="AF136" s="191"/>
      <c r="AG136" s="191"/>
      <c r="AH136" s="191"/>
      <c r="AI136" s="191"/>
      <c r="AJ136" s="191"/>
      <c r="AN136" s="196"/>
      <c r="AO136" s="189"/>
    </row>
    <row r="137" spans="17:41">
      <c r="Q137" s="195">
        <f t="shared" si="53"/>
        <v>0</v>
      </c>
      <c r="R137" s="195">
        <f t="shared" si="54"/>
        <v>0</v>
      </c>
      <c r="T137" s="194">
        <f t="shared" si="59"/>
        <v>0</v>
      </c>
      <c r="U137" s="193">
        <f t="shared" si="55"/>
        <v>47483</v>
      </c>
      <c r="V137" s="192">
        <f t="shared" si="56"/>
        <v>0</v>
      </c>
      <c r="W137" s="192">
        <f t="shared" si="57"/>
        <v>0</v>
      </c>
      <c r="X137" s="192">
        <f t="shared" si="60"/>
        <v>0</v>
      </c>
      <c r="Y137" s="192">
        <f t="shared" si="58"/>
        <v>0</v>
      </c>
      <c r="Z137" s="192">
        <f t="shared" si="61"/>
        <v>0</v>
      </c>
      <c r="AC137" s="191"/>
      <c r="AD137" s="191"/>
      <c r="AE137" s="191"/>
      <c r="AF137" s="191"/>
      <c r="AG137" s="191"/>
      <c r="AH137" s="191"/>
      <c r="AI137" s="191"/>
      <c r="AJ137" s="191"/>
      <c r="AN137" s="189"/>
      <c r="AO137" s="189"/>
    </row>
    <row r="138" spans="17:41">
      <c r="Q138" s="195">
        <f t="shared" si="53"/>
        <v>0</v>
      </c>
      <c r="R138" s="195">
        <f t="shared" si="54"/>
        <v>0</v>
      </c>
      <c r="T138" s="194">
        <f t="shared" si="59"/>
        <v>0</v>
      </c>
      <c r="U138" s="193">
        <f t="shared" si="55"/>
        <v>47514</v>
      </c>
      <c r="V138" s="192">
        <f t="shared" si="56"/>
        <v>0</v>
      </c>
      <c r="W138" s="192">
        <f t="shared" si="57"/>
        <v>0</v>
      </c>
      <c r="X138" s="192">
        <f t="shared" si="60"/>
        <v>0</v>
      </c>
      <c r="Y138" s="192">
        <f t="shared" si="58"/>
        <v>0</v>
      </c>
      <c r="Z138" s="192">
        <f t="shared" si="61"/>
        <v>0</v>
      </c>
      <c r="AC138" s="191"/>
      <c r="AD138" s="191"/>
      <c r="AE138" s="191"/>
      <c r="AF138" s="191"/>
      <c r="AG138" s="191"/>
      <c r="AH138" s="191"/>
      <c r="AI138" s="191"/>
      <c r="AJ138" s="191"/>
      <c r="AN138" s="189"/>
      <c r="AO138" s="189"/>
    </row>
    <row r="139" spans="17:41">
      <c r="Q139" s="195">
        <f t="shared" si="53"/>
        <v>0</v>
      </c>
      <c r="R139" s="195">
        <f t="shared" si="54"/>
        <v>0</v>
      </c>
      <c r="T139" s="194">
        <f t="shared" si="59"/>
        <v>0</v>
      </c>
      <c r="U139" s="193">
        <f t="shared" si="55"/>
        <v>47542</v>
      </c>
      <c r="V139" s="192">
        <f t="shared" si="56"/>
        <v>0</v>
      </c>
      <c r="W139" s="192">
        <f t="shared" si="57"/>
        <v>0</v>
      </c>
      <c r="X139" s="192">
        <f t="shared" si="60"/>
        <v>0</v>
      </c>
      <c r="Y139" s="192">
        <f t="shared" si="58"/>
        <v>0</v>
      </c>
      <c r="Z139" s="192">
        <f t="shared" si="61"/>
        <v>0</v>
      </c>
      <c r="AC139" s="191"/>
      <c r="AD139" s="191"/>
      <c r="AE139" s="191"/>
      <c r="AF139" s="191"/>
      <c r="AG139" s="191"/>
      <c r="AH139" s="191"/>
      <c r="AI139" s="191"/>
      <c r="AJ139" s="191"/>
      <c r="AN139" s="189"/>
      <c r="AO139" s="189"/>
    </row>
    <row r="140" spans="17:41">
      <c r="Q140" s="195">
        <f t="shared" si="53"/>
        <v>0</v>
      </c>
      <c r="R140" s="195">
        <f t="shared" si="54"/>
        <v>0</v>
      </c>
      <c r="T140" s="194">
        <f t="shared" si="59"/>
        <v>0</v>
      </c>
      <c r="U140" s="193">
        <f t="shared" si="55"/>
        <v>47573</v>
      </c>
      <c r="V140" s="192">
        <f t="shared" si="56"/>
        <v>0</v>
      </c>
      <c r="W140" s="192">
        <f t="shared" si="57"/>
        <v>0</v>
      </c>
      <c r="X140" s="192">
        <f t="shared" si="60"/>
        <v>0</v>
      </c>
      <c r="Y140" s="192">
        <f t="shared" si="58"/>
        <v>0</v>
      </c>
      <c r="Z140" s="192">
        <f t="shared" si="61"/>
        <v>0</v>
      </c>
      <c r="AC140" s="191"/>
      <c r="AD140" s="191"/>
      <c r="AE140" s="191"/>
      <c r="AF140" s="191"/>
      <c r="AG140" s="191"/>
      <c r="AH140" s="191"/>
      <c r="AI140" s="191"/>
      <c r="AJ140" s="191"/>
      <c r="AN140" s="189"/>
      <c r="AO140" s="189"/>
    </row>
    <row r="141" spans="17:41">
      <c r="AC141" s="191"/>
      <c r="AD141" s="191"/>
      <c r="AE141" s="191"/>
      <c r="AF141" s="191"/>
      <c r="AG141" s="191"/>
      <c r="AH141" s="191"/>
      <c r="AI141" s="191"/>
      <c r="AJ141" s="191"/>
      <c r="AN141" s="189"/>
      <c r="AO141" s="189"/>
    </row>
    <row r="142" spans="17:41">
      <c r="AN142" s="189"/>
      <c r="AO142" s="189"/>
    </row>
    <row r="143" spans="17:41">
      <c r="AN143" s="189"/>
      <c r="AO143" s="189"/>
    </row>
    <row r="144" spans="17:41">
      <c r="AN144" s="189"/>
      <c r="AO144" s="189"/>
    </row>
    <row r="145" spans="40:42">
      <c r="AN145" s="189"/>
      <c r="AO145" s="189"/>
    </row>
    <row r="146" spans="40:42">
      <c r="AN146" s="189"/>
      <c r="AO146" s="189"/>
    </row>
    <row r="147" spans="40:42">
      <c r="AN147" s="189"/>
      <c r="AO147" s="189"/>
    </row>
    <row r="148" spans="40:42">
      <c r="AN148" s="189"/>
      <c r="AO148" s="189"/>
    </row>
    <row r="149" spans="40:42">
      <c r="AN149" s="189"/>
      <c r="AO149" s="189"/>
    </row>
    <row r="150" spans="40:42">
      <c r="AN150" s="189"/>
      <c r="AO150" s="189"/>
    </row>
    <row r="151" spans="40:42">
      <c r="AN151" s="189"/>
      <c r="AO151" s="189"/>
    </row>
    <row r="152" spans="40:42">
      <c r="AN152" s="189"/>
      <c r="AO152" s="189"/>
    </row>
    <row r="153" spans="40:42">
      <c r="AN153" s="189"/>
      <c r="AO153" s="189"/>
    </row>
    <row r="154" spans="40:42">
      <c r="AN154" s="189"/>
      <c r="AO154" s="189"/>
    </row>
    <row r="155" spans="40:42">
      <c r="AN155" s="189"/>
      <c r="AO155" s="189"/>
    </row>
    <row r="156" spans="40:42">
      <c r="AN156" s="189"/>
      <c r="AO156" s="189"/>
    </row>
    <row r="157" spans="40:42">
      <c r="AN157" s="189"/>
      <c r="AO157" s="189"/>
    </row>
    <row r="158" spans="40:42">
      <c r="AN158" s="189"/>
      <c r="AO158" s="189"/>
    </row>
    <row r="159" spans="40:42">
      <c r="AN159" s="189"/>
      <c r="AO159" s="189"/>
      <c r="AP159" s="190"/>
    </row>
    <row r="160" spans="40:42">
      <c r="AN160" s="189"/>
      <c r="AO160" s="189"/>
    </row>
    <row r="161" spans="40:41">
      <c r="AN161" s="189"/>
      <c r="AO161" s="189"/>
    </row>
    <row r="201" spans="14:16" ht="17.399999999999999">
      <c r="N201" s="620" t="s">
        <v>317</v>
      </c>
      <c r="O201" s="620"/>
      <c r="P201" s="620"/>
    </row>
    <row r="202" spans="14:16" ht="27.6">
      <c r="N202" s="188" t="s">
        <v>316</v>
      </c>
      <c r="O202" s="188" t="s">
        <v>315</v>
      </c>
      <c r="P202" s="187" t="s">
        <v>314</v>
      </c>
    </row>
    <row r="203" spans="14:16" ht="15">
      <c r="N203" s="186">
        <f>IF(O208=1,O4/12,0)</f>
        <v>4.1666666666666666E-3</v>
      </c>
      <c r="O203" s="185">
        <f>IF($O208=1,$O$5,0)</f>
        <v>60</v>
      </c>
      <c r="P203" s="184"/>
    </row>
    <row r="204" spans="14:16" ht="15">
      <c r="N204" s="182">
        <f>IF(O209=1,O4/4,0)</f>
        <v>0</v>
      </c>
      <c r="O204" s="181">
        <f>IF($O209=1,$O$5/4,0)</f>
        <v>0</v>
      </c>
      <c r="P204" s="183"/>
    </row>
    <row r="205" spans="14:16" ht="15">
      <c r="N205" s="182">
        <f>IF(O210=1,O4,0)</f>
        <v>0</v>
      </c>
      <c r="O205" s="181">
        <f>IF($O210=1,$O$5/12,0)</f>
        <v>0</v>
      </c>
      <c r="P205" s="180"/>
    </row>
    <row r="206" spans="14:16" ht="15.6">
      <c r="N206" s="179"/>
      <c r="O206" s="178"/>
      <c r="P206" s="177">
        <f>IF(O208=1,1,IF(O209=1,3,IF(O210=1,12,0)))</f>
        <v>1</v>
      </c>
    </row>
    <row r="207" spans="14:16" ht="60">
      <c r="N207" s="176" t="s">
        <v>313</v>
      </c>
      <c r="O207" s="175" t="s">
        <v>312</v>
      </c>
    </row>
    <row r="208" spans="14:16" ht="15">
      <c r="N208" s="173" t="s">
        <v>311</v>
      </c>
      <c r="O208" s="174">
        <v>1</v>
      </c>
    </row>
    <row r="209" spans="14:22" ht="15">
      <c r="N209" s="173" t="s">
        <v>310</v>
      </c>
      <c r="O209" s="174"/>
    </row>
    <row r="210" spans="14:22" ht="15">
      <c r="N210" s="173" t="s">
        <v>309</v>
      </c>
      <c r="O210" s="172"/>
    </row>
    <row r="214" spans="14:22">
      <c r="O214" s="159"/>
      <c r="P214" s="159"/>
      <c r="Q214" s="171"/>
      <c r="R214" s="170"/>
      <c r="S214" s="168" t="s">
        <v>308</v>
      </c>
      <c r="T214" s="159"/>
      <c r="U214" s="159"/>
      <c r="V214" s="159"/>
    </row>
    <row r="215" spans="14:22">
      <c r="O215" s="168" t="s">
        <v>307</v>
      </c>
      <c r="P215" s="165">
        <v>41639</v>
      </c>
      <c r="Q215" s="166">
        <v>0</v>
      </c>
      <c r="R215" s="163">
        <v>0</v>
      </c>
      <c r="S215" s="161">
        <f t="shared" ref="S215:S228" si="62">$V$5</f>
        <v>0</v>
      </c>
      <c r="T215" s="168" t="s">
        <v>306</v>
      </c>
      <c r="U215" s="159">
        <f t="shared" ref="U215:U228" si="63">VLOOKUP($AC$5,Q215:S228,2)</f>
        <v>0</v>
      </c>
      <c r="V215" s="159"/>
    </row>
    <row r="216" spans="14:22">
      <c r="O216" s="168" t="s">
        <v>305</v>
      </c>
      <c r="P216" s="165">
        <v>41670</v>
      </c>
      <c r="Q216" s="164">
        <v>1</v>
      </c>
      <c r="R216" s="163">
        <v>1</v>
      </c>
      <c r="S216" s="161">
        <f t="shared" si="62"/>
        <v>0</v>
      </c>
      <c r="T216" s="159"/>
      <c r="U216" s="159" t="e">
        <f t="shared" si="63"/>
        <v>#N/A</v>
      </c>
      <c r="V216" s="159"/>
    </row>
    <row r="217" spans="14:22">
      <c r="O217" s="168" t="s">
        <v>304</v>
      </c>
      <c r="P217" s="169">
        <v>41698</v>
      </c>
      <c r="Q217" s="164">
        <v>2</v>
      </c>
      <c r="R217" s="163">
        <v>2</v>
      </c>
      <c r="S217" s="161">
        <f t="shared" si="62"/>
        <v>0</v>
      </c>
      <c r="T217" s="159"/>
      <c r="U217" s="159" t="e">
        <f t="shared" si="63"/>
        <v>#N/A</v>
      </c>
      <c r="V217" s="159"/>
    </row>
    <row r="218" spans="14:22">
      <c r="O218" s="168" t="s">
        <v>303</v>
      </c>
      <c r="P218" s="165">
        <v>41729</v>
      </c>
      <c r="Q218" s="164">
        <v>3</v>
      </c>
      <c r="R218" s="163">
        <v>3</v>
      </c>
      <c r="S218" s="161">
        <f t="shared" si="62"/>
        <v>0</v>
      </c>
      <c r="T218" s="159"/>
      <c r="U218" s="159" t="e">
        <f t="shared" si="63"/>
        <v>#N/A</v>
      </c>
      <c r="V218" s="159"/>
    </row>
    <row r="219" spans="14:22">
      <c r="O219" s="168" t="s">
        <v>302</v>
      </c>
      <c r="P219" s="165">
        <v>41759</v>
      </c>
      <c r="Q219" s="164">
        <v>4</v>
      </c>
      <c r="R219" s="163">
        <v>4</v>
      </c>
      <c r="S219" s="161">
        <f t="shared" si="62"/>
        <v>0</v>
      </c>
      <c r="T219" s="159"/>
      <c r="U219" s="159" t="e">
        <f t="shared" si="63"/>
        <v>#N/A</v>
      </c>
      <c r="V219" s="159"/>
    </row>
    <row r="220" spans="14:22">
      <c r="O220" s="159"/>
      <c r="P220" s="165">
        <v>41790</v>
      </c>
      <c r="Q220" s="164">
        <v>5</v>
      </c>
      <c r="R220" s="163">
        <v>5</v>
      </c>
      <c r="S220" s="161">
        <f t="shared" si="62"/>
        <v>0</v>
      </c>
      <c r="T220" s="159"/>
      <c r="U220" s="159" t="e">
        <f t="shared" si="63"/>
        <v>#N/A</v>
      </c>
      <c r="V220" s="159"/>
    </row>
    <row r="221" spans="14:22">
      <c r="O221" s="159"/>
      <c r="P221" s="165">
        <v>41820</v>
      </c>
      <c r="Q221" s="164">
        <v>6</v>
      </c>
      <c r="R221" s="163">
        <v>6</v>
      </c>
      <c r="S221" s="161">
        <f t="shared" si="62"/>
        <v>0</v>
      </c>
      <c r="T221" s="159"/>
      <c r="U221" s="159" t="e">
        <f t="shared" si="63"/>
        <v>#N/A</v>
      </c>
      <c r="V221" s="159"/>
    </row>
    <row r="222" spans="14:22">
      <c r="O222" s="159"/>
      <c r="P222" s="165">
        <v>41851</v>
      </c>
      <c r="Q222" s="164">
        <v>7</v>
      </c>
      <c r="R222" s="163">
        <v>7</v>
      </c>
      <c r="S222" s="161">
        <f t="shared" si="62"/>
        <v>0</v>
      </c>
      <c r="T222" s="168"/>
      <c r="U222" s="159" t="e">
        <f t="shared" si="63"/>
        <v>#N/A</v>
      </c>
      <c r="V222" s="159"/>
    </row>
    <row r="223" spans="14:22">
      <c r="O223" s="159"/>
      <c r="P223" s="165">
        <v>41882</v>
      </c>
      <c r="Q223" s="164">
        <v>8</v>
      </c>
      <c r="R223" s="163">
        <v>8</v>
      </c>
      <c r="S223" s="161">
        <f t="shared" si="62"/>
        <v>0</v>
      </c>
      <c r="T223" s="159"/>
      <c r="U223" s="159" t="e">
        <f t="shared" si="63"/>
        <v>#N/A</v>
      </c>
      <c r="V223" s="159"/>
    </row>
    <row r="224" spans="14:22">
      <c r="O224" s="159"/>
      <c r="P224" s="165">
        <v>41912</v>
      </c>
      <c r="Q224" s="164">
        <v>9</v>
      </c>
      <c r="R224" s="167">
        <v>9</v>
      </c>
      <c r="S224" s="161">
        <f t="shared" si="62"/>
        <v>0</v>
      </c>
      <c r="T224" s="159"/>
      <c r="U224" s="159" t="e">
        <f t="shared" si="63"/>
        <v>#N/A</v>
      </c>
      <c r="V224" s="159"/>
    </row>
    <row r="225" spans="15:22">
      <c r="O225" s="159"/>
      <c r="P225" s="165">
        <v>41943</v>
      </c>
      <c r="Q225" s="166">
        <v>10</v>
      </c>
      <c r="R225" s="163">
        <v>10</v>
      </c>
      <c r="S225" s="161">
        <f t="shared" si="62"/>
        <v>0</v>
      </c>
      <c r="T225" s="159"/>
      <c r="U225" s="159" t="e">
        <f t="shared" si="63"/>
        <v>#N/A</v>
      </c>
      <c r="V225" s="159"/>
    </row>
    <row r="226" spans="15:22">
      <c r="O226" s="159"/>
      <c r="P226" s="165">
        <v>41973</v>
      </c>
      <c r="Q226" s="164">
        <v>11</v>
      </c>
      <c r="R226" s="163">
        <v>11</v>
      </c>
      <c r="S226" s="161">
        <f t="shared" si="62"/>
        <v>0</v>
      </c>
      <c r="T226" s="159"/>
      <c r="U226" s="159" t="e">
        <f t="shared" si="63"/>
        <v>#N/A</v>
      </c>
      <c r="V226" s="159"/>
    </row>
    <row r="227" spans="15:22">
      <c r="O227" s="159"/>
      <c r="P227" s="165">
        <v>42004</v>
      </c>
      <c r="Q227" s="164">
        <v>12</v>
      </c>
      <c r="R227" s="163">
        <v>12</v>
      </c>
      <c r="S227" s="161">
        <f t="shared" si="62"/>
        <v>0</v>
      </c>
      <c r="T227" s="159"/>
      <c r="U227" s="159" t="e">
        <f t="shared" si="63"/>
        <v>#N/A</v>
      </c>
      <c r="V227" s="159"/>
    </row>
    <row r="228" spans="15:22">
      <c r="O228" s="159"/>
      <c r="P228" s="160">
        <f t="shared" ref="P228:P240" si="64">EOMONTH(P227,1)</f>
        <v>42035</v>
      </c>
      <c r="Q228" s="162">
        <v>13</v>
      </c>
      <c r="R228" s="159"/>
      <c r="S228" s="161">
        <f t="shared" si="62"/>
        <v>0</v>
      </c>
      <c r="T228" s="159">
        <v>2017</v>
      </c>
      <c r="U228" s="159" t="e">
        <f t="shared" si="63"/>
        <v>#N/A</v>
      </c>
      <c r="V228" s="159"/>
    </row>
    <row r="229" spans="15:22">
      <c r="O229" s="159"/>
      <c r="P229" s="160">
        <f t="shared" si="64"/>
        <v>42063</v>
      </c>
      <c r="Q229" s="159">
        <f t="shared" ref="Q229:Q275" si="65">Q228+1</f>
        <v>14</v>
      </c>
      <c r="R229" s="159"/>
      <c r="S229" s="159"/>
      <c r="T229" s="159"/>
      <c r="U229" s="159"/>
      <c r="V229" s="159"/>
    </row>
    <row r="230" spans="15:22">
      <c r="O230" s="159"/>
      <c r="P230" s="160">
        <f t="shared" si="64"/>
        <v>42094</v>
      </c>
      <c r="Q230" s="159">
        <f t="shared" si="65"/>
        <v>15</v>
      </c>
      <c r="R230" s="159"/>
      <c r="S230" s="159"/>
      <c r="T230" s="159"/>
      <c r="U230" s="159"/>
      <c r="V230" s="159"/>
    </row>
    <row r="231" spans="15:22">
      <c r="O231" s="159"/>
      <c r="P231" s="160">
        <f t="shared" si="64"/>
        <v>42124</v>
      </c>
      <c r="Q231" s="159">
        <f t="shared" si="65"/>
        <v>16</v>
      </c>
      <c r="R231" s="159"/>
      <c r="S231" s="159"/>
      <c r="T231" s="159"/>
      <c r="U231" s="159"/>
      <c r="V231" s="159"/>
    </row>
    <row r="232" spans="15:22">
      <c r="O232" s="159"/>
      <c r="P232" s="160">
        <f t="shared" si="64"/>
        <v>42155</v>
      </c>
      <c r="Q232" s="159">
        <f t="shared" si="65"/>
        <v>17</v>
      </c>
      <c r="R232" s="159"/>
      <c r="S232" s="159"/>
      <c r="T232" s="159"/>
      <c r="U232" s="159"/>
      <c r="V232" s="159"/>
    </row>
    <row r="233" spans="15:22">
      <c r="O233" s="159"/>
      <c r="P233" s="160">
        <f t="shared" si="64"/>
        <v>42185</v>
      </c>
      <c r="Q233" s="159">
        <f t="shared" si="65"/>
        <v>18</v>
      </c>
      <c r="R233" s="159"/>
      <c r="S233" s="159"/>
      <c r="T233" s="159"/>
      <c r="U233" s="159"/>
      <c r="V233" s="159"/>
    </row>
    <row r="234" spans="15:22">
      <c r="O234" s="159"/>
      <c r="P234" s="160">
        <f t="shared" si="64"/>
        <v>42216</v>
      </c>
      <c r="Q234" s="159">
        <f t="shared" si="65"/>
        <v>19</v>
      </c>
      <c r="R234" s="159"/>
      <c r="S234" s="159"/>
      <c r="T234" s="159"/>
      <c r="U234" s="159"/>
      <c r="V234" s="159"/>
    </row>
    <row r="235" spans="15:22">
      <c r="O235" s="159"/>
      <c r="P235" s="160">
        <f t="shared" si="64"/>
        <v>42247</v>
      </c>
      <c r="Q235" s="159">
        <f t="shared" si="65"/>
        <v>20</v>
      </c>
      <c r="R235" s="159"/>
      <c r="S235" s="159"/>
      <c r="T235" s="159"/>
      <c r="U235" s="159"/>
      <c r="V235" s="159"/>
    </row>
    <row r="236" spans="15:22">
      <c r="O236" s="159"/>
      <c r="P236" s="160">
        <f t="shared" si="64"/>
        <v>42277</v>
      </c>
      <c r="Q236" s="159">
        <f t="shared" si="65"/>
        <v>21</v>
      </c>
      <c r="R236" s="159"/>
      <c r="S236" s="159"/>
      <c r="T236" s="159"/>
      <c r="U236" s="159"/>
      <c r="V236" s="159"/>
    </row>
    <row r="237" spans="15:22">
      <c r="O237" s="159"/>
      <c r="P237" s="160">
        <f t="shared" si="64"/>
        <v>42308</v>
      </c>
      <c r="Q237" s="159">
        <f t="shared" si="65"/>
        <v>22</v>
      </c>
      <c r="R237" s="159"/>
      <c r="S237" s="159"/>
      <c r="T237" s="159"/>
      <c r="U237" s="159"/>
      <c r="V237" s="159"/>
    </row>
    <row r="238" spans="15:22">
      <c r="O238" s="159"/>
      <c r="P238" s="160">
        <f t="shared" si="64"/>
        <v>42338</v>
      </c>
      <c r="Q238" s="159">
        <f t="shared" si="65"/>
        <v>23</v>
      </c>
      <c r="R238" s="159"/>
      <c r="S238" s="159"/>
      <c r="T238" s="159"/>
      <c r="U238" s="159"/>
      <c r="V238" s="159"/>
    </row>
    <row r="239" spans="15:22">
      <c r="O239" s="159"/>
      <c r="P239" s="160">
        <f t="shared" si="64"/>
        <v>42369</v>
      </c>
      <c r="Q239" s="159">
        <f t="shared" si="65"/>
        <v>24</v>
      </c>
      <c r="R239" s="159"/>
      <c r="S239" s="159"/>
      <c r="T239" s="159"/>
      <c r="U239" s="159"/>
      <c r="V239" s="159"/>
    </row>
    <row r="240" spans="15:22">
      <c r="O240" s="159"/>
      <c r="P240" s="160">
        <f t="shared" si="64"/>
        <v>42400</v>
      </c>
      <c r="Q240" s="159">
        <f t="shared" si="65"/>
        <v>25</v>
      </c>
      <c r="R240" s="159"/>
      <c r="S240" s="159"/>
      <c r="T240" s="159"/>
      <c r="U240" s="159"/>
      <c r="V240" s="159"/>
    </row>
    <row r="241" spans="15:22">
      <c r="O241" s="159"/>
      <c r="P241" s="160">
        <v>42428</v>
      </c>
      <c r="Q241" s="159">
        <f t="shared" si="65"/>
        <v>26</v>
      </c>
      <c r="R241" s="159"/>
      <c r="S241" s="159"/>
      <c r="T241" s="159"/>
      <c r="U241" s="159"/>
      <c r="V241" s="159"/>
    </row>
    <row r="242" spans="15:22">
      <c r="O242" s="159"/>
      <c r="P242" s="160">
        <f t="shared" ref="P242:P275" si="66">EOMONTH(P241,1)</f>
        <v>42460</v>
      </c>
      <c r="Q242" s="159">
        <f t="shared" si="65"/>
        <v>27</v>
      </c>
      <c r="R242" s="159"/>
      <c r="S242" s="159"/>
      <c r="T242" s="159"/>
      <c r="U242" s="159"/>
      <c r="V242" s="159"/>
    </row>
    <row r="243" spans="15:22">
      <c r="O243" s="159"/>
      <c r="P243" s="160">
        <f t="shared" si="66"/>
        <v>42490</v>
      </c>
      <c r="Q243" s="159">
        <f t="shared" si="65"/>
        <v>28</v>
      </c>
      <c r="R243" s="159"/>
      <c r="S243" s="159"/>
      <c r="T243" s="159"/>
      <c r="U243" s="159"/>
      <c r="V243" s="159"/>
    </row>
    <row r="244" spans="15:22">
      <c r="O244" s="159"/>
      <c r="P244" s="160">
        <f t="shared" si="66"/>
        <v>42521</v>
      </c>
      <c r="Q244" s="159">
        <f t="shared" si="65"/>
        <v>29</v>
      </c>
      <c r="R244" s="159"/>
      <c r="S244" s="159"/>
      <c r="T244" s="159"/>
      <c r="U244" s="159"/>
      <c r="V244" s="159"/>
    </row>
    <row r="245" spans="15:22">
      <c r="O245" s="159"/>
      <c r="P245" s="160">
        <f t="shared" si="66"/>
        <v>42551</v>
      </c>
      <c r="Q245" s="159">
        <f t="shared" si="65"/>
        <v>30</v>
      </c>
      <c r="R245" s="159"/>
      <c r="S245" s="159"/>
      <c r="T245" s="159"/>
      <c r="U245" s="159"/>
      <c r="V245" s="159"/>
    </row>
    <row r="246" spans="15:22">
      <c r="O246" s="159"/>
      <c r="P246" s="160">
        <f t="shared" si="66"/>
        <v>42582</v>
      </c>
      <c r="Q246" s="159">
        <f t="shared" si="65"/>
        <v>31</v>
      </c>
      <c r="R246" s="159"/>
      <c r="S246" s="159"/>
      <c r="T246" s="159"/>
      <c r="U246" s="159"/>
      <c r="V246" s="159"/>
    </row>
    <row r="247" spans="15:22">
      <c r="O247" s="159"/>
      <c r="P247" s="160">
        <f t="shared" si="66"/>
        <v>42613</v>
      </c>
      <c r="Q247" s="159">
        <f t="shared" si="65"/>
        <v>32</v>
      </c>
      <c r="R247" s="159"/>
      <c r="S247" s="159"/>
      <c r="T247" s="159"/>
      <c r="U247" s="159"/>
      <c r="V247" s="159"/>
    </row>
    <row r="248" spans="15:22">
      <c r="O248" s="159"/>
      <c r="P248" s="160">
        <f t="shared" si="66"/>
        <v>42643</v>
      </c>
      <c r="Q248" s="159">
        <f t="shared" si="65"/>
        <v>33</v>
      </c>
      <c r="R248" s="159"/>
      <c r="S248" s="159"/>
      <c r="T248" s="159"/>
      <c r="U248" s="159"/>
      <c r="V248" s="159"/>
    </row>
    <row r="249" spans="15:22">
      <c r="O249" s="159"/>
      <c r="P249" s="160">
        <f t="shared" si="66"/>
        <v>42674</v>
      </c>
      <c r="Q249" s="159">
        <f t="shared" si="65"/>
        <v>34</v>
      </c>
      <c r="R249" s="159"/>
      <c r="S249" s="159"/>
      <c r="T249" s="159"/>
      <c r="U249" s="159"/>
      <c r="V249" s="159"/>
    </row>
    <row r="250" spans="15:22">
      <c r="O250" s="159"/>
      <c r="P250" s="160">
        <f t="shared" si="66"/>
        <v>42704</v>
      </c>
      <c r="Q250" s="159">
        <f t="shared" si="65"/>
        <v>35</v>
      </c>
      <c r="R250" s="159"/>
      <c r="S250" s="159"/>
      <c r="T250" s="159"/>
      <c r="U250" s="159"/>
      <c r="V250" s="159"/>
    </row>
    <row r="251" spans="15:22">
      <c r="O251" s="159"/>
      <c r="P251" s="160">
        <f t="shared" si="66"/>
        <v>42735</v>
      </c>
      <c r="Q251" s="159">
        <f t="shared" si="65"/>
        <v>36</v>
      </c>
      <c r="R251" s="159"/>
      <c r="S251" s="159"/>
      <c r="T251" s="159"/>
      <c r="U251" s="159"/>
      <c r="V251" s="159"/>
    </row>
    <row r="252" spans="15:22">
      <c r="O252" s="159"/>
      <c r="P252" s="160">
        <f t="shared" si="66"/>
        <v>42766</v>
      </c>
      <c r="Q252" s="159">
        <f t="shared" si="65"/>
        <v>37</v>
      </c>
      <c r="R252" s="159"/>
      <c r="S252" s="159"/>
      <c r="T252" s="159"/>
      <c r="U252" s="159"/>
      <c r="V252" s="159"/>
    </row>
    <row r="253" spans="15:22">
      <c r="O253" s="159"/>
      <c r="P253" s="160">
        <f t="shared" si="66"/>
        <v>42794</v>
      </c>
      <c r="Q253" s="159">
        <f t="shared" si="65"/>
        <v>38</v>
      </c>
      <c r="R253" s="159"/>
      <c r="S253" s="159"/>
      <c r="T253" s="159"/>
      <c r="U253" s="159"/>
      <c r="V253" s="159"/>
    </row>
    <row r="254" spans="15:22">
      <c r="O254" s="159"/>
      <c r="P254" s="160">
        <f t="shared" si="66"/>
        <v>42825</v>
      </c>
      <c r="Q254" s="159">
        <f t="shared" si="65"/>
        <v>39</v>
      </c>
      <c r="R254" s="159"/>
      <c r="S254" s="159"/>
      <c r="T254" s="159"/>
      <c r="U254" s="159"/>
      <c r="V254" s="159"/>
    </row>
    <row r="255" spans="15:22">
      <c r="O255" s="159"/>
      <c r="P255" s="160">
        <f t="shared" si="66"/>
        <v>42855</v>
      </c>
      <c r="Q255" s="159">
        <f t="shared" si="65"/>
        <v>40</v>
      </c>
      <c r="R255" s="159"/>
      <c r="S255" s="159"/>
      <c r="T255" s="159"/>
      <c r="U255" s="159"/>
      <c r="V255" s="159"/>
    </row>
    <row r="256" spans="15:22">
      <c r="O256" s="159"/>
      <c r="P256" s="160">
        <f t="shared" si="66"/>
        <v>42886</v>
      </c>
      <c r="Q256" s="159">
        <f t="shared" si="65"/>
        <v>41</v>
      </c>
      <c r="R256" s="159"/>
      <c r="S256" s="159"/>
      <c r="T256" s="159"/>
      <c r="U256" s="159"/>
      <c r="V256" s="159"/>
    </row>
    <row r="257" spans="15:22">
      <c r="O257" s="159"/>
      <c r="P257" s="160">
        <f t="shared" si="66"/>
        <v>42916</v>
      </c>
      <c r="Q257" s="159">
        <f t="shared" si="65"/>
        <v>42</v>
      </c>
      <c r="R257" s="159"/>
      <c r="S257" s="159"/>
      <c r="T257" s="159"/>
      <c r="U257" s="159"/>
      <c r="V257" s="159"/>
    </row>
    <row r="258" spans="15:22">
      <c r="O258" s="159"/>
      <c r="P258" s="160">
        <f t="shared" si="66"/>
        <v>42947</v>
      </c>
      <c r="Q258" s="159">
        <f t="shared" si="65"/>
        <v>43</v>
      </c>
      <c r="R258" s="159"/>
      <c r="S258" s="159"/>
      <c r="T258" s="159"/>
      <c r="U258" s="159"/>
      <c r="V258" s="159"/>
    </row>
    <row r="259" spans="15:22">
      <c r="O259" s="159"/>
      <c r="P259" s="160">
        <f t="shared" si="66"/>
        <v>42978</v>
      </c>
      <c r="Q259" s="159">
        <f t="shared" si="65"/>
        <v>44</v>
      </c>
      <c r="R259" s="159"/>
      <c r="S259" s="159"/>
      <c r="T259" s="159"/>
      <c r="U259" s="159"/>
      <c r="V259" s="159"/>
    </row>
    <row r="260" spans="15:22">
      <c r="O260" s="159"/>
      <c r="P260" s="160">
        <f t="shared" si="66"/>
        <v>43008</v>
      </c>
      <c r="Q260" s="159">
        <f t="shared" si="65"/>
        <v>45</v>
      </c>
      <c r="R260" s="159"/>
      <c r="S260" s="159"/>
      <c r="T260" s="159"/>
      <c r="U260" s="159"/>
      <c r="V260" s="159"/>
    </row>
    <row r="261" spans="15:22">
      <c r="O261" s="159"/>
      <c r="P261" s="160">
        <f t="shared" si="66"/>
        <v>43039</v>
      </c>
      <c r="Q261" s="159">
        <f t="shared" si="65"/>
        <v>46</v>
      </c>
      <c r="R261" s="159"/>
      <c r="S261" s="159"/>
      <c r="T261" s="159"/>
      <c r="U261" s="159"/>
      <c r="V261" s="159"/>
    </row>
    <row r="262" spans="15:22">
      <c r="O262" s="159"/>
      <c r="P262" s="160">
        <f t="shared" si="66"/>
        <v>43069</v>
      </c>
      <c r="Q262" s="159">
        <f t="shared" si="65"/>
        <v>47</v>
      </c>
      <c r="R262" s="159"/>
      <c r="S262" s="159"/>
      <c r="T262" s="159"/>
      <c r="U262" s="159"/>
      <c r="V262" s="159"/>
    </row>
    <row r="263" spans="15:22">
      <c r="O263" s="159"/>
      <c r="P263" s="160">
        <f t="shared" si="66"/>
        <v>43100</v>
      </c>
      <c r="Q263" s="159">
        <f t="shared" si="65"/>
        <v>48</v>
      </c>
      <c r="R263" s="159"/>
      <c r="S263" s="159"/>
      <c r="T263" s="159"/>
      <c r="U263" s="159"/>
      <c r="V263" s="159"/>
    </row>
    <row r="264" spans="15:22">
      <c r="O264" s="159"/>
      <c r="P264" s="160">
        <f t="shared" si="66"/>
        <v>43131</v>
      </c>
      <c r="Q264" s="159">
        <f t="shared" si="65"/>
        <v>49</v>
      </c>
      <c r="R264" s="159"/>
      <c r="S264" s="159"/>
      <c r="T264" s="159"/>
      <c r="U264" s="159"/>
      <c r="V264" s="159"/>
    </row>
    <row r="265" spans="15:22">
      <c r="O265" s="159"/>
      <c r="P265" s="160">
        <f t="shared" si="66"/>
        <v>43159</v>
      </c>
      <c r="Q265" s="159">
        <f t="shared" si="65"/>
        <v>50</v>
      </c>
      <c r="R265" s="159"/>
      <c r="S265" s="159"/>
      <c r="T265" s="159"/>
      <c r="U265" s="159"/>
      <c r="V265" s="159"/>
    </row>
    <row r="266" spans="15:22">
      <c r="O266" s="159"/>
      <c r="P266" s="160">
        <f t="shared" si="66"/>
        <v>43190</v>
      </c>
      <c r="Q266" s="159">
        <f t="shared" si="65"/>
        <v>51</v>
      </c>
      <c r="R266" s="159"/>
      <c r="S266" s="159"/>
      <c r="T266" s="159"/>
      <c r="U266" s="159"/>
      <c r="V266" s="159"/>
    </row>
    <row r="267" spans="15:22">
      <c r="O267" s="159"/>
      <c r="P267" s="160">
        <f t="shared" si="66"/>
        <v>43220</v>
      </c>
      <c r="Q267" s="159">
        <f t="shared" si="65"/>
        <v>52</v>
      </c>
      <c r="R267" s="159"/>
      <c r="S267" s="159"/>
      <c r="T267" s="159"/>
      <c r="U267" s="159"/>
      <c r="V267" s="159"/>
    </row>
    <row r="268" spans="15:22">
      <c r="O268" s="159"/>
      <c r="P268" s="160">
        <f t="shared" si="66"/>
        <v>43251</v>
      </c>
      <c r="Q268" s="159">
        <f t="shared" si="65"/>
        <v>53</v>
      </c>
      <c r="R268" s="159"/>
      <c r="S268" s="159"/>
      <c r="T268" s="159"/>
      <c r="U268" s="159"/>
      <c r="V268" s="159"/>
    </row>
    <row r="269" spans="15:22">
      <c r="O269" s="159"/>
      <c r="P269" s="160">
        <f t="shared" si="66"/>
        <v>43281</v>
      </c>
      <c r="Q269" s="159">
        <f t="shared" si="65"/>
        <v>54</v>
      </c>
      <c r="R269" s="159"/>
      <c r="S269" s="159"/>
      <c r="T269" s="159"/>
      <c r="U269" s="159"/>
      <c r="V269" s="159"/>
    </row>
    <row r="270" spans="15:22">
      <c r="O270" s="159"/>
      <c r="P270" s="160">
        <f t="shared" si="66"/>
        <v>43312</v>
      </c>
      <c r="Q270" s="159">
        <f t="shared" si="65"/>
        <v>55</v>
      </c>
      <c r="R270" s="159"/>
      <c r="S270" s="159"/>
      <c r="T270" s="159"/>
      <c r="U270" s="159"/>
      <c r="V270" s="159"/>
    </row>
    <row r="271" spans="15:22">
      <c r="O271" s="159"/>
      <c r="P271" s="160">
        <f t="shared" si="66"/>
        <v>43343</v>
      </c>
      <c r="Q271" s="159">
        <f t="shared" si="65"/>
        <v>56</v>
      </c>
      <c r="R271" s="159"/>
      <c r="S271" s="159"/>
      <c r="T271" s="159"/>
      <c r="U271" s="159"/>
      <c r="V271" s="159"/>
    </row>
    <row r="272" spans="15:22">
      <c r="O272" s="159"/>
      <c r="P272" s="160">
        <f t="shared" si="66"/>
        <v>43373</v>
      </c>
      <c r="Q272" s="159">
        <f t="shared" si="65"/>
        <v>57</v>
      </c>
      <c r="R272" s="159"/>
      <c r="S272" s="159"/>
      <c r="T272" s="159"/>
      <c r="U272" s="159"/>
      <c r="V272" s="159"/>
    </row>
    <row r="273" spans="15:22">
      <c r="O273" s="159"/>
      <c r="P273" s="160">
        <f t="shared" si="66"/>
        <v>43404</v>
      </c>
      <c r="Q273" s="159">
        <f t="shared" si="65"/>
        <v>58</v>
      </c>
      <c r="R273" s="159"/>
      <c r="S273" s="159"/>
      <c r="T273" s="159"/>
      <c r="U273" s="159"/>
      <c r="V273" s="159"/>
    </row>
    <row r="274" spans="15:22">
      <c r="O274" s="159"/>
      <c r="P274" s="160">
        <f t="shared" si="66"/>
        <v>43434</v>
      </c>
      <c r="Q274" s="159">
        <f t="shared" si="65"/>
        <v>59</v>
      </c>
      <c r="R274" s="159"/>
      <c r="S274" s="159"/>
      <c r="T274" s="159"/>
      <c r="U274" s="159"/>
      <c r="V274" s="159"/>
    </row>
    <row r="275" spans="15:22">
      <c r="O275" s="159"/>
      <c r="P275" s="160">
        <f t="shared" si="66"/>
        <v>43465</v>
      </c>
      <c r="Q275" s="159">
        <f t="shared" si="65"/>
        <v>60</v>
      </c>
      <c r="R275" s="159"/>
      <c r="S275" s="159"/>
      <c r="T275" s="159"/>
      <c r="U275" s="159"/>
      <c r="V275" s="159"/>
    </row>
  </sheetData>
  <sheetProtection formatCells="0" formatColumns="0" formatRows="0" insertColumns="0" insertRows="0" deleteColumns="0" deleteRows="0"/>
  <mergeCells count="4">
    <mergeCell ref="N3:O3"/>
    <mergeCell ref="C4:D4"/>
    <mergeCell ref="Q4:R4"/>
    <mergeCell ref="N201:P201"/>
  </mergeCells>
  <dataValidations count="1">
    <dataValidation type="list" allowBlank="1" showInputMessage="1" showErrorMessage="1" sqref="G4:L65536 A119:B65536 C4:E65536 F1:F1048576">
      <formula1>$P$216:$P$227</formula1>
    </dataValidation>
  </dataValidations>
  <pageMargins left="0.7" right="0.7" top="0.75" bottom="0.75" header="0.3" footer="0.3"/>
  <pageSetup paperSize="9" fitToWidth="0"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0"/>
  <sheetViews>
    <sheetView topLeftCell="B1" zoomScale="70" zoomScaleNormal="70" workbookViewId="0">
      <selection activeCell="I32" sqref="I32"/>
    </sheetView>
  </sheetViews>
  <sheetFormatPr defaultRowHeight="14.4"/>
  <cols>
    <col min="1" max="1" width="6.33203125" customWidth="1"/>
    <col min="2" max="2" width="83.109375" customWidth="1"/>
    <col min="3" max="3" width="19" customWidth="1"/>
    <col min="4" max="4" width="14.109375" customWidth="1"/>
    <col min="5" max="5" width="17.6640625" customWidth="1"/>
    <col min="6" max="6" width="16" customWidth="1"/>
    <col min="7" max="7" width="15.44140625" customWidth="1"/>
    <col min="8" max="8" width="12.6640625" customWidth="1"/>
    <col min="9" max="9" width="13.33203125" customWidth="1"/>
    <col min="10" max="10" width="16.44140625" customWidth="1"/>
    <col min="11" max="11" width="15" customWidth="1"/>
    <col min="12" max="12" width="15.109375" customWidth="1"/>
    <col min="13" max="13" width="15.88671875" customWidth="1"/>
    <col min="14" max="15" width="13" customWidth="1"/>
    <col min="16" max="16" width="3.109375" style="298" customWidth="1"/>
    <col min="17" max="17" width="9" hidden="1" customWidth="1"/>
    <col min="18" max="18" width="5.6640625" hidden="1" customWidth="1"/>
    <col min="19" max="19" width="3" style="298" customWidth="1"/>
  </cols>
  <sheetData>
    <row r="1" spans="2:18" ht="8.25" customHeight="1"/>
    <row r="2" spans="2:18" ht="20.25" customHeight="1">
      <c r="B2" s="388" t="s">
        <v>410</v>
      </c>
      <c r="C2" s="92">
        <v>360</v>
      </c>
      <c r="D2" s="92">
        <v>360</v>
      </c>
      <c r="E2" s="92">
        <v>90</v>
      </c>
      <c r="F2" s="92">
        <v>180</v>
      </c>
      <c r="G2" s="92">
        <v>270</v>
      </c>
      <c r="H2" s="92">
        <v>360</v>
      </c>
      <c r="I2" s="92">
        <v>360</v>
      </c>
      <c r="J2" s="92">
        <v>360</v>
      </c>
      <c r="K2" s="92">
        <v>360</v>
      </c>
      <c r="L2" s="92">
        <v>360</v>
      </c>
      <c r="M2" s="92">
        <v>360</v>
      </c>
      <c r="N2" s="92">
        <v>360</v>
      </c>
      <c r="O2" s="92">
        <v>360</v>
      </c>
    </row>
    <row r="3" spans="2:18" ht="42.75" customHeight="1">
      <c r="B3" s="122" t="s">
        <v>275</v>
      </c>
      <c r="C3" s="293">
        <f>'4_Dane_finans_kl'!E3</f>
        <v>2016</v>
      </c>
      <c r="D3" s="293">
        <f>'4_Dane_finans_kl'!F3</f>
        <v>2017</v>
      </c>
      <c r="E3" s="297" t="str">
        <f>'6_projekcje_klient'!F3</f>
        <v>Kwartał 1</v>
      </c>
      <c r="F3" s="297" t="str">
        <f>'6_projekcje_klient'!G3</f>
        <v>Kwartał 2</v>
      </c>
      <c r="G3" s="297" t="str">
        <f>'6_projekcje_klient'!H3</f>
        <v>Kwartał 3</v>
      </c>
      <c r="H3" s="297" t="str">
        <f>'6_projekcje_klient'!I3</f>
        <v>Kwartał 4 2018 r</v>
      </c>
      <c r="I3" s="297">
        <f>'6_projekcje_klient'!J3</f>
        <v>2019</v>
      </c>
      <c r="J3" s="297">
        <f>'6_projekcje_klient'!K3</f>
        <v>2020</v>
      </c>
      <c r="K3" s="297">
        <f>'6_projekcje_klient'!L3</f>
        <v>2021</v>
      </c>
      <c r="L3" s="297">
        <f>'6_projekcje_klient'!M3</f>
        <v>2022</v>
      </c>
      <c r="M3" s="297">
        <f>'6_projekcje_klient'!N3</f>
        <v>2023</v>
      </c>
      <c r="N3" s="297">
        <f>'6_projekcje_klient'!O3</f>
        <v>2024</v>
      </c>
      <c r="O3" s="297">
        <f>'6_projekcje_klient'!P3</f>
        <v>2025</v>
      </c>
    </row>
    <row r="4" spans="2:18" ht="18">
      <c r="B4" s="295"/>
      <c r="C4" s="296"/>
      <c r="D4" s="294"/>
      <c r="E4" s="823" t="s">
        <v>276</v>
      </c>
      <c r="F4" s="824"/>
      <c r="G4" s="824"/>
      <c r="H4" s="824"/>
      <c r="I4" s="824"/>
      <c r="J4" s="824"/>
      <c r="K4" s="824"/>
      <c r="L4" s="824"/>
      <c r="M4" s="824"/>
      <c r="N4" s="824"/>
      <c r="O4" s="825"/>
    </row>
    <row r="5" spans="2:18" ht="42.75" customHeight="1">
      <c r="B5" s="390" t="s">
        <v>277</v>
      </c>
      <c r="C5" s="349">
        <f>IFERROR('4_Dane_finans_kl'!E7*C2/('4_Dane_finans_kl'!M4+'4_Dane_finans_kl'!M9),0)</f>
        <v>0</v>
      </c>
      <c r="D5" s="349">
        <f>IFERROR('4_Dane_finans_kl'!F7*D2/('4_Dane_finans_kl'!N4+'4_Dane_finans_kl'!N9),0)</f>
        <v>0</v>
      </c>
      <c r="E5" s="350">
        <f>D5</f>
        <v>0</v>
      </c>
      <c r="F5" s="350">
        <f t="shared" ref="F5:O5" si="0">E5</f>
        <v>0</v>
      </c>
      <c r="G5" s="350">
        <f t="shared" si="0"/>
        <v>0</v>
      </c>
      <c r="H5" s="350">
        <f t="shared" si="0"/>
        <v>0</v>
      </c>
      <c r="I5" s="350">
        <f t="shared" si="0"/>
        <v>0</v>
      </c>
      <c r="J5" s="350">
        <f t="shared" si="0"/>
        <v>0</v>
      </c>
      <c r="K5" s="350">
        <f t="shared" si="0"/>
        <v>0</v>
      </c>
      <c r="L5" s="350">
        <f t="shared" si="0"/>
        <v>0</v>
      </c>
      <c r="M5" s="350">
        <f t="shared" si="0"/>
        <v>0</v>
      </c>
      <c r="N5" s="350">
        <f t="shared" si="0"/>
        <v>0</v>
      </c>
      <c r="O5" s="350">
        <f t="shared" si="0"/>
        <v>0</v>
      </c>
    </row>
    <row r="6" spans="2:18" ht="53.25" customHeight="1">
      <c r="B6" s="390" t="s">
        <v>278</v>
      </c>
      <c r="C6" s="349">
        <f>IFERROR('4_Dane_finans_kl'!I9*360/('4_Dane_finans_kl'!M4+'4_Dane_finans_kl'!M9),0)</f>
        <v>0</v>
      </c>
      <c r="D6" s="349">
        <f>IFERROR('4_Dane_finans_kl'!J9*360/('4_Dane_finans_kl'!N4+'4_Dane_finans_kl'!N9),0)</f>
        <v>0</v>
      </c>
      <c r="E6" s="350">
        <f t="shared" ref="E6:E7" si="1">D6</f>
        <v>0</v>
      </c>
      <c r="F6" s="350">
        <f t="shared" ref="F6:O6" si="2">E6</f>
        <v>0</v>
      </c>
      <c r="G6" s="350">
        <f t="shared" si="2"/>
        <v>0</v>
      </c>
      <c r="H6" s="350">
        <f t="shared" si="2"/>
        <v>0</v>
      </c>
      <c r="I6" s="350">
        <f t="shared" si="2"/>
        <v>0</v>
      </c>
      <c r="J6" s="350">
        <f t="shared" si="2"/>
        <v>0</v>
      </c>
      <c r="K6" s="350">
        <f t="shared" si="2"/>
        <v>0</v>
      </c>
      <c r="L6" s="350">
        <f t="shared" si="2"/>
        <v>0</v>
      </c>
      <c r="M6" s="350">
        <f t="shared" si="2"/>
        <v>0</v>
      </c>
      <c r="N6" s="350">
        <f t="shared" si="2"/>
        <v>0</v>
      </c>
      <c r="O6" s="350">
        <f t="shared" si="2"/>
        <v>0</v>
      </c>
    </row>
    <row r="7" spans="2:18" ht="60" customHeight="1">
      <c r="B7" s="390" t="s">
        <v>279</v>
      </c>
      <c r="C7" s="349">
        <f>IFERROR('4_Dane_finans_kl'!E5*360/('4_Dane_finans_kl'!M4+'4_Dane_finans_kl'!M9),0)</f>
        <v>0</v>
      </c>
      <c r="D7" s="349">
        <f>IFERROR('4_Dane_finans_kl'!F5*360/('4_Dane_finans_kl'!N4+'4_Dane_finans_kl'!N9),0)</f>
        <v>0</v>
      </c>
      <c r="E7" s="350">
        <f t="shared" si="1"/>
        <v>0</v>
      </c>
      <c r="F7" s="350">
        <f t="shared" ref="F7:O7" si="3">E7</f>
        <v>0</v>
      </c>
      <c r="G7" s="350">
        <f t="shared" si="3"/>
        <v>0</v>
      </c>
      <c r="H7" s="350">
        <f t="shared" si="3"/>
        <v>0</v>
      </c>
      <c r="I7" s="350">
        <f t="shared" si="3"/>
        <v>0</v>
      </c>
      <c r="J7" s="350">
        <f t="shared" si="3"/>
        <v>0</v>
      </c>
      <c r="K7" s="350">
        <f t="shared" si="3"/>
        <v>0</v>
      </c>
      <c r="L7" s="350">
        <f t="shared" si="3"/>
        <v>0</v>
      </c>
      <c r="M7" s="350">
        <f t="shared" si="3"/>
        <v>0</v>
      </c>
      <c r="N7" s="350">
        <f t="shared" si="3"/>
        <v>0</v>
      </c>
      <c r="O7" s="350">
        <f t="shared" si="3"/>
        <v>0</v>
      </c>
    </row>
    <row r="8" spans="2:18" ht="12.75" customHeight="1">
      <c r="B8" s="403"/>
      <c r="C8" s="404"/>
      <c r="D8" s="404"/>
      <c r="E8" s="401"/>
      <c r="F8" s="401"/>
      <c r="G8" s="401"/>
      <c r="H8" s="401"/>
      <c r="I8" s="402"/>
      <c r="J8" s="402"/>
      <c r="K8" s="402"/>
      <c r="L8" s="402"/>
      <c r="M8" s="402"/>
      <c r="N8" s="402"/>
      <c r="O8" s="402"/>
    </row>
    <row r="9" spans="2:18" ht="15.75" customHeight="1">
      <c r="E9" s="830" t="s">
        <v>295</v>
      </c>
      <c r="F9" s="831"/>
      <c r="G9" s="831"/>
      <c r="H9" s="832"/>
      <c r="Q9" s="284">
        <f>C10</f>
        <v>2016</v>
      </c>
      <c r="R9" s="284">
        <v>5</v>
      </c>
    </row>
    <row r="10" spans="2:18" ht="36">
      <c r="B10" s="120" t="s">
        <v>280</v>
      </c>
      <c r="C10" s="121">
        <f>'4_Dane_finans_kl'!E3</f>
        <v>2016</v>
      </c>
      <c r="D10" s="121">
        <f>'4_Dane_finans_kl'!F3</f>
        <v>2017</v>
      </c>
      <c r="E10" s="297" t="str">
        <f t="shared" ref="E10:M10" si="4">E3</f>
        <v>Kwartał 1</v>
      </c>
      <c r="F10" s="297" t="str">
        <f t="shared" si="4"/>
        <v>Kwartał 2</v>
      </c>
      <c r="G10" s="297" t="str">
        <f t="shared" si="4"/>
        <v>Kwartał 3</v>
      </c>
      <c r="H10" s="297" t="str">
        <f t="shared" si="4"/>
        <v>Kwartał 4 2018 r</v>
      </c>
      <c r="I10" s="297">
        <f t="shared" si="4"/>
        <v>2019</v>
      </c>
      <c r="J10" s="297">
        <f t="shared" si="4"/>
        <v>2020</v>
      </c>
      <c r="K10" s="297">
        <f t="shared" si="4"/>
        <v>2021</v>
      </c>
      <c r="L10" s="297">
        <f t="shared" si="4"/>
        <v>2022</v>
      </c>
      <c r="M10" s="297">
        <f t="shared" si="4"/>
        <v>2023</v>
      </c>
      <c r="N10" s="297">
        <f>N3</f>
        <v>2024</v>
      </c>
      <c r="O10" s="297">
        <f>O3</f>
        <v>2025</v>
      </c>
      <c r="Q10" s="284" t="s">
        <v>353</v>
      </c>
      <c r="R10" s="284">
        <v>1</v>
      </c>
    </row>
    <row r="11" spans="2:18" ht="27.75" customHeight="1">
      <c r="B11" s="391" t="s">
        <v>281</v>
      </c>
      <c r="C11" s="118">
        <f>'4_Dane_finans_kl'!E8</f>
        <v>0</v>
      </c>
      <c r="D11" s="118">
        <f>'4_Dane_finans_kl'!F8</f>
        <v>0</v>
      </c>
      <c r="E11" s="119">
        <f>D11</f>
        <v>0</v>
      </c>
      <c r="F11" s="119">
        <f t="shared" ref="F11:O11" si="5">E11</f>
        <v>0</v>
      </c>
      <c r="G11" s="119">
        <f t="shared" si="5"/>
        <v>0</v>
      </c>
      <c r="H11" s="119">
        <f t="shared" si="5"/>
        <v>0</v>
      </c>
      <c r="I11" s="119">
        <f t="shared" si="5"/>
        <v>0</v>
      </c>
      <c r="J11" s="119">
        <f t="shared" si="5"/>
        <v>0</v>
      </c>
      <c r="K11" s="119">
        <f t="shared" si="5"/>
        <v>0</v>
      </c>
      <c r="L11" s="119">
        <f t="shared" si="5"/>
        <v>0</v>
      </c>
      <c r="M11" s="119">
        <f t="shared" si="5"/>
        <v>0</v>
      </c>
      <c r="N11" s="119">
        <f t="shared" si="5"/>
        <v>0</v>
      </c>
      <c r="O11" s="119">
        <f t="shared" si="5"/>
        <v>0</v>
      </c>
      <c r="Q11" s="284" t="s">
        <v>354</v>
      </c>
      <c r="R11" s="284">
        <v>2</v>
      </c>
    </row>
    <row r="12" spans="2:18" ht="33.75" customHeight="1">
      <c r="B12" s="391" t="s">
        <v>372</v>
      </c>
      <c r="C12" s="118">
        <f>'4_Dane_finans_kl'!E10</f>
        <v>0</v>
      </c>
      <c r="D12" s="118">
        <f>'4_Dane_finans_kl'!F10</f>
        <v>0</v>
      </c>
      <c r="E12" s="458">
        <f>D12+E30+E27</f>
        <v>0</v>
      </c>
      <c r="F12" s="458">
        <f>E12-E30-E27+F27+F30</f>
        <v>0</v>
      </c>
      <c r="G12" s="458">
        <f t="shared" ref="G12:O12" si="6">F12-F30-F27+G27+G30</f>
        <v>0</v>
      </c>
      <c r="H12" s="458">
        <f t="shared" si="6"/>
        <v>0</v>
      </c>
      <c r="I12" s="458">
        <f t="shared" si="6"/>
        <v>0</v>
      </c>
      <c r="J12" s="458">
        <f t="shared" si="6"/>
        <v>0</v>
      </c>
      <c r="K12" s="458">
        <f t="shared" si="6"/>
        <v>0</v>
      </c>
      <c r="L12" s="458">
        <f t="shared" si="6"/>
        <v>0</v>
      </c>
      <c r="M12" s="458">
        <f t="shared" si="6"/>
        <v>0</v>
      </c>
      <c r="N12" s="458">
        <f t="shared" si="6"/>
        <v>0</v>
      </c>
      <c r="O12" s="458">
        <f t="shared" si="6"/>
        <v>0</v>
      </c>
      <c r="Q12" s="284" t="s">
        <v>355</v>
      </c>
      <c r="R12" s="284">
        <v>3</v>
      </c>
    </row>
    <row r="13" spans="2:18" ht="46.5" customHeight="1">
      <c r="B13" s="387" t="s">
        <v>285</v>
      </c>
      <c r="C13" s="118">
        <f>'4_Dane_finans_kl'!I11</f>
        <v>0</v>
      </c>
      <c r="D13" s="118">
        <f>'4_Dane_finans_kl'!J11</f>
        <v>0</v>
      </c>
      <c r="E13" s="119">
        <f>D13</f>
        <v>0</v>
      </c>
      <c r="F13" s="119">
        <f t="shared" ref="E13:O15" si="7">E13</f>
        <v>0</v>
      </c>
      <c r="G13" s="119">
        <f t="shared" si="7"/>
        <v>0</v>
      </c>
      <c r="H13" s="119">
        <f t="shared" si="7"/>
        <v>0</v>
      </c>
      <c r="I13" s="119">
        <f t="shared" si="7"/>
        <v>0</v>
      </c>
      <c r="J13" s="119">
        <f t="shared" si="7"/>
        <v>0</v>
      </c>
      <c r="K13" s="119">
        <f t="shared" si="7"/>
        <v>0</v>
      </c>
      <c r="L13" s="119">
        <f t="shared" si="7"/>
        <v>0</v>
      </c>
      <c r="M13" s="119">
        <f t="shared" si="7"/>
        <v>0</v>
      </c>
      <c r="N13" s="119">
        <f t="shared" si="7"/>
        <v>0</v>
      </c>
      <c r="O13" s="119">
        <f t="shared" si="7"/>
        <v>0</v>
      </c>
      <c r="Q13" s="284" t="s">
        <v>356</v>
      </c>
      <c r="R13" s="284">
        <v>4</v>
      </c>
    </row>
    <row r="14" spans="2:18" ht="35.25" customHeight="1">
      <c r="B14" s="387" t="s">
        <v>363</v>
      </c>
      <c r="C14" s="118">
        <f>'4_Dane_finans_kl'!I12</f>
        <v>0</v>
      </c>
      <c r="D14" s="118">
        <f>'4_Dane_finans_kl'!J12</f>
        <v>0</v>
      </c>
      <c r="E14" s="119">
        <f t="shared" si="7"/>
        <v>0</v>
      </c>
      <c r="F14" s="119">
        <f t="shared" si="7"/>
        <v>0</v>
      </c>
      <c r="G14" s="119">
        <f t="shared" si="7"/>
        <v>0</v>
      </c>
      <c r="H14" s="119">
        <f t="shared" si="7"/>
        <v>0</v>
      </c>
      <c r="I14" s="119">
        <f t="shared" si="7"/>
        <v>0</v>
      </c>
      <c r="J14" s="119">
        <f t="shared" si="7"/>
        <v>0</v>
      </c>
      <c r="K14" s="119">
        <f t="shared" si="7"/>
        <v>0</v>
      </c>
      <c r="L14" s="119">
        <f t="shared" si="7"/>
        <v>0</v>
      </c>
      <c r="M14" s="119">
        <f t="shared" si="7"/>
        <v>0</v>
      </c>
      <c r="N14" s="119">
        <f t="shared" si="7"/>
        <v>0</v>
      </c>
      <c r="O14" s="119">
        <f t="shared" si="7"/>
        <v>0</v>
      </c>
      <c r="Q14" s="284">
        <f>Q9+1</f>
        <v>2017</v>
      </c>
      <c r="R14" s="284">
        <v>6</v>
      </c>
    </row>
    <row r="15" spans="2:18" ht="26.25" customHeight="1">
      <c r="B15" s="387" t="s">
        <v>282</v>
      </c>
      <c r="C15" s="118">
        <f>'4_Dane_finans_kl'!I7</f>
        <v>0</v>
      </c>
      <c r="D15" s="118">
        <f>'4_Dane_finans_kl'!J7</f>
        <v>0</v>
      </c>
      <c r="E15" s="119">
        <f t="shared" si="7"/>
        <v>0</v>
      </c>
      <c r="F15" s="119">
        <f t="shared" si="7"/>
        <v>0</v>
      </c>
      <c r="G15" s="119">
        <f t="shared" si="7"/>
        <v>0</v>
      </c>
      <c r="H15" s="119">
        <f t="shared" si="7"/>
        <v>0</v>
      </c>
      <c r="I15" s="119">
        <f t="shared" si="7"/>
        <v>0</v>
      </c>
      <c r="J15" s="119">
        <f t="shared" si="7"/>
        <v>0</v>
      </c>
      <c r="K15" s="119">
        <f t="shared" si="7"/>
        <v>0</v>
      </c>
      <c r="L15" s="119">
        <f t="shared" si="7"/>
        <v>0</v>
      </c>
      <c r="M15" s="119">
        <f t="shared" si="7"/>
        <v>0</v>
      </c>
      <c r="N15" s="119">
        <f t="shared" si="7"/>
        <v>0</v>
      </c>
      <c r="O15" s="119">
        <f t="shared" si="7"/>
        <v>0</v>
      </c>
      <c r="Q15" s="284"/>
      <c r="R15" s="284">
        <f>VLOOKUP(D10,Q9:R14,2,FALSE)</f>
        <v>6</v>
      </c>
    </row>
    <row r="17" spans="2:20" ht="18">
      <c r="B17" s="459" t="s">
        <v>366</v>
      </c>
      <c r="C17" s="93"/>
      <c r="D17" s="93"/>
      <c r="E17" s="93">
        <f>-E18+E19+E20+E21</f>
        <v>0</v>
      </c>
      <c r="F17" s="93">
        <f t="shared" ref="F17:O17" si="8">-F18+F19+F20+F21</f>
        <v>0</v>
      </c>
      <c r="G17" s="93">
        <f t="shared" si="8"/>
        <v>0</v>
      </c>
      <c r="H17" s="93">
        <f t="shared" si="8"/>
        <v>0</v>
      </c>
      <c r="I17" s="93">
        <f t="shared" si="8"/>
        <v>0</v>
      </c>
      <c r="J17" s="93">
        <f t="shared" si="8"/>
        <v>0</v>
      </c>
      <c r="K17" s="93">
        <f t="shared" si="8"/>
        <v>0</v>
      </c>
      <c r="L17" s="93">
        <f t="shared" si="8"/>
        <v>0</v>
      </c>
      <c r="M17" s="93">
        <f t="shared" si="8"/>
        <v>0</v>
      </c>
      <c r="N17" s="93">
        <f t="shared" si="8"/>
        <v>0</v>
      </c>
      <c r="O17" s="93">
        <f t="shared" si="8"/>
        <v>0</v>
      </c>
    </row>
    <row r="18" spans="2:20" ht="18">
      <c r="B18" s="460" t="s">
        <v>367</v>
      </c>
      <c r="C18" s="93"/>
      <c r="D18" s="93"/>
      <c r="E18" s="408"/>
      <c r="F18" s="408"/>
      <c r="G18" s="408"/>
      <c r="H18" s="408"/>
      <c r="I18" s="408"/>
      <c r="J18" s="408"/>
      <c r="K18" s="408"/>
      <c r="L18" s="408"/>
      <c r="M18" s="408"/>
      <c r="N18" s="408"/>
      <c r="O18" s="408"/>
    </row>
    <row r="19" spans="2:20" ht="18">
      <c r="B19" s="460" t="s">
        <v>368</v>
      </c>
      <c r="C19" s="93"/>
      <c r="D19" s="93"/>
      <c r="E19" s="408"/>
      <c r="F19" s="408"/>
      <c r="G19" s="408"/>
      <c r="H19" s="408"/>
      <c r="I19" s="408"/>
      <c r="J19" s="408"/>
      <c r="K19" s="408"/>
      <c r="L19" s="408"/>
      <c r="M19" s="408"/>
      <c r="N19" s="408"/>
      <c r="O19" s="408"/>
    </row>
    <row r="20" spans="2:20" ht="18">
      <c r="B20" s="460" t="s">
        <v>369</v>
      </c>
      <c r="C20" s="93"/>
      <c r="D20" s="93"/>
      <c r="E20" s="408"/>
      <c r="F20" s="408"/>
      <c r="G20" s="408"/>
      <c r="H20" s="408"/>
      <c r="I20" s="408"/>
      <c r="J20" s="408"/>
      <c r="K20" s="408"/>
      <c r="L20" s="408"/>
      <c r="M20" s="408"/>
      <c r="N20" s="408"/>
      <c r="O20" s="408"/>
    </row>
    <row r="21" spans="2:20" ht="18">
      <c r="B21" s="460" t="s">
        <v>5</v>
      </c>
      <c r="C21" s="93"/>
      <c r="D21" s="93"/>
      <c r="E21" s="408"/>
      <c r="F21" s="408"/>
      <c r="G21" s="408"/>
      <c r="H21" s="408"/>
      <c r="I21" s="408"/>
      <c r="J21" s="408"/>
      <c r="K21" s="408"/>
      <c r="L21" s="408"/>
      <c r="M21" s="408"/>
      <c r="N21" s="408"/>
      <c r="O21" s="408"/>
    </row>
    <row r="22" spans="2:20" ht="18">
      <c r="B22" s="301"/>
      <c r="C22" s="305"/>
      <c r="D22" s="305"/>
      <c r="E22" s="305"/>
      <c r="F22" s="305"/>
      <c r="G22" s="305"/>
      <c r="H22" s="305"/>
      <c r="I22" s="305"/>
      <c r="J22" s="305"/>
      <c r="K22" s="305"/>
      <c r="L22" s="305"/>
      <c r="M22" s="305"/>
      <c r="N22" s="305"/>
      <c r="O22" s="305"/>
    </row>
    <row r="23" spans="2:20" ht="18">
      <c r="B23" s="828" t="s">
        <v>370</v>
      </c>
      <c r="C23" s="828"/>
      <c r="D23" s="828"/>
      <c r="E23" s="314">
        <f>E24+E26+E29</f>
        <v>0</v>
      </c>
      <c r="F23" s="315">
        <f t="shared" ref="F23:O23" si="9">F24+F26+F29</f>
        <v>0</v>
      </c>
      <c r="G23" s="315">
        <f t="shared" si="9"/>
        <v>0</v>
      </c>
      <c r="H23" s="315">
        <f t="shared" si="9"/>
        <v>0</v>
      </c>
      <c r="I23" s="315">
        <f t="shared" si="9"/>
        <v>0</v>
      </c>
      <c r="J23" s="315">
        <f t="shared" si="9"/>
        <v>0</v>
      </c>
      <c r="K23" s="315">
        <f t="shared" si="9"/>
        <v>0</v>
      </c>
      <c r="L23" s="315">
        <f t="shared" si="9"/>
        <v>0</v>
      </c>
      <c r="M23" s="315">
        <f t="shared" si="9"/>
        <v>0</v>
      </c>
      <c r="N23" s="315">
        <f t="shared" si="9"/>
        <v>0</v>
      </c>
      <c r="O23" s="315">
        <f t="shared" si="9"/>
        <v>0</v>
      </c>
    </row>
    <row r="24" spans="2:20" ht="18">
      <c r="B24" s="829" t="s">
        <v>371</v>
      </c>
      <c r="C24" s="829"/>
      <c r="D24" s="829"/>
      <c r="E24" s="421"/>
      <c r="F24" s="422"/>
      <c r="G24" s="422"/>
      <c r="H24" s="422"/>
      <c r="I24" s="422"/>
      <c r="J24" s="422"/>
      <c r="K24" s="422"/>
      <c r="L24" s="422"/>
      <c r="M24" s="422"/>
      <c r="N24" s="422"/>
      <c r="O24" s="422"/>
    </row>
    <row r="25" spans="2:20" ht="31.2">
      <c r="B25" s="312"/>
      <c r="C25" s="305"/>
      <c r="D25" s="313"/>
      <c r="E25" s="316" t="str">
        <f t="shared" ref="E25:O25" si="10">E3</f>
        <v>Kwartał 1</v>
      </c>
      <c r="F25" s="316" t="str">
        <f t="shared" si="10"/>
        <v>Kwartał 2</v>
      </c>
      <c r="G25" s="316" t="str">
        <f t="shared" si="10"/>
        <v>Kwartał 3</v>
      </c>
      <c r="H25" s="616" t="str">
        <f t="shared" si="10"/>
        <v>Kwartał 4 2018 r</v>
      </c>
      <c r="I25" s="316">
        <f t="shared" si="10"/>
        <v>2019</v>
      </c>
      <c r="J25" s="316">
        <f t="shared" si="10"/>
        <v>2020</v>
      </c>
      <c r="K25" s="316">
        <f t="shared" si="10"/>
        <v>2021</v>
      </c>
      <c r="L25" s="316">
        <f t="shared" si="10"/>
        <v>2022</v>
      </c>
      <c r="M25" s="316">
        <f t="shared" si="10"/>
        <v>2023</v>
      </c>
      <c r="N25" s="316">
        <f t="shared" si="10"/>
        <v>2024</v>
      </c>
      <c r="O25" s="316">
        <f t="shared" si="10"/>
        <v>2025</v>
      </c>
    </row>
    <row r="26" spans="2:20" ht="18">
      <c r="B26" s="829" t="s">
        <v>376</v>
      </c>
      <c r="C26" s="829"/>
      <c r="D26" s="829"/>
      <c r="E26" s="457">
        <f>'1_Wniosek_klient'!D82/(1+$C$27)</f>
        <v>0</v>
      </c>
      <c r="F26" s="457">
        <f>'1_Wniosek_klient'!E82/(1+$C$27)</f>
        <v>0</v>
      </c>
      <c r="G26" s="457">
        <f>'1_Wniosek_klient'!F82/(1+$C$27)</f>
        <v>0</v>
      </c>
      <c r="H26" s="457">
        <f>'1_Wniosek_klient'!G82/(1+$C$27)</f>
        <v>0</v>
      </c>
      <c r="I26" s="290">
        <f>'1_Wniosek_klient'!I82/(1+$C$27)</f>
        <v>0</v>
      </c>
      <c r="J26" s="543"/>
      <c r="K26" s="543"/>
      <c r="T26" s="300"/>
    </row>
    <row r="27" spans="2:20" ht="18">
      <c r="B27" s="306" t="s">
        <v>416</v>
      </c>
      <c r="C27" s="826">
        <v>0.23</v>
      </c>
      <c r="D27" s="827"/>
      <c r="E27" s="317">
        <f>E26*$C$27</f>
        <v>0</v>
      </c>
      <c r="F27" s="290">
        <f>F26*$C$27</f>
        <v>0</v>
      </c>
      <c r="G27" s="290">
        <f>G26*$C$27</f>
        <v>0</v>
      </c>
      <c r="H27" s="290">
        <f>H26*$C$27</f>
        <v>0</v>
      </c>
      <c r="I27" s="290">
        <f>I26*$C$27</f>
        <v>0</v>
      </c>
      <c r="J27" s="543"/>
      <c r="K27" s="543"/>
    </row>
    <row r="28" spans="2:20">
      <c r="B28" s="312"/>
      <c r="C28" s="305"/>
      <c r="D28" s="313"/>
      <c r="J28" s="543"/>
      <c r="K28" s="543"/>
    </row>
    <row r="29" spans="2:20" ht="30" customHeight="1">
      <c r="B29" s="829" t="s">
        <v>377</v>
      </c>
      <c r="C29" s="829"/>
      <c r="D29" s="829"/>
      <c r="E29" s="421"/>
      <c r="F29" s="422"/>
      <c r="G29" s="422"/>
      <c r="H29" s="422"/>
      <c r="I29" s="422"/>
      <c r="J29" s="422"/>
      <c r="K29" s="422"/>
      <c r="L29" s="422"/>
      <c r="M29" s="422"/>
      <c r="N29" s="422"/>
      <c r="O29" s="422"/>
    </row>
    <row r="30" spans="2:20" ht="18">
      <c r="B30" s="306" t="s">
        <v>416</v>
      </c>
      <c r="C30" s="826">
        <v>0.23</v>
      </c>
      <c r="D30" s="827"/>
      <c r="E30" s="317">
        <f>E29*$C$30</f>
        <v>0</v>
      </c>
      <c r="F30" s="317">
        <f t="shared" ref="F30:O30" si="11">F29*$C$30</f>
        <v>0</v>
      </c>
      <c r="G30" s="317">
        <f t="shared" si="11"/>
        <v>0</v>
      </c>
      <c r="H30" s="317">
        <f t="shared" si="11"/>
        <v>0</v>
      </c>
      <c r="I30" s="317">
        <f t="shared" si="11"/>
        <v>0</v>
      </c>
      <c r="J30" s="317">
        <f t="shared" si="11"/>
        <v>0</v>
      </c>
      <c r="K30" s="317">
        <f t="shared" si="11"/>
        <v>0</v>
      </c>
      <c r="L30" s="317">
        <f t="shared" si="11"/>
        <v>0</v>
      </c>
      <c r="M30" s="317">
        <f t="shared" si="11"/>
        <v>0</v>
      </c>
      <c r="N30" s="317">
        <f t="shared" si="11"/>
        <v>0</v>
      </c>
      <c r="O30" s="317">
        <f t="shared" si="11"/>
        <v>0</v>
      </c>
    </row>
  </sheetData>
  <sheetProtection password="DCD1" sheet="1" objects="1" scenarios="1" formatCells="0" formatColumns="0" formatRows="0"/>
  <mergeCells count="8">
    <mergeCell ref="E4:O4"/>
    <mergeCell ref="C27:D27"/>
    <mergeCell ref="C30:D30"/>
    <mergeCell ref="B23:D23"/>
    <mergeCell ref="B24:D24"/>
    <mergeCell ref="B26:D26"/>
    <mergeCell ref="B29:D29"/>
    <mergeCell ref="E9:H9"/>
  </mergeCells>
  <dataValidations count="1">
    <dataValidation allowBlank="1" showInputMessage="1" showErrorMessage="1" prompt="wyliczenie automatyczne" sqref="C5:C8 D4:D8"/>
  </dataValidation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33"/>
  <sheetViews>
    <sheetView zoomScale="50" zoomScaleNormal="50" zoomScaleSheetLayoutView="40" workbookViewId="0">
      <selection activeCell="R27" sqref="R27"/>
    </sheetView>
  </sheetViews>
  <sheetFormatPr defaultRowHeight="14.4" outlineLevelRow="1"/>
  <cols>
    <col min="1" max="1" width="3.44140625" customWidth="1"/>
    <col min="2" max="2" width="9.44140625" customWidth="1"/>
    <col min="3" max="3" width="87.33203125" customWidth="1"/>
    <col min="4" max="4" width="16.88671875" customWidth="1"/>
    <col min="5" max="5" width="17.109375" customWidth="1"/>
    <col min="6" max="6" width="17.6640625" customWidth="1"/>
    <col min="7" max="7" width="18.33203125" customWidth="1"/>
    <col min="8" max="8" width="17.6640625" customWidth="1"/>
    <col min="9" max="9" width="16.88671875" customWidth="1"/>
    <col min="10" max="10" width="17.5546875" customWidth="1"/>
    <col min="11" max="11" width="18.5546875" customWidth="1"/>
    <col min="12" max="12" width="17.44140625" customWidth="1"/>
    <col min="13" max="13" width="16.88671875" customWidth="1"/>
    <col min="14" max="14" width="16.6640625" customWidth="1"/>
    <col min="15" max="15" width="16.44140625" customWidth="1"/>
    <col min="16" max="16" width="15.6640625" hidden="1" customWidth="1"/>
    <col min="17" max="17" width="27.44140625" customWidth="1"/>
    <col min="18" max="18" width="17.109375" customWidth="1"/>
  </cols>
  <sheetData>
    <row r="2" spans="2:18" ht="24.75" customHeight="1">
      <c r="B2" s="464"/>
      <c r="C2" s="106" t="s">
        <v>386</v>
      </c>
      <c r="D2" s="834" t="s">
        <v>364</v>
      </c>
      <c r="E2" s="835"/>
      <c r="F2" s="836" t="s">
        <v>365</v>
      </c>
      <c r="G2" s="836"/>
      <c r="H2" s="836"/>
      <c r="I2" s="836"/>
      <c r="J2" s="836"/>
      <c r="K2" s="836"/>
      <c r="L2" s="836"/>
      <c r="M2" s="836"/>
      <c r="N2" s="836"/>
      <c r="O2" s="836"/>
      <c r="P2" s="836"/>
      <c r="Q2" s="312"/>
    </row>
    <row r="3" spans="2:18" ht="45" customHeight="1">
      <c r="B3" s="465"/>
      <c r="C3" s="462" t="s">
        <v>107</v>
      </c>
      <c r="D3" s="466">
        <f>'4_Dane_finans_kl'!E3</f>
        <v>2016</v>
      </c>
      <c r="E3" s="466">
        <f>'4_Dane_finans_kl'!F3</f>
        <v>2017</v>
      </c>
      <c r="F3" s="467" t="str">
        <f>'1_Wniosek_klient'!C123</f>
        <v>Kwartał 1</v>
      </c>
      <c r="G3" s="467" t="str">
        <f>'1_Wniosek_klient'!D123</f>
        <v>Kwartał 2</v>
      </c>
      <c r="H3" s="467" t="str">
        <f>'1_Wniosek_klient'!E123</f>
        <v>Kwartał 3</v>
      </c>
      <c r="I3" s="467" t="str">
        <f>'1_Wniosek_klient'!F123</f>
        <v>Kwartał 4 2018 r</v>
      </c>
      <c r="J3" s="467">
        <f>'1_Wniosek_klient'!H112</f>
        <v>2019</v>
      </c>
      <c r="K3" s="467">
        <f>'1_Wniosek_klient'!I112</f>
        <v>2020</v>
      </c>
      <c r="L3" s="467">
        <f>'1_Wniosek_klient'!J112</f>
        <v>2021</v>
      </c>
      <c r="M3" s="467">
        <f>'1_Wniosek_klient'!K112</f>
        <v>2022</v>
      </c>
      <c r="N3" s="467">
        <f>'1_Wniosek_klient'!L112</f>
        <v>2023</v>
      </c>
      <c r="O3" s="467">
        <f>'1_Wniosek_klient'!M112</f>
        <v>2024</v>
      </c>
      <c r="P3" s="468">
        <f>'1_Wniosek_klient'!N112</f>
        <v>2025</v>
      </c>
      <c r="Q3" s="312"/>
    </row>
    <row r="4" spans="2:18" ht="21">
      <c r="B4" s="465"/>
      <c r="C4" s="99" t="s">
        <v>104</v>
      </c>
      <c r="D4" s="97">
        <f>'4_Dane_finans_kl'!E4</f>
        <v>0</v>
      </c>
      <c r="E4" s="97">
        <f>'4_Dane_finans_kl'!F4</f>
        <v>0</v>
      </c>
      <c r="F4" s="469">
        <f>E4-F54+'5_zał ko_klient'!E23</f>
        <v>0</v>
      </c>
      <c r="G4" s="469">
        <f>F4-(G54-F54)+'5_zał ko_klient'!F23</f>
        <v>0</v>
      </c>
      <c r="H4" s="469">
        <f>G4-(H54-G54)+'5_zał ko_klient'!G23</f>
        <v>0</v>
      </c>
      <c r="I4" s="469">
        <f>H4-(I54-H54)+'5_zał ko_klient'!H23</f>
        <v>0</v>
      </c>
      <c r="J4" s="469">
        <f>I4-J54+'5_zał ko_klient'!I23</f>
        <v>0</v>
      </c>
      <c r="K4" s="469">
        <f>J4-K54+'5_zał ko_klient'!J23</f>
        <v>0</v>
      </c>
      <c r="L4" s="469">
        <f>K4-L54+'5_zał ko_klient'!K23</f>
        <v>0</v>
      </c>
      <c r="M4" s="469">
        <f>L4-M54+'5_zał ko_klient'!L23</f>
        <v>0</v>
      </c>
      <c r="N4" s="469">
        <f>M4-N54+'5_zał ko_klient'!M23</f>
        <v>0</v>
      </c>
      <c r="O4" s="469">
        <f>N4-O54+'5_zał ko_klient'!N23</f>
        <v>0</v>
      </c>
      <c r="P4" s="356">
        <f>O4-P54+'5_zał ko_klient'!O23</f>
        <v>0</v>
      </c>
      <c r="Q4" s="312"/>
    </row>
    <row r="5" spans="2:18" ht="21">
      <c r="B5" s="465"/>
      <c r="C5" s="99" t="s">
        <v>102</v>
      </c>
      <c r="D5" s="97">
        <f>'4_Dane_finans_kl'!E5</f>
        <v>0</v>
      </c>
      <c r="E5" s="97">
        <f>'4_Dane_finans_kl'!F5</f>
        <v>0</v>
      </c>
      <c r="F5" s="356">
        <f>'5_zał ko_klient'!E7*('6_projekcje_klient'!F33+F38)/'5_zał ko_klient'!E2</f>
        <v>0</v>
      </c>
      <c r="G5" s="356">
        <f>'5_zał ko_klient'!F7*('6_projekcje_klient'!G33+G38)/'5_zał ko_klient'!F2</f>
        <v>0</v>
      </c>
      <c r="H5" s="356">
        <f>'5_zał ko_klient'!G7*('6_projekcje_klient'!H33+H38)/'5_zał ko_klient'!G2</f>
        <v>0</v>
      </c>
      <c r="I5" s="356">
        <f>'5_zał ko_klient'!H7*('6_projekcje_klient'!I33+I38)/'5_zał ko_klient'!H2</f>
        <v>0</v>
      </c>
      <c r="J5" s="356">
        <f>'5_zał ko_klient'!I7*('6_projekcje_klient'!J33+J38)/'5_zał ko_klient'!I2</f>
        <v>0</v>
      </c>
      <c r="K5" s="356">
        <f>'5_zał ko_klient'!J7*('6_projekcje_klient'!K33+K38)/'5_zał ko_klient'!J2</f>
        <v>0</v>
      </c>
      <c r="L5" s="356">
        <f>'5_zał ko_klient'!K7*('6_projekcje_klient'!L33+L38)/'5_zał ko_klient'!K2</f>
        <v>0</v>
      </c>
      <c r="M5" s="356">
        <f>'5_zał ko_klient'!L7*('6_projekcje_klient'!M33+M38)/'5_zał ko_klient'!L2</f>
        <v>0</v>
      </c>
      <c r="N5" s="356">
        <f>'5_zał ko_klient'!M7*('6_projekcje_klient'!N33+N38)/'5_zał ko_klient'!M2</f>
        <v>0</v>
      </c>
      <c r="O5" s="356">
        <f>'5_zał ko_klient'!N7*('6_projekcje_klient'!O33+O38)/'5_zał ko_klient'!N2</f>
        <v>0</v>
      </c>
      <c r="P5" s="356">
        <f>'5_zał ko_klient'!O7*'6_projekcje_klient'!P32/'5_zał ko_klient'!O2</f>
        <v>0</v>
      </c>
      <c r="Q5" s="312"/>
    </row>
    <row r="6" spans="2:18" ht="21">
      <c r="B6" s="465"/>
      <c r="C6" s="99" t="s">
        <v>100</v>
      </c>
      <c r="D6" s="97">
        <f>D7+D8</f>
        <v>0</v>
      </c>
      <c r="E6" s="97">
        <f>E7+E8</f>
        <v>0</v>
      </c>
      <c r="F6" s="111">
        <f t="shared" ref="F6:P6" si="0">F7+F8</f>
        <v>0</v>
      </c>
      <c r="G6" s="111">
        <f t="shared" si="0"/>
        <v>0</v>
      </c>
      <c r="H6" s="111">
        <f t="shared" si="0"/>
        <v>0</v>
      </c>
      <c r="I6" s="111">
        <f t="shared" si="0"/>
        <v>0</v>
      </c>
      <c r="J6" s="111">
        <f t="shared" si="0"/>
        <v>0</v>
      </c>
      <c r="K6" s="111">
        <f t="shared" si="0"/>
        <v>0</v>
      </c>
      <c r="L6" s="111">
        <f t="shared" si="0"/>
        <v>0</v>
      </c>
      <c r="M6" s="111">
        <f t="shared" si="0"/>
        <v>0</v>
      </c>
      <c r="N6" s="111">
        <f t="shared" si="0"/>
        <v>0</v>
      </c>
      <c r="O6" s="111">
        <f t="shared" si="0"/>
        <v>0</v>
      </c>
      <c r="P6" s="356">
        <f t="shared" si="0"/>
        <v>0</v>
      </c>
      <c r="Q6" s="312"/>
    </row>
    <row r="7" spans="2:18" ht="21">
      <c r="B7" s="465"/>
      <c r="C7" s="98" t="s">
        <v>290</v>
      </c>
      <c r="D7" s="470">
        <f>'4_Dane_finans_kl'!E7</f>
        <v>0</v>
      </c>
      <c r="E7" s="470">
        <f>'4_Dane_finans_kl'!F7</f>
        <v>0</v>
      </c>
      <c r="F7" s="472">
        <f>'5_zał ko_klient'!E5*('6_projekcje_klient'!F33+F38)/'5_zał ko_klient'!E2</f>
        <v>0</v>
      </c>
      <c r="G7" s="472">
        <f>'5_zał ko_klient'!F5*('6_projekcje_klient'!G33+G38)/'5_zał ko_klient'!F2</f>
        <v>0</v>
      </c>
      <c r="H7" s="472">
        <f>'5_zał ko_klient'!G5*('6_projekcje_klient'!H33+H38)/'5_zał ko_klient'!G2</f>
        <v>0</v>
      </c>
      <c r="I7" s="472">
        <f>'5_zał ko_klient'!H5*('6_projekcje_klient'!I33+I38)/'5_zał ko_klient'!H2</f>
        <v>0</v>
      </c>
      <c r="J7" s="472">
        <f>'5_zał ko_klient'!I5*('6_projekcje_klient'!J33+J38)/'5_zał ko_klient'!I2</f>
        <v>0</v>
      </c>
      <c r="K7" s="472">
        <f>'5_zał ko_klient'!J5*('6_projekcje_klient'!K33+K38)/'5_zał ko_klient'!J2</f>
        <v>0</v>
      </c>
      <c r="L7" s="472">
        <f>'5_zał ko_klient'!K5*('6_projekcje_klient'!L33+L38)/'5_zał ko_klient'!K2</f>
        <v>0</v>
      </c>
      <c r="M7" s="472">
        <f>'5_zał ko_klient'!L5*('6_projekcje_klient'!M33+M38)/'5_zał ko_klient'!L2</f>
        <v>0</v>
      </c>
      <c r="N7" s="472">
        <f>'5_zał ko_klient'!M5*('6_projekcje_klient'!N33+N38)/'5_zał ko_klient'!M2</f>
        <v>0</v>
      </c>
      <c r="O7" s="472">
        <f>'5_zał ko_klient'!N5*('6_projekcje_klient'!O33+O38)/'5_zał ko_klient'!N2</f>
        <v>0</v>
      </c>
      <c r="P7" s="472">
        <f>'5_zał ko_klient'!O5*'6_projekcje_klient'!P32/'5_zał ko_klient'!O2</f>
        <v>0</v>
      </c>
      <c r="Q7" s="312"/>
    </row>
    <row r="8" spans="2:18" ht="21">
      <c r="B8" s="465"/>
      <c r="C8" s="98" t="s">
        <v>291</v>
      </c>
      <c r="D8" s="97">
        <f>'4_Dane_finans_kl'!E8</f>
        <v>0</v>
      </c>
      <c r="E8" s="97">
        <f>'4_Dane_finans_kl'!F8</f>
        <v>0</v>
      </c>
      <c r="F8" s="469">
        <f>'5_zał ko_klient'!E11</f>
        <v>0</v>
      </c>
      <c r="G8" s="469">
        <f>'5_zał ko_klient'!F11</f>
        <v>0</v>
      </c>
      <c r="H8" s="469">
        <f>'5_zał ko_klient'!G11</f>
        <v>0</v>
      </c>
      <c r="I8" s="469">
        <f>'5_zał ko_klient'!H11</f>
        <v>0</v>
      </c>
      <c r="J8" s="469">
        <f>'5_zał ko_klient'!I11</f>
        <v>0</v>
      </c>
      <c r="K8" s="469">
        <f>'5_zał ko_klient'!J11</f>
        <v>0</v>
      </c>
      <c r="L8" s="469">
        <f>'5_zał ko_klient'!K11</f>
        <v>0</v>
      </c>
      <c r="M8" s="469">
        <f>'5_zał ko_klient'!L11</f>
        <v>0</v>
      </c>
      <c r="N8" s="469">
        <f>'5_zał ko_klient'!M11</f>
        <v>0</v>
      </c>
      <c r="O8" s="469">
        <f>'5_zał ko_klient'!N11</f>
        <v>0</v>
      </c>
      <c r="P8" s="356">
        <f>'5_zał ko_klient'!O11</f>
        <v>0</v>
      </c>
      <c r="Q8" s="312"/>
    </row>
    <row r="9" spans="2:18" ht="21">
      <c r="B9" s="465"/>
      <c r="C9" s="99" t="s">
        <v>288</v>
      </c>
      <c r="D9" s="470">
        <f>'4_Dane_finans_kl'!E9</f>
        <v>0</v>
      </c>
      <c r="E9" s="470">
        <f>'4_Dane_finans_kl'!F9</f>
        <v>0</v>
      </c>
      <c r="F9" s="558">
        <f t="shared" ref="F9:I9" si="1">IF(F28-F12&gt;0,F28-F12,0)</f>
        <v>0</v>
      </c>
      <c r="G9" s="558">
        <f t="shared" si="1"/>
        <v>0</v>
      </c>
      <c r="H9" s="558">
        <f t="shared" si="1"/>
        <v>0</v>
      </c>
      <c r="I9" s="558">
        <f t="shared" si="1"/>
        <v>0</v>
      </c>
      <c r="J9" s="558">
        <f>IF(J28-J12&gt;0,J28-J12,0)</f>
        <v>0</v>
      </c>
      <c r="K9" s="558">
        <f t="shared" ref="K9:O9" si="2">IF(K28-K12&gt;0,K28-K12,0)</f>
        <v>1</v>
      </c>
      <c r="L9" s="558">
        <f t="shared" si="2"/>
        <v>1</v>
      </c>
      <c r="M9" s="558">
        <f t="shared" si="2"/>
        <v>1</v>
      </c>
      <c r="N9" s="558">
        <f t="shared" si="2"/>
        <v>1</v>
      </c>
      <c r="O9" s="558">
        <f t="shared" si="2"/>
        <v>1</v>
      </c>
      <c r="P9" s="472">
        <f t="shared" ref="P9" si="3">IF(P85&lt;0,0,P85)</f>
        <v>1</v>
      </c>
      <c r="Q9" s="312"/>
    </row>
    <row r="10" spans="2:18" ht="21" hidden="1">
      <c r="B10" s="465"/>
      <c r="C10" s="307"/>
      <c r="D10" s="473"/>
      <c r="E10" s="473"/>
      <c r="F10" s="559">
        <f t="shared" ref="F10" si="4">IF(F28-F12&lt;0,F12-F28,0)</f>
        <v>0</v>
      </c>
      <c r="G10" s="560">
        <f t="shared" ref="G10:P10" si="5">IF(G28-G12&lt;0,G12-G28,0)</f>
        <v>0</v>
      </c>
      <c r="H10" s="560">
        <f t="shared" si="5"/>
        <v>0</v>
      </c>
      <c r="I10" s="560">
        <f t="shared" si="5"/>
        <v>0</v>
      </c>
      <c r="J10" s="560">
        <f t="shared" si="5"/>
        <v>0</v>
      </c>
      <c r="K10" s="560">
        <f t="shared" si="5"/>
        <v>0</v>
      </c>
      <c r="L10" s="560">
        <f t="shared" si="5"/>
        <v>0</v>
      </c>
      <c r="M10" s="560">
        <f t="shared" si="5"/>
        <v>0</v>
      </c>
      <c r="N10" s="560">
        <f t="shared" si="5"/>
        <v>0</v>
      </c>
      <c r="O10" s="560">
        <f t="shared" si="5"/>
        <v>0</v>
      </c>
      <c r="P10" s="474">
        <f t="shared" si="5"/>
        <v>1</v>
      </c>
      <c r="Q10" s="312"/>
      <c r="R10" s="147">
        <f>J23-J10</f>
        <v>1</v>
      </c>
    </row>
    <row r="11" spans="2:18" ht="21">
      <c r="B11" s="465"/>
      <c r="C11" s="304" t="s">
        <v>289</v>
      </c>
      <c r="D11" s="473">
        <f>'4_Dane_finans_kl'!E10</f>
        <v>0</v>
      </c>
      <c r="E11" s="473">
        <f>'4_Dane_finans_kl'!F10</f>
        <v>0</v>
      </c>
      <c r="F11" s="475">
        <f>'5_zał ko_klient'!E12</f>
        <v>0</v>
      </c>
      <c r="G11" s="475">
        <f>'5_zał ko_klient'!F12</f>
        <v>0</v>
      </c>
      <c r="H11" s="475">
        <f>'5_zał ko_klient'!G12</f>
        <v>0</v>
      </c>
      <c r="I11" s="475">
        <f>'5_zał ko_klient'!H12</f>
        <v>0</v>
      </c>
      <c r="J11" s="475">
        <f>'5_zał ko_klient'!I12</f>
        <v>0</v>
      </c>
      <c r="K11" s="475">
        <f>'5_zał ko_klient'!J12</f>
        <v>0</v>
      </c>
      <c r="L11" s="475">
        <f>'5_zał ko_klient'!K12</f>
        <v>0</v>
      </c>
      <c r="M11" s="475">
        <f>'5_zał ko_klient'!L12</f>
        <v>0</v>
      </c>
      <c r="N11" s="475">
        <f>'5_zał ko_klient'!M12</f>
        <v>0</v>
      </c>
      <c r="O11" s="475">
        <f>'5_zał ko_klient'!N12</f>
        <v>0</v>
      </c>
      <c r="P11" s="472">
        <f>'5_zał ko_klient'!O12</f>
        <v>0</v>
      </c>
      <c r="Q11" s="312"/>
    </row>
    <row r="12" spans="2:18" ht="21" hidden="1">
      <c r="B12" s="465"/>
      <c r="C12" s="304"/>
      <c r="D12" s="473"/>
      <c r="E12" s="473"/>
      <c r="F12" s="476">
        <f>F4+F5+F6+F11</f>
        <v>0</v>
      </c>
      <c r="G12" s="476">
        <f t="shared" ref="G12:P12" si="6">G4+G5+G6+G11</f>
        <v>0</v>
      </c>
      <c r="H12" s="476">
        <f t="shared" si="6"/>
        <v>0</v>
      </c>
      <c r="I12" s="476">
        <f t="shared" si="6"/>
        <v>0</v>
      </c>
      <c r="J12" s="476">
        <f t="shared" si="6"/>
        <v>0</v>
      </c>
      <c r="K12" s="476">
        <f t="shared" si="6"/>
        <v>0</v>
      </c>
      <c r="L12" s="476">
        <f t="shared" si="6"/>
        <v>0</v>
      </c>
      <c r="M12" s="476">
        <f t="shared" si="6"/>
        <v>0</v>
      </c>
      <c r="N12" s="476">
        <f t="shared" si="6"/>
        <v>0</v>
      </c>
      <c r="O12" s="476">
        <f t="shared" si="6"/>
        <v>0</v>
      </c>
      <c r="P12" s="471">
        <f t="shared" si="6"/>
        <v>0</v>
      </c>
      <c r="Q12" s="312"/>
    </row>
    <row r="13" spans="2:18" ht="21">
      <c r="B13" s="465"/>
      <c r="C13" s="99" t="s">
        <v>91</v>
      </c>
      <c r="D13" s="100">
        <f t="shared" ref="D13:P13" si="7">D4+D5+D6+D9+D11</f>
        <v>0</v>
      </c>
      <c r="E13" s="100">
        <f t="shared" si="7"/>
        <v>0</v>
      </c>
      <c r="F13" s="322">
        <f t="shared" si="7"/>
        <v>0</v>
      </c>
      <c r="G13" s="322">
        <f t="shared" si="7"/>
        <v>0</v>
      </c>
      <c r="H13" s="322">
        <f t="shared" si="7"/>
        <v>0</v>
      </c>
      <c r="I13" s="322">
        <f t="shared" si="7"/>
        <v>0</v>
      </c>
      <c r="J13" s="322">
        <f t="shared" si="7"/>
        <v>0</v>
      </c>
      <c r="K13" s="322">
        <f t="shared" si="7"/>
        <v>1</v>
      </c>
      <c r="L13" s="322">
        <f t="shared" si="7"/>
        <v>1</v>
      </c>
      <c r="M13" s="322">
        <f t="shared" si="7"/>
        <v>1</v>
      </c>
      <c r="N13" s="322">
        <f t="shared" si="7"/>
        <v>1</v>
      </c>
      <c r="O13" s="322">
        <f t="shared" si="7"/>
        <v>1</v>
      </c>
      <c r="P13" s="357">
        <f t="shared" si="7"/>
        <v>1</v>
      </c>
      <c r="Q13" s="312"/>
    </row>
    <row r="14" spans="2:18" ht="13.5" customHeight="1">
      <c r="B14" s="465"/>
      <c r="C14" s="477"/>
      <c r="D14" s="465"/>
      <c r="E14" s="465"/>
      <c r="F14" s="465"/>
      <c r="G14" s="465"/>
      <c r="H14" s="465"/>
      <c r="I14" s="465"/>
      <c r="J14" s="465"/>
      <c r="K14" s="465"/>
      <c r="L14" s="465"/>
      <c r="M14" s="465"/>
      <c r="N14" s="465"/>
      <c r="O14" s="465"/>
      <c r="P14" s="465"/>
    </row>
    <row r="15" spans="2:18" ht="45" customHeight="1">
      <c r="B15" s="465"/>
      <c r="C15" s="113" t="s">
        <v>106</v>
      </c>
      <c r="D15" s="96">
        <f t="shared" ref="D15:P15" si="8">D3</f>
        <v>2016</v>
      </c>
      <c r="E15" s="96">
        <f t="shared" si="8"/>
        <v>2017</v>
      </c>
      <c r="F15" s="320" t="str">
        <f t="shared" si="8"/>
        <v>Kwartał 1</v>
      </c>
      <c r="G15" s="320" t="str">
        <f t="shared" si="8"/>
        <v>Kwartał 2</v>
      </c>
      <c r="H15" s="320" t="str">
        <f t="shared" si="8"/>
        <v>Kwartał 3</v>
      </c>
      <c r="I15" s="613" t="str">
        <f t="shared" si="8"/>
        <v>Kwartał 4 2018 r</v>
      </c>
      <c r="J15" s="320">
        <f t="shared" si="8"/>
        <v>2019</v>
      </c>
      <c r="K15" s="320">
        <f t="shared" si="8"/>
        <v>2020</v>
      </c>
      <c r="L15" s="320">
        <f t="shared" si="8"/>
        <v>2021</v>
      </c>
      <c r="M15" s="320">
        <f t="shared" si="8"/>
        <v>2022</v>
      </c>
      <c r="N15" s="320">
        <f t="shared" si="8"/>
        <v>2023</v>
      </c>
      <c r="O15" s="320">
        <f t="shared" si="8"/>
        <v>2024</v>
      </c>
      <c r="P15" s="320">
        <f t="shared" si="8"/>
        <v>2025</v>
      </c>
    </row>
    <row r="16" spans="2:18" ht="21">
      <c r="B16" s="465"/>
      <c r="C16" s="104" t="s">
        <v>374</v>
      </c>
      <c r="D16" s="97">
        <f>D13-D19-D21-D25-D26-D20</f>
        <v>0</v>
      </c>
      <c r="E16" s="97">
        <f>E13-E19-E21-E25-E26-E20</f>
        <v>0</v>
      </c>
      <c r="F16" s="318">
        <f>E16+F17+F18</f>
        <v>0</v>
      </c>
      <c r="G16" s="318">
        <f>F16+(G17-F17)+(G18)</f>
        <v>0</v>
      </c>
      <c r="H16" s="318">
        <f>G16+(H17-G17)+(H18)</f>
        <v>0</v>
      </c>
      <c r="I16" s="318">
        <f>H16+(I17-H17)+(I18)</f>
        <v>0</v>
      </c>
      <c r="J16" s="318">
        <f t="shared" ref="J16:P16" si="9">I16+J17+J18</f>
        <v>0</v>
      </c>
      <c r="K16" s="318">
        <f t="shared" si="9"/>
        <v>0</v>
      </c>
      <c r="L16" s="318">
        <f t="shared" si="9"/>
        <v>0</v>
      </c>
      <c r="M16" s="318">
        <f t="shared" si="9"/>
        <v>0</v>
      </c>
      <c r="N16" s="318">
        <f t="shared" si="9"/>
        <v>0</v>
      </c>
      <c r="O16" s="318">
        <f t="shared" si="9"/>
        <v>0</v>
      </c>
      <c r="P16" s="318">
        <f t="shared" si="9"/>
        <v>0</v>
      </c>
    </row>
    <row r="17" spans="2:17" ht="16.5" customHeight="1">
      <c r="B17" s="465"/>
      <c r="C17" s="98" t="s">
        <v>373</v>
      </c>
      <c r="D17" s="101">
        <f t="shared" ref="D17:P17" si="10">D57</f>
        <v>0</v>
      </c>
      <c r="E17" s="101">
        <f>E57</f>
        <v>0</v>
      </c>
      <c r="F17" s="319">
        <f t="shared" si="10"/>
        <v>0</v>
      </c>
      <c r="G17" s="319">
        <f t="shared" si="10"/>
        <v>0</v>
      </c>
      <c r="H17" s="319">
        <f t="shared" si="10"/>
        <v>0</v>
      </c>
      <c r="I17" s="319">
        <f t="shared" si="10"/>
        <v>0</v>
      </c>
      <c r="J17" s="319">
        <f t="shared" si="10"/>
        <v>0</v>
      </c>
      <c r="K17" s="319">
        <f t="shared" si="10"/>
        <v>0</v>
      </c>
      <c r="L17" s="319">
        <f t="shared" si="10"/>
        <v>0</v>
      </c>
      <c r="M17" s="319">
        <f t="shared" si="10"/>
        <v>0</v>
      </c>
      <c r="N17" s="319">
        <f t="shared" si="10"/>
        <v>0</v>
      </c>
      <c r="O17" s="319">
        <f t="shared" si="10"/>
        <v>0</v>
      </c>
      <c r="P17" s="319">
        <f t="shared" si="10"/>
        <v>0</v>
      </c>
    </row>
    <row r="18" spans="2:17" ht="16.5" customHeight="1">
      <c r="B18" s="465"/>
      <c r="C18" s="102" t="s">
        <v>375</v>
      </c>
      <c r="D18" s="101"/>
      <c r="E18" s="101"/>
      <c r="F18" s="319">
        <f>'5_zał ko_klient'!E17</f>
        <v>0</v>
      </c>
      <c r="G18" s="319">
        <f>'5_zał ko_klient'!F17</f>
        <v>0</v>
      </c>
      <c r="H18" s="319">
        <f>'5_zał ko_klient'!G17</f>
        <v>0</v>
      </c>
      <c r="I18" s="319">
        <f>'5_zał ko_klient'!H17</f>
        <v>0</v>
      </c>
      <c r="J18" s="319">
        <f>'5_zał ko_klient'!I17</f>
        <v>0</v>
      </c>
      <c r="K18" s="319">
        <f>'5_zał ko_klient'!J17</f>
        <v>0</v>
      </c>
      <c r="L18" s="319">
        <f>'5_zał ko_klient'!K17</f>
        <v>0</v>
      </c>
      <c r="M18" s="319">
        <f>'5_zał ko_klient'!L17</f>
        <v>0</v>
      </c>
      <c r="N18" s="319">
        <f>'5_zał ko_klient'!M17</f>
        <v>0</v>
      </c>
      <c r="O18" s="319">
        <f>'5_zał ko_klient'!N17</f>
        <v>0</v>
      </c>
      <c r="P18" s="319">
        <f>'5_zał ko_klient'!O17</f>
        <v>0</v>
      </c>
    </row>
    <row r="19" spans="2:17" ht="19.5" customHeight="1">
      <c r="B19" s="465"/>
      <c r="C19" s="463" t="s">
        <v>99</v>
      </c>
      <c r="D19" s="97">
        <f>'4_Dane_finans_kl'!I6</f>
        <v>0</v>
      </c>
      <c r="E19" s="97">
        <f>'4_Dane_finans_kl'!J6</f>
        <v>0</v>
      </c>
      <c r="F19" s="318">
        <f>IF('4_Dane_finans_kl'!E64&lt;0,0,'4_Dane_finans_kl'!E64)</f>
        <v>0</v>
      </c>
      <c r="G19" s="318">
        <f>IF('4_Dane_finans_kl'!F64&lt;0,0,'4_Dane_finans_kl'!F64)</f>
        <v>0</v>
      </c>
      <c r="H19" s="318">
        <f>IF('4_Dane_finans_kl'!G64&lt;0,0,'4_Dane_finans_kl'!G64)</f>
        <v>0</v>
      </c>
      <c r="I19" s="318">
        <f>IF('4_Dane_finans_kl'!H64&lt;0,0,'4_Dane_finans_kl'!H64)</f>
        <v>0</v>
      </c>
      <c r="J19" s="318">
        <f>IF('4_Dane_finans_kl'!I64&lt;0,0,'4_Dane_finans_kl'!J64)</f>
        <v>-1</v>
      </c>
      <c r="K19" s="318">
        <f>IF('4_Dane_finans_kl'!J64&lt;0,0,'4_Dane_finans_kl'!K64)</f>
        <v>0</v>
      </c>
      <c r="L19" s="318">
        <f>IF('4_Dane_finans_kl'!K64&lt;0,0,'4_Dane_finans_kl'!L64)</f>
        <v>0</v>
      </c>
      <c r="M19" s="318">
        <f>IF('4_Dane_finans_kl'!L64&lt;0,0,'4_Dane_finans_kl'!M64)</f>
        <v>0</v>
      </c>
      <c r="N19" s="318">
        <f>IF('4_Dane_finans_kl'!M64&lt;0,0,'4_Dane_finans_kl'!N64)</f>
        <v>0</v>
      </c>
      <c r="O19" s="318">
        <f>IF('4_Dane_finans_kl'!N64&lt;0,0,'4_Dane_finans_kl'!O64)</f>
        <v>0</v>
      </c>
      <c r="P19" s="318">
        <f>'4_Dane_finans_kl'!O64</f>
        <v>-1</v>
      </c>
    </row>
    <row r="20" spans="2:17" ht="18.75" customHeight="1">
      <c r="B20" s="465"/>
      <c r="C20" s="302" t="s">
        <v>98</v>
      </c>
      <c r="D20" s="97">
        <f>'5_zał ko_klient'!C15</f>
        <v>0</v>
      </c>
      <c r="E20" s="97">
        <f>'5_zał ko_klient'!D15</f>
        <v>0</v>
      </c>
      <c r="F20" s="318">
        <f>'5_zał ko_klient'!E15</f>
        <v>0</v>
      </c>
      <c r="G20" s="318">
        <f>'5_zał ko_klient'!F15</f>
        <v>0</v>
      </c>
      <c r="H20" s="318">
        <f>'5_zał ko_klient'!G15</f>
        <v>0</v>
      </c>
      <c r="I20" s="318">
        <f>'5_zał ko_klient'!H15</f>
        <v>0</v>
      </c>
      <c r="J20" s="318">
        <f>'5_zał ko_klient'!I15</f>
        <v>0</v>
      </c>
      <c r="K20" s="318">
        <f>'5_zał ko_klient'!J15</f>
        <v>0</v>
      </c>
      <c r="L20" s="318">
        <f>'5_zał ko_klient'!K15</f>
        <v>0</v>
      </c>
      <c r="M20" s="318">
        <f>'5_zał ko_klient'!L15</f>
        <v>0</v>
      </c>
      <c r="N20" s="318">
        <f>'5_zał ko_klient'!M15</f>
        <v>0</v>
      </c>
      <c r="O20" s="318">
        <f>'5_zał ko_klient'!N15</f>
        <v>0</v>
      </c>
      <c r="P20" s="318">
        <f>'5_zał ko_klient'!O15</f>
        <v>0</v>
      </c>
    </row>
    <row r="21" spans="2:17" ht="21">
      <c r="B21" s="465"/>
      <c r="C21" s="303" t="s">
        <v>97</v>
      </c>
      <c r="D21" s="97">
        <f t="shared" ref="D21:P21" si="11">D22+D23</f>
        <v>0</v>
      </c>
      <c r="E21" s="97">
        <f t="shared" si="11"/>
        <v>0</v>
      </c>
      <c r="F21" s="318">
        <f t="shared" si="11"/>
        <v>0</v>
      </c>
      <c r="G21" s="318">
        <f t="shared" si="11"/>
        <v>0</v>
      </c>
      <c r="H21" s="318">
        <f t="shared" si="11"/>
        <v>0</v>
      </c>
      <c r="I21" s="318">
        <f t="shared" si="11"/>
        <v>0</v>
      </c>
      <c r="J21" s="318">
        <f t="shared" si="11"/>
        <v>1</v>
      </c>
      <c r="K21" s="318">
        <f t="shared" si="11"/>
        <v>1</v>
      </c>
      <c r="L21" s="318">
        <f t="shared" si="11"/>
        <v>1</v>
      </c>
      <c r="M21" s="318">
        <f t="shared" si="11"/>
        <v>1</v>
      </c>
      <c r="N21" s="318">
        <f t="shared" si="11"/>
        <v>1</v>
      </c>
      <c r="O21" s="318">
        <f t="shared" si="11"/>
        <v>1</v>
      </c>
      <c r="P21" s="318">
        <f t="shared" si="11"/>
        <v>2</v>
      </c>
    </row>
    <row r="22" spans="2:17" ht="21">
      <c r="B22" s="465"/>
      <c r="C22" s="103" t="s">
        <v>96</v>
      </c>
      <c r="D22" s="478">
        <f>'4_Dane_finans_kl'!I9</f>
        <v>0</v>
      </c>
      <c r="E22" s="478">
        <f>'4_Dane_finans_kl'!J9</f>
        <v>0</v>
      </c>
      <c r="F22" s="479">
        <f>'5_zał ko_klient'!E6*('6_projekcje_klient'!F33+F38)/'5_zał ko_klient'!E2</f>
        <v>0</v>
      </c>
      <c r="G22" s="479">
        <f>'5_zał ko_klient'!F6*('6_projekcje_klient'!G33+G38)/'5_zał ko_klient'!F2</f>
        <v>0</v>
      </c>
      <c r="H22" s="479">
        <f>'5_zał ko_klient'!G6*('6_projekcje_klient'!H33+H38)/'5_zał ko_klient'!G2</f>
        <v>0</v>
      </c>
      <c r="I22" s="479">
        <f>'5_zał ko_klient'!H6*('6_projekcje_klient'!I33+I38)/'5_zał ko_klient'!H2</f>
        <v>0</v>
      </c>
      <c r="J22" s="479">
        <f>'5_zał ko_klient'!I6*('6_projekcje_klient'!J33+J38)/'5_zał ko_klient'!I2</f>
        <v>0</v>
      </c>
      <c r="K22" s="479">
        <f>'5_zał ko_klient'!J6*('6_projekcje_klient'!K33+K38)/'5_zał ko_klient'!J2</f>
        <v>0</v>
      </c>
      <c r="L22" s="479">
        <f>'5_zał ko_klient'!K6*('6_projekcje_klient'!L33+L38)/'5_zał ko_klient'!K2</f>
        <v>0</v>
      </c>
      <c r="M22" s="479">
        <f>'5_zał ko_klient'!L6*('6_projekcje_klient'!M33+M38)/'5_zał ko_klient'!L2</f>
        <v>0</v>
      </c>
      <c r="N22" s="479">
        <f>'5_zał ko_klient'!M6*('6_projekcje_klient'!N33+N38)/'5_zał ko_klient'!M2</f>
        <v>0</v>
      </c>
      <c r="O22" s="479">
        <f>'5_zał ko_klient'!N6*('6_projekcje_klient'!O33+O38)/'5_zał ko_klient'!N2</f>
        <v>0</v>
      </c>
      <c r="P22" s="479">
        <f>'5_zał ko_klient'!O6*'6_projekcje_klient'!P32/'5_zał ko_klient'!O2</f>
        <v>0</v>
      </c>
    </row>
    <row r="23" spans="2:17" ht="21">
      <c r="B23" s="465"/>
      <c r="C23" s="103" t="s">
        <v>244</v>
      </c>
      <c r="D23" s="97">
        <f>'4_Dane_finans_kl'!I10</f>
        <v>0</v>
      </c>
      <c r="E23" s="97">
        <f>'4_Dane_finans_kl'!J10</f>
        <v>0</v>
      </c>
      <c r="F23" s="318">
        <f t="shared" ref="F23:P23" si="12">F24+F10</f>
        <v>0</v>
      </c>
      <c r="G23" s="318">
        <f t="shared" si="12"/>
        <v>0</v>
      </c>
      <c r="H23" s="318">
        <f t="shared" si="12"/>
        <v>0</v>
      </c>
      <c r="I23" s="318">
        <f t="shared" si="12"/>
        <v>0</v>
      </c>
      <c r="J23" s="318">
        <f t="shared" si="12"/>
        <v>1</v>
      </c>
      <c r="K23" s="318">
        <f t="shared" si="12"/>
        <v>1</v>
      </c>
      <c r="L23" s="318">
        <f t="shared" si="12"/>
        <v>1</v>
      </c>
      <c r="M23" s="318">
        <f t="shared" si="12"/>
        <v>1</v>
      </c>
      <c r="N23" s="318">
        <f t="shared" si="12"/>
        <v>1</v>
      </c>
      <c r="O23" s="318">
        <f t="shared" si="12"/>
        <v>1</v>
      </c>
      <c r="P23" s="318">
        <f t="shared" si="12"/>
        <v>2</v>
      </c>
    </row>
    <row r="24" spans="2:17" ht="21" hidden="1">
      <c r="B24" s="465"/>
      <c r="C24" s="103"/>
      <c r="D24" s="97"/>
      <c r="E24" s="97"/>
      <c r="F24" s="480">
        <f>'4_Dane_finans_kl'!E65</f>
        <v>0</v>
      </c>
      <c r="G24" s="480">
        <f>'4_Dane_finans_kl'!F65</f>
        <v>0</v>
      </c>
      <c r="H24" s="480">
        <f>'4_Dane_finans_kl'!G65</f>
        <v>0</v>
      </c>
      <c r="I24" s="480">
        <f>'4_Dane_finans_kl'!H65</f>
        <v>0</v>
      </c>
      <c r="J24" s="481">
        <f>'4_Dane_finans_kl'!J65</f>
        <v>1</v>
      </c>
      <c r="K24" s="481">
        <f>'4_Dane_finans_kl'!K65</f>
        <v>1</v>
      </c>
      <c r="L24" s="481">
        <f>'4_Dane_finans_kl'!L65</f>
        <v>1</v>
      </c>
      <c r="M24" s="481">
        <f>'4_Dane_finans_kl'!M65</f>
        <v>1</v>
      </c>
      <c r="N24" s="481">
        <f>'4_Dane_finans_kl'!N65</f>
        <v>1</v>
      </c>
      <c r="O24" s="481">
        <f>'4_Dane_finans_kl'!O65</f>
        <v>1</v>
      </c>
      <c r="P24" s="480">
        <f>'4_Dane_finans_kl'!O65</f>
        <v>1</v>
      </c>
    </row>
    <row r="25" spans="2:17" ht="19.5" customHeight="1">
      <c r="B25" s="465"/>
      <c r="C25" s="463" t="s">
        <v>94</v>
      </c>
      <c r="D25" s="97">
        <f>'5_zał ko_klient'!C13</f>
        <v>0</v>
      </c>
      <c r="E25" s="97">
        <f>'5_zał ko_klient'!D13</f>
        <v>0</v>
      </c>
      <c r="F25" s="318">
        <f>'5_zał ko_klient'!E13</f>
        <v>0</v>
      </c>
      <c r="G25" s="318">
        <f>'5_zał ko_klient'!F13</f>
        <v>0</v>
      </c>
      <c r="H25" s="318">
        <f>'5_zał ko_klient'!G13</f>
        <v>0</v>
      </c>
      <c r="I25" s="318">
        <f>'5_zał ko_klient'!H13</f>
        <v>0</v>
      </c>
      <c r="J25" s="318">
        <f>'5_zał ko_klient'!I13</f>
        <v>0</v>
      </c>
      <c r="K25" s="318">
        <f>'5_zał ko_klient'!J13</f>
        <v>0</v>
      </c>
      <c r="L25" s="318">
        <f>'5_zał ko_klient'!K13</f>
        <v>0</v>
      </c>
      <c r="M25" s="318">
        <f>'5_zał ko_klient'!L13</f>
        <v>0</v>
      </c>
      <c r="N25" s="318">
        <f>'5_zał ko_klient'!M13</f>
        <v>0</v>
      </c>
      <c r="O25" s="318">
        <f>'5_zał ko_klient'!N13</f>
        <v>0</v>
      </c>
      <c r="P25" s="318">
        <f>'5_zał ko_klient'!O13</f>
        <v>0</v>
      </c>
    </row>
    <row r="26" spans="2:17" ht="21">
      <c r="B26" s="465"/>
      <c r="C26" s="463" t="s">
        <v>93</v>
      </c>
      <c r="D26" s="97">
        <f>'5_zał ko_klient'!C14</f>
        <v>0</v>
      </c>
      <c r="E26" s="97">
        <f>'5_zał ko_klient'!D14</f>
        <v>0</v>
      </c>
      <c r="F26" s="318">
        <f>'5_zał ko_klient'!E14</f>
        <v>0</v>
      </c>
      <c r="G26" s="318">
        <f>'5_zał ko_klient'!F14</f>
        <v>0</v>
      </c>
      <c r="H26" s="318">
        <f>'5_zał ko_klient'!G14</f>
        <v>0</v>
      </c>
      <c r="I26" s="318">
        <f>'5_zał ko_klient'!H14</f>
        <v>0</v>
      </c>
      <c r="J26" s="318">
        <f>'5_zał ko_klient'!I14</f>
        <v>0</v>
      </c>
      <c r="K26" s="318">
        <f>'5_zał ko_klient'!J14</f>
        <v>0</v>
      </c>
      <c r="L26" s="318">
        <f>'5_zał ko_klient'!K14</f>
        <v>0</v>
      </c>
      <c r="M26" s="318">
        <f>'5_zał ko_klient'!L14</f>
        <v>0</v>
      </c>
      <c r="N26" s="318">
        <f>'5_zał ko_klient'!M14</f>
        <v>0</v>
      </c>
      <c r="O26" s="318">
        <f>'5_zał ko_klient'!N14</f>
        <v>0</v>
      </c>
      <c r="P26" s="318">
        <f>'5_zał ko_klient'!O14</f>
        <v>0</v>
      </c>
    </row>
    <row r="27" spans="2:17" ht="21">
      <c r="B27" s="465"/>
      <c r="C27" s="104" t="s">
        <v>90</v>
      </c>
      <c r="D27" s="100">
        <f t="shared" ref="D27:P27" si="13">D16+D19+D21+D25+D26+D20</f>
        <v>0</v>
      </c>
      <c r="E27" s="100">
        <f t="shared" si="13"/>
        <v>0</v>
      </c>
      <c r="F27" s="321">
        <f t="shared" si="13"/>
        <v>0</v>
      </c>
      <c r="G27" s="321">
        <f t="shared" si="13"/>
        <v>0</v>
      </c>
      <c r="H27" s="321">
        <f t="shared" si="13"/>
        <v>0</v>
      </c>
      <c r="I27" s="321">
        <f t="shared" si="13"/>
        <v>0</v>
      </c>
      <c r="J27" s="321">
        <f t="shared" si="13"/>
        <v>0</v>
      </c>
      <c r="K27" s="321">
        <f t="shared" si="13"/>
        <v>1</v>
      </c>
      <c r="L27" s="321">
        <f t="shared" si="13"/>
        <v>1</v>
      </c>
      <c r="M27" s="321">
        <f t="shared" si="13"/>
        <v>1</v>
      </c>
      <c r="N27" s="321">
        <f t="shared" si="13"/>
        <v>1</v>
      </c>
      <c r="O27" s="321">
        <f t="shared" si="13"/>
        <v>1</v>
      </c>
      <c r="P27" s="321">
        <f t="shared" si="13"/>
        <v>1</v>
      </c>
    </row>
    <row r="28" spans="2:17" ht="21" hidden="1">
      <c r="B28" s="465"/>
      <c r="C28" s="104"/>
      <c r="D28" s="311"/>
      <c r="E28" s="311"/>
      <c r="F28" s="311">
        <f t="shared" ref="F28:O28" si="14">F26+F25+F22+F20+F19+F16+F24</f>
        <v>0</v>
      </c>
      <c r="G28" s="311">
        <f t="shared" si="14"/>
        <v>0</v>
      </c>
      <c r="H28" s="311">
        <f t="shared" si="14"/>
        <v>0</v>
      </c>
      <c r="I28" s="311">
        <f t="shared" si="14"/>
        <v>0</v>
      </c>
      <c r="J28" s="311">
        <f t="shared" si="14"/>
        <v>0</v>
      </c>
      <c r="K28" s="311">
        <f t="shared" si="14"/>
        <v>1</v>
      </c>
      <c r="L28" s="311">
        <f t="shared" si="14"/>
        <v>1</v>
      </c>
      <c r="M28" s="311">
        <f t="shared" si="14"/>
        <v>1</v>
      </c>
      <c r="N28" s="311">
        <f t="shared" si="14"/>
        <v>1</v>
      </c>
      <c r="O28" s="311">
        <f t="shared" si="14"/>
        <v>1</v>
      </c>
      <c r="P28" s="311">
        <f>P26+P25+P22+P20+P19+P16</f>
        <v>-1</v>
      </c>
      <c r="Q28" s="455"/>
    </row>
    <row r="29" spans="2:17" ht="17.25" customHeight="1">
      <c r="B29" s="465"/>
      <c r="C29" s="482" t="s">
        <v>242</v>
      </c>
      <c r="D29" s="483">
        <f t="shared" ref="D29:P29" si="15">D13-D27</f>
        <v>0</v>
      </c>
      <c r="E29" s="483">
        <f t="shared" si="15"/>
        <v>0</v>
      </c>
      <c r="F29" s="484">
        <f t="shared" si="15"/>
        <v>0</v>
      </c>
      <c r="G29" s="484">
        <f t="shared" si="15"/>
        <v>0</v>
      </c>
      <c r="H29" s="484">
        <f t="shared" si="15"/>
        <v>0</v>
      </c>
      <c r="I29" s="484">
        <f t="shared" si="15"/>
        <v>0</v>
      </c>
      <c r="J29" s="484">
        <f t="shared" si="15"/>
        <v>0</v>
      </c>
      <c r="K29" s="484">
        <f t="shared" si="15"/>
        <v>0</v>
      </c>
      <c r="L29" s="484">
        <f t="shared" si="15"/>
        <v>0</v>
      </c>
      <c r="M29" s="484">
        <f t="shared" si="15"/>
        <v>0</v>
      </c>
      <c r="N29" s="484">
        <f t="shared" si="15"/>
        <v>0</v>
      </c>
      <c r="O29" s="484">
        <f t="shared" si="15"/>
        <v>0</v>
      </c>
      <c r="P29" s="484">
        <f t="shared" si="15"/>
        <v>0</v>
      </c>
    </row>
    <row r="30" spans="2:17" s="112" customFormat="1" ht="25.5" customHeight="1">
      <c r="B30" s="485"/>
      <c r="C30" s="486"/>
      <c r="D30" s="487"/>
      <c r="E30" s="487"/>
      <c r="F30" s="833" t="s">
        <v>295</v>
      </c>
      <c r="G30" s="833"/>
      <c r="H30" s="833"/>
      <c r="I30" s="833"/>
      <c r="J30" s="487"/>
      <c r="K30" s="487"/>
      <c r="L30" s="487"/>
      <c r="M30" s="487"/>
      <c r="N30" s="487"/>
      <c r="O30" s="487"/>
      <c r="P30" s="487"/>
    </row>
    <row r="31" spans="2:17" ht="48" customHeight="1">
      <c r="B31" s="465"/>
      <c r="C31" s="105" t="s">
        <v>149</v>
      </c>
      <c r="D31" s="106">
        <f t="shared" ref="D31:P31" si="16">D3</f>
        <v>2016</v>
      </c>
      <c r="E31" s="106">
        <f t="shared" si="16"/>
        <v>2017</v>
      </c>
      <c r="F31" s="106" t="str">
        <f t="shared" si="16"/>
        <v>Kwartał 1</v>
      </c>
      <c r="G31" s="106" t="str">
        <f t="shared" si="16"/>
        <v>Kwartał 2</v>
      </c>
      <c r="H31" s="106" t="str">
        <f t="shared" si="16"/>
        <v>Kwartał 3</v>
      </c>
      <c r="I31" s="614" t="str">
        <f t="shared" si="16"/>
        <v>Kwartał 4 2018 r</v>
      </c>
      <c r="J31" s="106">
        <f t="shared" si="16"/>
        <v>2019</v>
      </c>
      <c r="K31" s="106">
        <f t="shared" si="16"/>
        <v>2020</v>
      </c>
      <c r="L31" s="106">
        <f t="shared" si="16"/>
        <v>2021</v>
      </c>
      <c r="M31" s="106">
        <f t="shared" si="16"/>
        <v>2022</v>
      </c>
      <c r="N31" s="106">
        <f t="shared" si="16"/>
        <v>2023</v>
      </c>
      <c r="O31" s="106">
        <f t="shared" si="16"/>
        <v>2024</v>
      </c>
      <c r="P31" s="106">
        <f t="shared" si="16"/>
        <v>2025</v>
      </c>
    </row>
    <row r="32" spans="2:17" ht="21">
      <c r="B32" s="465"/>
      <c r="C32" s="151" t="s">
        <v>57</v>
      </c>
      <c r="D32" s="107">
        <f t="shared" ref="D32:P32" si="17">D33+D34+D35+D36</f>
        <v>0</v>
      </c>
      <c r="E32" s="107">
        <f t="shared" si="17"/>
        <v>0</v>
      </c>
      <c r="F32" s="324">
        <f t="shared" si="17"/>
        <v>0</v>
      </c>
      <c r="G32" s="324">
        <f t="shared" si="17"/>
        <v>0</v>
      </c>
      <c r="H32" s="324">
        <f t="shared" si="17"/>
        <v>0</v>
      </c>
      <c r="I32" s="324">
        <f t="shared" si="17"/>
        <v>0</v>
      </c>
      <c r="J32" s="324">
        <f t="shared" si="17"/>
        <v>0</v>
      </c>
      <c r="K32" s="324">
        <f t="shared" si="17"/>
        <v>0</v>
      </c>
      <c r="L32" s="324">
        <f t="shared" si="17"/>
        <v>0</v>
      </c>
      <c r="M32" s="324">
        <f t="shared" si="17"/>
        <v>0</v>
      </c>
      <c r="N32" s="324">
        <f t="shared" si="17"/>
        <v>0</v>
      </c>
      <c r="O32" s="324">
        <f t="shared" si="17"/>
        <v>0</v>
      </c>
      <c r="P32" s="324">
        <f t="shared" si="17"/>
        <v>0</v>
      </c>
    </row>
    <row r="33" spans="2:17" ht="21">
      <c r="B33" s="465"/>
      <c r="C33" s="351" t="s">
        <v>247</v>
      </c>
      <c r="D33" s="323">
        <f>'4_Dane_finans_kl'!M4</f>
        <v>0</v>
      </c>
      <c r="E33" s="323">
        <f>'4_Dane_finans_kl'!N4</f>
        <v>0</v>
      </c>
      <c r="F33" s="325">
        <f>'1_Wniosek_klient'!C125</f>
        <v>0</v>
      </c>
      <c r="G33" s="325">
        <f>'1_Wniosek_klient'!D125+'1_Wniosek_klient'!C125</f>
        <v>0</v>
      </c>
      <c r="H33" s="325">
        <f>'1_Wniosek_klient'!E125+'1_Wniosek_klient'!D125+'1_Wniosek_klient'!C125</f>
        <v>0</v>
      </c>
      <c r="I33" s="325">
        <f>'1_Wniosek_klient'!G125</f>
        <v>0</v>
      </c>
      <c r="J33" s="325">
        <f>'1_Wniosek_klient'!H125</f>
        <v>0</v>
      </c>
      <c r="K33" s="325">
        <f>'1_Wniosek_klient'!I125</f>
        <v>0</v>
      </c>
      <c r="L33" s="325">
        <f>'1_Wniosek_klient'!J125</f>
        <v>0</v>
      </c>
      <c r="M33" s="325">
        <f>'1_Wniosek_klient'!K125</f>
        <v>0</v>
      </c>
      <c r="N33" s="325">
        <f>'1_Wniosek_klient'!L125</f>
        <v>0</v>
      </c>
      <c r="O33" s="325">
        <f>'1_Wniosek_klient'!M125</f>
        <v>0</v>
      </c>
      <c r="P33" s="325">
        <f>'1_Wniosek_klient'!N125</f>
        <v>0</v>
      </c>
    </row>
    <row r="34" spans="2:17" ht="21">
      <c r="B34" s="465"/>
      <c r="C34" s="353" t="s">
        <v>59</v>
      </c>
      <c r="D34" s="323">
        <f>'4_Dane_finans_kl'!M5</f>
        <v>0</v>
      </c>
      <c r="E34" s="323">
        <f>'4_Dane_finans_kl'!N5</f>
        <v>0</v>
      </c>
      <c r="F34" s="325">
        <f>'1_Wniosek_klient'!C126</f>
        <v>0</v>
      </c>
      <c r="G34" s="325">
        <f>'1_Wniosek_klient'!D126+'1_Wniosek_klient'!C126</f>
        <v>0</v>
      </c>
      <c r="H34" s="325">
        <f>'1_Wniosek_klient'!E126+'1_Wniosek_klient'!D126+'1_Wniosek_klient'!C126</f>
        <v>0</v>
      </c>
      <c r="I34" s="325">
        <f>'1_Wniosek_klient'!G126</f>
        <v>0</v>
      </c>
      <c r="J34" s="325">
        <f>'1_Wniosek_klient'!H126</f>
        <v>0</v>
      </c>
      <c r="K34" s="325">
        <f>'1_Wniosek_klient'!I126</f>
        <v>0</v>
      </c>
      <c r="L34" s="325">
        <f>'1_Wniosek_klient'!J126</f>
        <v>0</v>
      </c>
      <c r="M34" s="325">
        <f>'1_Wniosek_klient'!K126</f>
        <v>0</v>
      </c>
      <c r="N34" s="325">
        <f>'1_Wniosek_klient'!L126</f>
        <v>0</v>
      </c>
      <c r="O34" s="325">
        <f>'1_Wniosek_klient'!M126</f>
        <v>0</v>
      </c>
      <c r="P34" s="325">
        <f>'1_Wniosek_klient'!N126</f>
        <v>0</v>
      </c>
    </row>
    <row r="35" spans="2:17" ht="21">
      <c r="B35" s="465"/>
      <c r="C35" s="355" t="s">
        <v>60</v>
      </c>
      <c r="D35" s="323">
        <f>'4_Dane_finans_kl'!M6</f>
        <v>0</v>
      </c>
      <c r="E35" s="323">
        <f>'4_Dane_finans_kl'!N6</f>
        <v>0</v>
      </c>
      <c r="F35" s="325">
        <f>'1_Wniosek_klient'!C127</f>
        <v>0</v>
      </c>
      <c r="G35" s="325">
        <f>'1_Wniosek_klient'!D127+'1_Wniosek_klient'!C127</f>
        <v>0</v>
      </c>
      <c r="H35" s="325">
        <f>'1_Wniosek_klient'!E127+'1_Wniosek_klient'!D127+'1_Wniosek_klient'!C127</f>
        <v>0</v>
      </c>
      <c r="I35" s="325">
        <f>'1_Wniosek_klient'!G127</f>
        <v>0</v>
      </c>
      <c r="J35" s="325">
        <f>'1_Wniosek_klient'!H127</f>
        <v>0</v>
      </c>
      <c r="K35" s="325">
        <f>'1_Wniosek_klient'!I127</f>
        <v>0</v>
      </c>
      <c r="L35" s="325">
        <f>'1_Wniosek_klient'!J127</f>
        <v>0</v>
      </c>
      <c r="M35" s="325">
        <f>'1_Wniosek_klient'!K127</f>
        <v>0</v>
      </c>
      <c r="N35" s="325">
        <f>'1_Wniosek_klient'!L127</f>
        <v>0</v>
      </c>
      <c r="O35" s="325">
        <f>'1_Wniosek_klient'!M127</f>
        <v>0</v>
      </c>
      <c r="P35" s="325">
        <f>'1_Wniosek_klient'!N127</f>
        <v>0</v>
      </c>
    </row>
    <row r="36" spans="2:17" ht="21">
      <c r="B36" s="465"/>
      <c r="C36" s="351" t="s">
        <v>61</v>
      </c>
      <c r="D36" s="97">
        <f t="shared" ref="D36:P36" si="18">D37+D38</f>
        <v>0</v>
      </c>
      <c r="E36" s="97">
        <f t="shared" si="18"/>
        <v>0</v>
      </c>
      <c r="F36" s="488">
        <f t="shared" si="18"/>
        <v>0</v>
      </c>
      <c r="G36" s="488">
        <f t="shared" si="18"/>
        <v>0</v>
      </c>
      <c r="H36" s="488">
        <f t="shared" si="18"/>
        <v>0</v>
      </c>
      <c r="I36" s="488">
        <f t="shared" si="18"/>
        <v>0</v>
      </c>
      <c r="J36" s="488">
        <f t="shared" si="18"/>
        <v>0</v>
      </c>
      <c r="K36" s="488">
        <f t="shared" si="18"/>
        <v>0</v>
      </c>
      <c r="L36" s="488">
        <f t="shared" si="18"/>
        <v>0</v>
      </c>
      <c r="M36" s="488">
        <f t="shared" si="18"/>
        <v>0</v>
      </c>
      <c r="N36" s="488">
        <f t="shared" si="18"/>
        <v>0</v>
      </c>
      <c r="O36" s="488">
        <f t="shared" si="18"/>
        <v>0</v>
      </c>
      <c r="P36" s="488">
        <f t="shared" si="18"/>
        <v>0</v>
      </c>
    </row>
    <row r="37" spans="2:17" ht="21" outlineLevel="1">
      <c r="B37" s="465"/>
      <c r="C37" s="109" t="s">
        <v>36</v>
      </c>
      <c r="D37" s="489">
        <f>'4_Dane_finans_kl'!M8</f>
        <v>0</v>
      </c>
      <c r="E37" s="489">
        <f>'4_Dane_finans_kl'!N8</f>
        <v>0</v>
      </c>
      <c r="F37" s="325">
        <f>'1_Wniosek_klient'!C129</f>
        <v>0</v>
      </c>
      <c r="G37" s="325">
        <f>'1_Wniosek_klient'!D129+'1_Wniosek_klient'!C129</f>
        <v>0</v>
      </c>
      <c r="H37" s="325">
        <f>'1_Wniosek_klient'!E129+'1_Wniosek_klient'!D129+'1_Wniosek_klient'!C129</f>
        <v>0</v>
      </c>
      <c r="I37" s="325">
        <f>'1_Wniosek_klient'!G129</f>
        <v>0</v>
      </c>
      <c r="J37" s="325">
        <f>'1_Wniosek_klient'!H129</f>
        <v>0</v>
      </c>
      <c r="K37" s="325">
        <f>'1_Wniosek_klient'!I129</f>
        <v>0</v>
      </c>
      <c r="L37" s="325">
        <f>'1_Wniosek_klient'!J129</f>
        <v>0</v>
      </c>
      <c r="M37" s="325">
        <f>'1_Wniosek_klient'!K129</f>
        <v>0</v>
      </c>
      <c r="N37" s="325">
        <f>'1_Wniosek_klient'!L129</f>
        <v>0</v>
      </c>
      <c r="O37" s="325">
        <f>'1_Wniosek_klient'!M129</f>
        <v>0</v>
      </c>
      <c r="P37" s="325">
        <f>'1_Wniosek_klient'!N129</f>
        <v>0</v>
      </c>
    </row>
    <row r="38" spans="2:17" ht="21" outlineLevel="1">
      <c r="B38" s="465"/>
      <c r="C38" s="108" t="s">
        <v>37</v>
      </c>
      <c r="D38" s="489">
        <f>'4_Dane_finans_kl'!M9</f>
        <v>0</v>
      </c>
      <c r="E38" s="489">
        <f>'4_Dane_finans_kl'!N9</f>
        <v>0</v>
      </c>
      <c r="F38" s="325">
        <f>'1_Wniosek_klient'!C130</f>
        <v>0</v>
      </c>
      <c r="G38" s="325">
        <f>'1_Wniosek_klient'!D130+'1_Wniosek_klient'!C130</f>
        <v>0</v>
      </c>
      <c r="H38" s="325">
        <f>'1_Wniosek_klient'!E130+'1_Wniosek_klient'!D130+'1_Wniosek_klient'!C130</f>
        <v>0</v>
      </c>
      <c r="I38" s="325">
        <f>'1_Wniosek_klient'!G130</f>
        <v>0</v>
      </c>
      <c r="J38" s="325">
        <f>'1_Wniosek_klient'!H130</f>
        <v>0</v>
      </c>
      <c r="K38" s="325">
        <f>'1_Wniosek_klient'!I130</f>
        <v>0</v>
      </c>
      <c r="L38" s="325">
        <f>'1_Wniosek_klient'!J130</f>
        <v>0</v>
      </c>
      <c r="M38" s="325">
        <f>'1_Wniosek_klient'!K130</f>
        <v>0</v>
      </c>
      <c r="N38" s="325">
        <f>'1_Wniosek_klient'!L130</f>
        <v>0</v>
      </c>
      <c r="O38" s="325">
        <f>'1_Wniosek_klient'!M130</f>
        <v>0</v>
      </c>
      <c r="P38" s="325">
        <f>'1_Wniosek_klient'!N130</f>
        <v>0</v>
      </c>
    </row>
    <row r="39" spans="2:17" ht="21">
      <c r="B39" s="465"/>
      <c r="C39" s="106" t="s">
        <v>150</v>
      </c>
      <c r="D39" s="107">
        <f>D40+D44+D45+D46+D47+D48+D54</f>
        <v>0</v>
      </c>
      <c r="E39" s="107">
        <f t="shared" ref="E39:O39" si="19">E40+E44+E45+E46+E47+E48+E54</f>
        <v>0</v>
      </c>
      <c r="F39" s="490">
        <f t="shared" si="19"/>
        <v>0</v>
      </c>
      <c r="G39" s="490">
        <f t="shared" si="19"/>
        <v>0</v>
      </c>
      <c r="H39" s="490">
        <f t="shared" si="19"/>
        <v>0</v>
      </c>
      <c r="I39" s="490">
        <f t="shared" si="19"/>
        <v>0</v>
      </c>
      <c r="J39" s="490">
        <f t="shared" si="19"/>
        <v>0</v>
      </c>
      <c r="K39" s="490">
        <f t="shared" si="19"/>
        <v>0</v>
      </c>
      <c r="L39" s="490">
        <f t="shared" si="19"/>
        <v>0</v>
      </c>
      <c r="M39" s="490">
        <f t="shared" si="19"/>
        <v>0</v>
      </c>
      <c r="N39" s="490">
        <f t="shared" si="19"/>
        <v>0</v>
      </c>
      <c r="O39" s="490">
        <f t="shared" si="19"/>
        <v>0</v>
      </c>
      <c r="P39" s="490">
        <f>P40+P44+P45+P47+P48+P54+P46</f>
        <v>0</v>
      </c>
    </row>
    <row r="40" spans="2:17" ht="17.25" customHeight="1">
      <c r="B40" s="465"/>
      <c r="C40" s="351" t="s">
        <v>122</v>
      </c>
      <c r="D40" s="97">
        <f t="shared" ref="D40:P40" si="20">D41+D42+D43</f>
        <v>0</v>
      </c>
      <c r="E40" s="97">
        <f t="shared" si="20"/>
        <v>0</v>
      </c>
      <c r="F40" s="111">
        <f t="shared" si="20"/>
        <v>0</v>
      </c>
      <c r="G40" s="111">
        <f t="shared" si="20"/>
        <v>0</v>
      </c>
      <c r="H40" s="111">
        <f t="shared" si="20"/>
        <v>0</v>
      </c>
      <c r="I40" s="111">
        <f t="shared" si="20"/>
        <v>0</v>
      </c>
      <c r="J40" s="111">
        <f t="shared" si="20"/>
        <v>0</v>
      </c>
      <c r="K40" s="111">
        <f t="shared" si="20"/>
        <v>0</v>
      </c>
      <c r="L40" s="111">
        <f t="shared" si="20"/>
        <v>0</v>
      </c>
      <c r="M40" s="111">
        <f t="shared" si="20"/>
        <v>0</v>
      </c>
      <c r="N40" s="111">
        <f t="shared" si="20"/>
        <v>0</v>
      </c>
      <c r="O40" s="111">
        <f t="shared" si="20"/>
        <v>0</v>
      </c>
      <c r="P40" s="111">
        <f t="shared" si="20"/>
        <v>0</v>
      </c>
    </row>
    <row r="41" spans="2:17" ht="21">
      <c r="B41" s="465"/>
      <c r="C41" s="110" t="s">
        <v>62</v>
      </c>
      <c r="D41" s="491">
        <f>'4_Dane_finans_kl'!M12</f>
        <v>0</v>
      </c>
      <c r="E41" s="491">
        <f>'4_Dane_finans_kl'!N12</f>
        <v>0</v>
      </c>
      <c r="F41" s="443">
        <f>IF('1_Wniosek_klient'!$J83=0,('1_Wniosek_klient'!C134+'1_Wniosek_klient'!D$83),'1_Wniosek_klient'!C134)</f>
        <v>0</v>
      </c>
      <c r="G41" s="443">
        <f>IF('1_Wniosek_klient'!$J$83=0,('1_Wniosek_klient'!D134+'1_Wniosek_klient'!E83),'1_Wniosek_klient'!D134)+F41</f>
        <v>0</v>
      </c>
      <c r="H41" s="443">
        <f>IF('1_Wniosek_klient'!$J$83=0,('1_Wniosek_klient'!E134+'1_Wniosek_klient'!F83),'1_Wniosek_klient'!E134)+G41</f>
        <v>0</v>
      </c>
      <c r="I41" s="443">
        <f>IF('1_Wniosek_klient'!$J$83=0,('1_Wniosek_klient'!F134+'1_Wniosek_klient'!G83),'1_Wniosek_klient'!F134)+H41</f>
        <v>0</v>
      </c>
      <c r="J41" s="443">
        <f>'1_Wniosek_klient'!H134+'1_Wniosek_klient'!I83</f>
        <v>0</v>
      </c>
      <c r="K41" s="443">
        <f>'1_Wniosek_klient'!I134</f>
        <v>0</v>
      </c>
      <c r="L41" s="443">
        <f>'1_Wniosek_klient'!J134</f>
        <v>0</v>
      </c>
      <c r="M41" s="443">
        <f>'1_Wniosek_klient'!K134</f>
        <v>0</v>
      </c>
      <c r="N41" s="443">
        <f>'1_Wniosek_klient'!L134</f>
        <v>0</v>
      </c>
      <c r="O41" s="443">
        <f>'1_Wniosek_klient'!M134</f>
        <v>0</v>
      </c>
      <c r="P41" s="443">
        <f>'1_Wniosek_klient'!N134</f>
        <v>0</v>
      </c>
      <c r="Q41" s="455"/>
    </row>
    <row r="42" spans="2:17" ht="21">
      <c r="B42" s="465"/>
      <c r="C42" s="110" t="s">
        <v>35</v>
      </c>
      <c r="D42" s="491">
        <f>'4_Dane_finans_kl'!M13</f>
        <v>0</v>
      </c>
      <c r="E42" s="491">
        <f>'4_Dane_finans_kl'!N13</f>
        <v>0</v>
      </c>
      <c r="F42" s="443">
        <f>IF('1_Wniosek_klient'!$J$84=0,('1_Wniosek_klient'!C135+'1_Wniosek_klient'!D$84),'1_Wniosek_klient'!C135)</f>
        <v>0</v>
      </c>
      <c r="G42" s="443">
        <f>IF('1_Wniosek_klient'!$J$84=0,('1_Wniosek_klient'!D135+'1_Wniosek_klient'!E$84),'1_Wniosek_klient'!D135)+F42</f>
        <v>0</v>
      </c>
      <c r="H42" s="443">
        <f>IF('1_Wniosek_klient'!$J$84=0,('1_Wniosek_klient'!E135+'1_Wniosek_klient'!F$84),'1_Wniosek_klient'!E135)+G42</f>
        <v>0</v>
      </c>
      <c r="I42" s="443">
        <f>IF('1_Wniosek_klient'!$J$84=0,('1_Wniosek_klient'!F135+'1_Wniosek_klient'!G$84),'1_Wniosek_klient'!F135)+H42</f>
        <v>0</v>
      </c>
      <c r="J42" s="443">
        <f>'1_Wniosek_klient'!H135+'1_Wniosek_klient'!I84</f>
        <v>0</v>
      </c>
      <c r="K42" s="443">
        <f>'1_Wniosek_klient'!I135</f>
        <v>0</v>
      </c>
      <c r="L42" s="443">
        <f>'1_Wniosek_klient'!J135</f>
        <v>0</v>
      </c>
      <c r="M42" s="443">
        <f>'1_Wniosek_klient'!K135</f>
        <v>0</v>
      </c>
      <c r="N42" s="443">
        <f>'1_Wniosek_klient'!L135</f>
        <v>0</v>
      </c>
      <c r="O42" s="443">
        <f>'1_Wniosek_klient'!M135</f>
        <v>0</v>
      </c>
      <c r="P42" s="443">
        <f>'1_Wniosek_klient'!N135</f>
        <v>0</v>
      </c>
      <c r="Q42" s="455"/>
    </row>
    <row r="43" spans="2:17" ht="25.5" customHeight="1">
      <c r="B43" s="465"/>
      <c r="C43" s="110" t="s">
        <v>156</v>
      </c>
      <c r="D43" s="491">
        <f>'4_Dane_finans_kl'!M14</f>
        <v>0</v>
      </c>
      <c r="E43" s="491">
        <f>'4_Dane_finans_kl'!N14</f>
        <v>0</v>
      </c>
      <c r="F43" s="443">
        <f>IF('1_Wniosek_klient'!$J$85=0,('1_Wniosek_klient'!C136+'1_Wniosek_klient'!D$85),'1_Wniosek_klient'!C136)</f>
        <v>0</v>
      </c>
      <c r="G43" s="443">
        <f>IF('1_Wniosek_klient'!$J$85=0,('1_Wniosek_klient'!D136+'1_Wniosek_klient'!E$85),'1_Wniosek_klient'!D136)+F43</f>
        <v>0</v>
      </c>
      <c r="H43" s="443">
        <f>IF('1_Wniosek_klient'!$J$85=0,('1_Wniosek_klient'!E136+'1_Wniosek_klient'!F$85),'1_Wniosek_klient'!E136)+G43</f>
        <v>0</v>
      </c>
      <c r="I43" s="443">
        <f>IF('1_Wniosek_klient'!$J$85=0,('1_Wniosek_klient'!F136+'1_Wniosek_klient'!G$85),'1_Wniosek_klient'!F136)+H43</f>
        <v>0</v>
      </c>
      <c r="J43" s="443">
        <f>'1_Wniosek_klient'!H136+'1_Wniosek_klient'!I85</f>
        <v>0</v>
      </c>
      <c r="K43" s="443">
        <f>'1_Wniosek_klient'!I136</f>
        <v>0</v>
      </c>
      <c r="L43" s="443">
        <f>'1_Wniosek_klient'!J136</f>
        <v>0</v>
      </c>
      <c r="M43" s="443">
        <f>'1_Wniosek_klient'!K136</f>
        <v>0</v>
      </c>
      <c r="N43" s="443">
        <f>'1_Wniosek_klient'!L136</f>
        <v>0</v>
      </c>
      <c r="O43" s="443">
        <f>'1_Wniosek_klient'!M136</f>
        <v>0</v>
      </c>
      <c r="P43" s="443">
        <f>'1_Wniosek_klient'!N136</f>
        <v>0</v>
      </c>
      <c r="Q43" s="455"/>
    </row>
    <row r="44" spans="2:17" ht="21">
      <c r="B44" s="465"/>
      <c r="C44" s="352" t="s">
        <v>160</v>
      </c>
      <c r="D44" s="491">
        <f>'4_Dane_finans_kl'!M15</f>
        <v>0</v>
      </c>
      <c r="E44" s="491">
        <f>'4_Dane_finans_kl'!N15</f>
        <v>0</v>
      </c>
      <c r="F44" s="443">
        <f>'1_Wniosek_klient'!C137</f>
        <v>0</v>
      </c>
      <c r="G44" s="443">
        <f>'1_Wniosek_klient'!D137+'1_Wniosek_klient'!C137</f>
        <v>0</v>
      </c>
      <c r="H44" s="443">
        <f>'1_Wniosek_klient'!E137+'1_Wniosek_klient'!D137+'1_Wniosek_klient'!C137</f>
        <v>0</v>
      </c>
      <c r="I44" s="443">
        <f>'1_Wniosek_klient'!G137</f>
        <v>0</v>
      </c>
      <c r="J44" s="443">
        <f>'1_Wniosek_klient'!H137</f>
        <v>0</v>
      </c>
      <c r="K44" s="443">
        <f>'1_Wniosek_klient'!I137</f>
        <v>0</v>
      </c>
      <c r="L44" s="443">
        <f>'1_Wniosek_klient'!J137</f>
        <v>0</v>
      </c>
      <c r="M44" s="443">
        <f>'1_Wniosek_klient'!K137</f>
        <v>0</v>
      </c>
      <c r="N44" s="443">
        <f>'1_Wniosek_klient'!L137</f>
        <v>0</v>
      </c>
      <c r="O44" s="443">
        <f>'1_Wniosek_klient'!M137</f>
        <v>0</v>
      </c>
      <c r="P44" s="443">
        <f>'1_Wniosek_klient'!N137</f>
        <v>0</v>
      </c>
    </row>
    <row r="45" spans="2:17" ht="19.5" customHeight="1">
      <c r="B45" s="465"/>
      <c r="C45" s="351" t="s">
        <v>155</v>
      </c>
      <c r="D45" s="491">
        <f>'4_Dane_finans_kl'!M16</f>
        <v>0</v>
      </c>
      <c r="E45" s="491">
        <f>'4_Dane_finans_kl'!N16</f>
        <v>0</v>
      </c>
      <c r="F45" s="443">
        <f>'1_Wniosek_klient'!C138</f>
        <v>0</v>
      </c>
      <c r="G45" s="443">
        <f>'1_Wniosek_klient'!D138+'1_Wniosek_klient'!C138</f>
        <v>0</v>
      </c>
      <c r="H45" s="443">
        <f>'1_Wniosek_klient'!E138+'1_Wniosek_klient'!D138+'1_Wniosek_klient'!C138</f>
        <v>0</v>
      </c>
      <c r="I45" s="443">
        <f>'1_Wniosek_klient'!G138</f>
        <v>0</v>
      </c>
      <c r="J45" s="443">
        <f>'1_Wniosek_klient'!H138</f>
        <v>0</v>
      </c>
      <c r="K45" s="443">
        <f>'1_Wniosek_klient'!I138</f>
        <v>0</v>
      </c>
      <c r="L45" s="443">
        <f>'1_Wniosek_klient'!J138</f>
        <v>0</v>
      </c>
      <c r="M45" s="443">
        <f>'1_Wniosek_klient'!K138</f>
        <v>0</v>
      </c>
      <c r="N45" s="443">
        <f>'1_Wniosek_klient'!L138</f>
        <v>0</v>
      </c>
      <c r="O45" s="443">
        <f>'1_Wniosek_klient'!M138</f>
        <v>0</v>
      </c>
      <c r="P45" s="443">
        <f>'1_Wniosek_klient'!N138</f>
        <v>0</v>
      </c>
    </row>
    <row r="46" spans="2:17" ht="42" customHeight="1">
      <c r="B46" s="465"/>
      <c r="C46" s="108" t="s">
        <v>261</v>
      </c>
      <c r="D46" s="491"/>
      <c r="E46" s="491"/>
      <c r="F46" s="443">
        <f>'1_Wniosek_klient'!C139</f>
        <v>0</v>
      </c>
      <c r="G46" s="443">
        <f>'1_Wniosek_klient'!D139+'1_Wniosek_klient'!C139</f>
        <v>0</v>
      </c>
      <c r="H46" s="443">
        <f>'1_Wniosek_klient'!E139+'1_Wniosek_klient'!D139+'1_Wniosek_klient'!C139</f>
        <v>0</v>
      </c>
      <c r="I46" s="443">
        <f>'1_Wniosek_klient'!G139</f>
        <v>0</v>
      </c>
      <c r="J46" s="443">
        <f>'1_Wniosek_klient'!H139</f>
        <v>0</v>
      </c>
      <c r="K46" s="443">
        <f>'1_Wniosek_klient'!I139</f>
        <v>0</v>
      </c>
      <c r="L46" s="443">
        <f>'1_Wniosek_klient'!J139</f>
        <v>0</v>
      </c>
      <c r="M46" s="443">
        <f>'1_Wniosek_klient'!K139</f>
        <v>0</v>
      </c>
      <c r="N46" s="443">
        <f>'1_Wniosek_klient'!L139</f>
        <v>0</v>
      </c>
      <c r="O46" s="443">
        <f>'1_Wniosek_klient'!M139</f>
        <v>0</v>
      </c>
      <c r="P46" s="443">
        <f>'1_Wniosek_klient'!N139</f>
        <v>0</v>
      </c>
    </row>
    <row r="47" spans="2:17" ht="21">
      <c r="B47" s="465"/>
      <c r="C47" s="351" t="s">
        <v>109</v>
      </c>
      <c r="D47" s="491">
        <f>'4_Dane_finans_kl'!M17</f>
        <v>0</v>
      </c>
      <c r="E47" s="491">
        <f>'4_Dane_finans_kl'!N17</f>
        <v>0</v>
      </c>
      <c r="F47" s="443">
        <f>'1_Wniosek_klient'!C140</f>
        <v>0</v>
      </c>
      <c r="G47" s="443">
        <f>'1_Wniosek_klient'!D140+'1_Wniosek_klient'!C140</f>
        <v>0</v>
      </c>
      <c r="H47" s="443">
        <f>'1_Wniosek_klient'!E140+'1_Wniosek_klient'!D140+'1_Wniosek_klient'!C140</f>
        <v>0</v>
      </c>
      <c r="I47" s="443">
        <f>'1_Wniosek_klient'!G140</f>
        <v>0</v>
      </c>
      <c r="J47" s="443">
        <f>'1_Wniosek_klient'!H140</f>
        <v>0</v>
      </c>
      <c r="K47" s="443">
        <f>'1_Wniosek_klient'!I140</f>
        <v>0</v>
      </c>
      <c r="L47" s="443">
        <f>'1_Wniosek_klient'!J140</f>
        <v>0</v>
      </c>
      <c r="M47" s="443">
        <f>'1_Wniosek_klient'!K140</f>
        <v>0</v>
      </c>
      <c r="N47" s="443">
        <f>'1_Wniosek_klient'!L140</f>
        <v>0</v>
      </c>
      <c r="O47" s="443">
        <f>'1_Wniosek_klient'!M140</f>
        <v>0</v>
      </c>
      <c r="P47" s="443">
        <f>'1_Wniosek_klient'!N140</f>
        <v>0</v>
      </c>
    </row>
    <row r="48" spans="2:17" ht="18" customHeight="1">
      <c r="B48" s="465"/>
      <c r="C48" s="351" t="s">
        <v>151</v>
      </c>
      <c r="D48" s="100">
        <f t="shared" ref="D48:P48" si="21">D49+D50</f>
        <v>0</v>
      </c>
      <c r="E48" s="100">
        <f t="shared" si="21"/>
        <v>0</v>
      </c>
      <c r="F48" s="492">
        <f t="shared" si="21"/>
        <v>0</v>
      </c>
      <c r="G48" s="492">
        <f t="shared" si="21"/>
        <v>0</v>
      </c>
      <c r="H48" s="492">
        <f t="shared" si="21"/>
        <v>0</v>
      </c>
      <c r="I48" s="492">
        <f t="shared" si="21"/>
        <v>0</v>
      </c>
      <c r="J48" s="492">
        <f t="shared" si="21"/>
        <v>0</v>
      </c>
      <c r="K48" s="492">
        <f t="shared" si="21"/>
        <v>0</v>
      </c>
      <c r="L48" s="492">
        <f t="shared" si="21"/>
        <v>0</v>
      </c>
      <c r="M48" s="492">
        <f t="shared" si="21"/>
        <v>0</v>
      </c>
      <c r="N48" s="492">
        <f t="shared" si="21"/>
        <v>0</v>
      </c>
      <c r="O48" s="492">
        <f t="shared" si="21"/>
        <v>0</v>
      </c>
      <c r="P48" s="492">
        <f t="shared" si="21"/>
        <v>0</v>
      </c>
    </row>
    <row r="49" spans="2:18" ht="21" outlineLevel="1">
      <c r="B49" s="465"/>
      <c r="C49" s="493" t="s">
        <v>154</v>
      </c>
      <c r="D49" s="97">
        <f>'4_Dane_finans_kl'!M19</f>
        <v>0</v>
      </c>
      <c r="E49" s="97">
        <f>'4_Dane_finans_kl'!N19</f>
        <v>0</v>
      </c>
      <c r="F49" s="443">
        <f>IF('1_Wniosek_klient'!$J$83=2,('1_Wniosek_klient'!C142+'1_Wniosek_klient'!D83),'1_Wniosek_klient'!C142)</f>
        <v>0</v>
      </c>
      <c r="G49" s="443">
        <f>IF('1_Wniosek_klient'!$J$83=2,('1_Wniosek_klient'!D142+'1_Wniosek_klient'!E83),'1_Wniosek_klient'!D142)+F49</f>
        <v>0</v>
      </c>
      <c r="H49" s="443">
        <f>IF('1_Wniosek_klient'!$J$83=2,('1_Wniosek_klient'!E142+'1_Wniosek_klient'!F83),'1_Wniosek_klient'!E142)+G49</f>
        <v>0</v>
      </c>
      <c r="I49" s="443">
        <f>IF('1_Wniosek_klient'!$J$83=2,('1_Wniosek_klient'!F142+'1_Wniosek_klient'!G83),'1_Wniosek_klient'!F142)+H49</f>
        <v>0</v>
      </c>
      <c r="J49" s="443">
        <f>'1_Wniosek_klient'!H142</f>
        <v>0</v>
      </c>
      <c r="K49" s="443">
        <f>'1_Wniosek_klient'!I142</f>
        <v>0</v>
      </c>
      <c r="L49" s="443">
        <f>'1_Wniosek_klient'!J142</f>
        <v>0</v>
      </c>
      <c r="M49" s="443">
        <f>'1_Wniosek_klient'!K142</f>
        <v>0</v>
      </c>
      <c r="N49" s="443">
        <f>'1_Wniosek_klient'!L142</f>
        <v>0</v>
      </c>
      <c r="O49" s="443">
        <f>'1_Wniosek_klient'!M142</f>
        <v>0</v>
      </c>
      <c r="P49" s="443">
        <f>'1_Wniosek_klient'!O142</f>
        <v>0</v>
      </c>
    </row>
    <row r="50" spans="2:18" ht="21" outlineLevel="1">
      <c r="B50" s="465"/>
      <c r="C50" s="493" t="s">
        <v>139</v>
      </c>
      <c r="D50" s="97">
        <f t="shared" ref="D50:P50" si="22">D51+D52+D53</f>
        <v>0</v>
      </c>
      <c r="E50" s="97">
        <f t="shared" si="22"/>
        <v>0</v>
      </c>
      <c r="F50" s="111">
        <f t="shared" si="22"/>
        <v>0</v>
      </c>
      <c r="G50" s="111">
        <f t="shared" si="22"/>
        <v>0</v>
      </c>
      <c r="H50" s="111">
        <f t="shared" si="22"/>
        <v>0</v>
      </c>
      <c r="I50" s="111">
        <f t="shared" si="22"/>
        <v>0</v>
      </c>
      <c r="J50" s="111">
        <f t="shared" si="22"/>
        <v>0</v>
      </c>
      <c r="K50" s="111">
        <f t="shared" si="22"/>
        <v>0</v>
      </c>
      <c r="L50" s="111">
        <f t="shared" si="22"/>
        <v>0</v>
      </c>
      <c r="M50" s="111">
        <f t="shared" si="22"/>
        <v>0</v>
      </c>
      <c r="N50" s="111">
        <f t="shared" si="22"/>
        <v>0</v>
      </c>
      <c r="O50" s="111">
        <f t="shared" si="22"/>
        <v>0</v>
      </c>
      <c r="P50" s="111">
        <f t="shared" si="22"/>
        <v>0</v>
      </c>
    </row>
    <row r="51" spans="2:18" ht="42" customHeight="1" outlineLevel="1">
      <c r="B51" s="465"/>
      <c r="C51" s="109" t="s">
        <v>140</v>
      </c>
      <c r="D51" s="97">
        <f>'4_Dane_finans_kl'!M21</f>
        <v>0</v>
      </c>
      <c r="E51" s="97">
        <f>'4_Dane_finans_kl'!N21</f>
        <v>0</v>
      </c>
      <c r="F51" s="443">
        <f>IF('1_Wniosek_klient'!$J$83=1,('1_Wniosek_klient'!C144+'1_Wniosek_klient'!D83),'1_Wniosek_klient'!C144)</f>
        <v>0</v>
      </c>
      <c r="G51" s="443">
        <f>IF('1_Wniosek_klient'!$J$83=1,('1_Wniosek_klient'!D144+'1_Wniosek_klient'!E$83),'1_Wniosek_klient'!D144)+F51</f>
        <v>0</v>
      </c>
      <c r="H51" s="443">
        <f>IF('1_Wniosek_klient'!$J$83=1,('1_Wniosek_klient'!E144+'1_Wniosek_klient'!F$83),'1_Wniosek_klient'!E144)+G51</f>
        <v>0</v>
      </c>
      <c r="I51" s="443">
        <f>IF('1_Wniosek_klient'!$J$83=1,('1_Wniosek_klient'!F144+'1_Wniosek_klient'!G$83),'1_Wniosek_klient'!F144)+H51</f>
        <v>0</v>
      </c>
      <c r="J51" s="443">
        <f>'1_Wniosek_klient'!H144</f>
        <v>0</v>
      </c>
      <c r="K51" s="443">
        <f>'1_Wniosek_klient'!I144</f>
        <v>0</v>
      </c>
      <c r="L51" s="443">
        <f>'1_Wniosek_klient'!J144</f>
        <v>0</v>
      </c>
      <c r="M51" s="443">
        <f>'1_Wniosek_klient'!K144</f>
        <v>0</v>
      </c>
      <c r="N51" s="443">
        <f>'1_Wniosek_klient'!L144</f>
        <v>0</v>
      </c>
      <c r="O51" s="443">
        <f>'1_Wniosek_klient'!M144</f>
        <v>0</v>
      </c>
      <c r="P51" s="443">
        <f>'1_Wniosek_klient'!N144</f>
        <v>0</v>
      </c>
    </row>
    <row r="52" spans="2:18" ht="24.75" customHeight="1" outlineLevel="1">
      <c r="B52" s="465"/>
      <c r="C52" s="110" t="s">
        <v>141</v>
      </c>
      <c r="D52" s="97">
        <f>'4_Dane_finans_kl'!M22</f>
        <v>0</v>
      </c>
      <c r="E52" s="97">
        <f>'4_Dane_finans_kl'!N22</f>
        <v>0</v>
      </c>
      <c r="F52" s="443">
        <f>IF('1_Wniosek_klient'!$J84=1,('1_Wniosek_klient'!C145+'1_Wniosek_klient'!D84),'1_Wniosek_klient'!C145)</f>
        <v>0</v>
      </c>
      <c r="G52" s="443">
        <f>IF('1_Wniosek_klient'!$J$84=1,('1_Wniosek_klient'!D145+'1_Wniosek_klient'!E84),'1_Wniosek_klient'!D145)+F52</f>
        <v>0</v>
      </c>
      <c r="H52" s="443">
        <f>IF('1_Wniosek_klient'!$J$84=1,('1_Wniosek_klient'!E145+'1_Wniosek_klient'!F84),'1_Wniosek_klient'!E145)+G52</f>
        <v>0</v>
      </c>
      <c r="I52" s="443">
        <f>IF('1_Wniosek_klient'!$J$84=1,('1_Wniosek_klient'!F145+'1_Wniosek_klient'!G84),'1_Wniosek_klient'!F145)+H52</f>
        <v>0</v>
      </c>
      <c r="J52" s="443">
        <f>'1_Wniosek_klient'!H145</f>
        <v>0</v>
      </c>
      <c r="K52" s="443">
        <f>'1_Wniosek_klient'!I145</f>
        <v>0</v>
      </c>
      <c r="L52" s="443">
        <f>'1_Wniosek_klient'!J145</f>
        <v>0</v>
      </c>
      <c r="M52" s="443">
        <f>'1_Wniosek_klient'!K145</f>
        <v>0</v>
      </c>
      <c r="N52" s="443">
        <f>'1_Wniosek_klient'!L145</f>
        <v>0</v>
      </c>
      <c r="O52" s="443">
        <f>'1_Wniosek_klient'!M145</f>
        <v>0</v>
      </c>
      <c r="P52" s="443">
        <f>'1_Wniosek_klient'!N145</f>
        <v>0</v>
      </c>
    </row>
    <row r="53" spans="2:18" ht="23.25" customHeight="1" outlineLevel="1">
      <c r="B53" s="465"/>
      <c r="C53" s="110" t="s">
        <v>153</v>
      </c>
      <c r="D53" s="97">
        <f>'4_Dane_finans_kl'!M23</f>
        <v>0</v>
      </c>
      <c r="E53" s="97">
        <f>'4_Dane_finans_kl'!N23</f>
        <v>0</v>
      </c>
      <c r="F53" s="443">
        <f>IF('1_Wniosek_klient'!$J$85=1,('1_Wniosek_klient'!C146+'1_Wniosek_klient'!D85),'1_Wniosek_klient'!C146)</f>
        <v>0</v>
      </c>
      <c r="G53" s="443">
        <f>IF('1_Wniosek_klient'!$J$85=1,('1_Wniosek_klient'!D146+'1_Wniosek_klient'!E85),'1_Wniosek_klient'!D146)+F53</f>
        <v>0</v>
      </c>
      <c r="H53" s="443">
        <f>IF('1_Wniosek_klient'!$J$85=1,('1_Wniosek_klient'!E146+'1_Wniosek_klient'!F85),'1_Wniosek_klient'!E146)+G53</f>
        <v>0</v>
      </c>
      <c r="I53" s="443">
        <f>IF('1_Wniosek_klient'!$J$85=1,('1_Wniosek_klient'!F146+'1_Wniosek_klient'!G85),'1_Wniosek_klient'!F146)+H53</f>
        <v>0</v>
      </c>
      <c r="J53" s="443">
        <f>'1_Wniosek_klient'!H146</f>
        <v>0</v>
      </c>
      <c r="K53" s="443">
        <f>'1_Wniosek_klient'!I146</f>
        <v>0</v>
      </c>
      <c r="L53" s="443">
        <f>'1_Wniosek_klient'!J146</f>
        <v>0</v>
      </c>
      <c r="M53" s="443">
        <f>'1_Wniosek_klient'!K146</f>
        <v>0</v>
      </c>
      <c r="N53" s="443">
        <f>'1_Wniosek_klient'!L146</f>
        <v>0</v>
      </c>
      <c r="O53" s="443">
        <f>'1_Wniosek_klient'!M146</f>
        <v>0</v>
      </c>
      <c r="P53" s="443">
        <f>'1_Wniosek_klient'!N146</f>
        <v>0</v>
      </c>
    </row>
    <row r="54" spans="2:18" ht="21">
      <c r="B54" s="465"/>
      <c r="C54" s="353" t="s">
        <v>142</v>
      </c>
      <c r="D54" s="97">
        <f>'4_Dane_finans_kl'!M24</f>
        <v>0</v>
      </c>
      <c r="E54" s="97">
        <f>'4_Dane_finans_kl'!N24</f>
        <v>0</v>
      </c>
      <c r="F54" s="443">
        <f>'1_Wniosek_klient'!C147</f>
        <v>0</v>
      </c>
      <c r="G54" s="443">
        <f>'1_Wniosek_klient'!D147+'1_Wniosek_klient'!C147</f>
        <v>0</v>
      </c>
      <c r="H54" s="443">
        <f>'1_Wniosek_klient'!E147+'1_Wniosek_klient'!D147+'1_Wniosek_klient'!C147</f>
        <v>0</v>
      </c>
      <c r="I54" s="443">
        <f>'1_Wniosek_klient'!G147</f>
        <v>0</v>
      </c>
      <c r="J54" s="443">
        <f>'1_Wniosek_klient'!H147</f>
        <v>0</v>
      </c>
      <c r="K54" s="443">
        <f>'1_Wniosek_klient'!I147</f>
        <v>0</v>
      </c>
      <c r="L54" s="443">
        <f>'1_Wniosek_klient'!J147</f>
        <v>0</v>
      </c>
      <c r="M54" s="443">
        <f>'1_Wniosek_klient'!K147</f>
        <v>0</v>
      </c>
      <c r="N54" s="443">
        <f>'1_Wniosek_klient'!L147</f>
        <v>0</v>
      </c>
      <c r="O54" s="443">
        <f>'1_Wniosek_klient'!M147</f>
        <v>0</v>
      </c>
      <c r="P54" s="443">
        <f>'1_Wniosek_klient'!L147</f>
        <v>0</v>
      </c>
    </row>
    <row r="55" spans="2:18" ht="21" customHeight="1">
      <c r="B55" s="464"/>
      <c r="C55" s="352" t="s">
        <v>349</v>
      </c>
      <c r="D55" s="494">
        <f>D32-D39</f>
        <v>0</v>
      </c>
      <c r="E55" s="494">
        <f>E32-E39</f>
        <v>0</v>
      </c>
      <c r="F55" s="495">
        <f>F32-F39</f>
        <v>0</v>
      </c>
      <c r="G55" s="495">
        <f t="shared" ref="G55:P55" si="23">G32-G39</f>
        <v>0</v>
      </c>
      <c r="H55" s="495">
        <f t="shared" si="23"/>
        <v>0</v>
      </c>
      <c r="I55" s="495">
        <f t="shared" si="23"/>
        <v>0</v>
      </c>
      <c r="J55" s="495">
        <f t="shared" si="23"/>
        <v>0</v>
      </c>
      <c r="K55" s="495">
        <f t="shared" si="23"/>
        <v>0</v>
      </c>
      <c r="L55" s="495">
        <f t="shared" si="23"/>
        <v>0</v>
      </c>
      <c r="M55" s="495">
        <f t="shared" si="23"/>
        <v>0</v>
      </c>
      <c r="N55" s="495">
        <f t="shared" si="23"/>
        <v>0</v>
      </c>
      <c r="O55" s="495">
        <f t="shared" si="23"/>
        <v>0</v>
      </c>
      <c r="P55" s="495">
        <f t="shared" si="23"/>
        <v>0</v>
      </c>
      <c r="Q55" s="538" t="s">
        <v>432</v>
      </c>
      <c r="R55" s="539"/>
    </row>
    <row r="56" spans="2:18" ht="23.4">
      <c r="B56" s="465"/>
      <c r="C56" s="354" t="s">
        <v>144</v>
      </c>
      <c r="D56" s="97">
        <f>'4_Dane_finans_kl'!M25</f>
        <v>0</v>
      </c>
      <c r="E56" s="97">
        <f>'4_Dane_finans_kl'!N25</f>
        <v>0</v>
      </c>
      <c r="F56" s="326">
        <f>IF(F55&gt;0,F55*$Q$56,0)</f>
        <v>0</v>
      </c>
      <c r="G56" s="326">
        <f t="shared" ref="G56:O56" si="24">IF(G55&gt;0,G55*$Q$56,0)</f>
        <v>0</v>
      </c>
      <c r="H56" s="326">
        <f t="shared" si="24"/>
        <v>0</v>
      </c>
      <c r="I56" s="326">
        <f t="shared" si="24"/>
        <v>0</v>
      </c>
      <c r="J56" s="326">
        <f t="shared" si="24"/>
        <v>0</v>
      </c>
      <c r="K56" s="326">
        <f t="shared" si="24"/>
        <v>0</v>
      </c>
      <c r="L56" s="326">
        <f t="shared" si="24"/>
        <v>0</v>
      </c>
      <c r="M56" s="326">
        <f t="shared" si="24"/>
        <v>0</v>
      </c>
      <c r="N56" s="326">
        <f t="shared" si="24"/>
        <v>0</v>
      </c>
      <c r="O56" s="326">
        <f t="shared" si="24"/>
        <v>0</v>
      </c>
      <c r="P56" s="326">
        <f>IF(P55&gt;0,P55*0.19,0)</f>
        <v>0</v>
      </c>
      <c r="Q56" s="456">
        <v>0.19</v>
      </c>
      <c r="R56" s="539"/>
    </row>
    <row r="57" spans="2:18" ht="21">
      <c r="B57" s="465"/>
      <c r="C57" s="104" t="s">
        <v>143</v>
      </c>
      <c r="D57" s="97">
        <f>'4_Dane_finans_kl'!M26</f>
        <v>0</v>
      </c>
      <c r="E57" s="97">
        <f>'4_Dane_finans_kl'!N26</f>
        <v>0</v>
      </c>
      <c r="F57" s="326">
        <f>F55-F56</f>
        <v>0</v>
      </c>
      <c r="G57" s="326">
        <f>G55-G56</f>
        <v>0</v>
      </c>
      <c r="H57" s="326">
        <f t="shared" ref="H57:P57" si="25">H55-H56</f>
        <v>0</v>
      </c>
      <c r="I57" s="326">
        <f t="shared" si="25"/>
        <v>0</v>
      </c>
      <c r="J57" s="326">
        <f t="shared" si="25"/>
        <v>0</v>
      </c>
      <c r="K57" s="326">
        <f t="shared" si="25"/>
        <v>0</v>
      </c>
      <c r="L57" s="326">
        <f t="shared" si="25"/>
        <v>0</v>
      </c>
      <c r="M57" s="326">
        <f t="shared" si="25"/>
        <v>0</v>
      </c>
      <c r="N57" s="326">
        <f t="shared" si="25"/>
        <v>0</v>
      </c>
      <c r="O57" s="326">
        <f t="shared" si="25"/>
        <v>0</v>
      </c>
      <c r="P57" s="326">
        <f t="shared" si="25"/>
        <v>0</v>
      </c>
    </row>
    <row r="58" spans="2:18" ht="20.25" customHeight="1">
      <c r="B58" s="465"/>
      <c r="C58" s="114"/>
      <c r="D58" s="115"/>
      <c r="E58" s="115"/>
      <c r="F58" s="115"/>
      <c r="G58" s="116"/>
      <c r="H58" s="116"/>
      <c r="I58" s="116"/>
      <c r="J58" s="116"/>
      <c r="K58" s="116"/>
      <c r="L58" s="116"/>
      <c r="M58" s="116"/>
      <c r="N58" s="116"/>
      <c r="O58" s="116"/>
      <c r="P58" s="116"/>
    </row>
    <row r="59" spans="2:18" ht="38.25" customHeight="1">
      <c r="B59" s="496" t="s">
        <v>287</v>
      </c>
      <c r="C59" s="497"/>
      <c r="D59" s="498">
        <f t="shared" ref="D59:P59" si="26">D31</f>
        <v>2016</v>
      </c>
      <c r="E59" s="498">
        <f t="shared" si="26"/>
        <v>2017</v>
      </c>
      <c r="F59" s="498" t="str">
        <f t="shared" si="26"/>
        <v>Kwartał 1</v>
      </c>
      <c r="G59" s="498" t="str">
        <f t="shared" si="26"/>
        <v>Kwartał 2</v>
      </c>
      <c r="H59" s="498" t="str">
        <f t="shared" si="26"/>
        <v>Kwartał 3</v>
      </c>
      <c r="I59" s="615" t="str">
        <f t="shared" si="26"/>
        <v>Kwartał 4 2018 r</v>
      </c>
      <c r="J59" s="498">
        <f t="shared" si="26"/>
        <v>2019</v>
      </c>
      <c r="K59" s="498">
        <f t="shared" si="26"/>
        <v>2020</v>
      </c>
      <c r="L59" s="498">
        <f t="shared" si="26"/>
        <v>2021</v>
      </c>
      <c r="M59" s="498">
        <f t="shared" si="26"/>
        <v>2022</v>
      </c>
      <c r="N59" s="498">
        <f t="shared" si="26"/>
        <v>2023</v>
      </c>
      <c r="O59" s="498">
        <f t="shared" si="26"/>
        <v>2024</v>
      </c>
      <c r="P59" s="498">
        <f t="shared" si="26"/>
        <v>2025</v>
      </c>
    </row>
    <row r="60" spans="2:18" ht="33" customHeight="1">
      <c r="B60" s="843" t="s">
        <v>257</v>
      </c>
      <c r="C60" s="844"/>
      <c r="D60" s="499"/>
      <c r="E60" s="500">
        <f t="shared" ref="E60:P60" si="27">SUM(E63:E69)</f>
        <v>0</v>
      </c>
      <c r="F60" s="500">
        <f t="shared" si="27"/>
        <v>0</v>
      </c>
      <c r="G60" s="321">
        <f t="shared" si="27"/>
        <v>0</v>
      </c>
      <c r="H60" s="321">
        <f t="shared" si="27"/>
        <v>0</v>
      </c>
      <c r="I60" s="321">
        <f t="shared" si="27"/>
        <v>0</v>
      </c>
      <c r="J60" s="321">
        <f t="shared" si="27"/>
        <v>0</v>
      </c>
      <c r="K60" s="321">
        <f t="shared" si="27"/>
        <v>0</v>
      </c>
      <c r="L60" s="321">
        <f t="shared" si="27"/>
        <v>0</v>
      </c>
      <c r="M60" s="321">
        <f t="shared" si="27"/>
        <v>0</v>
      </c>
      <c r="N60" s="321">
        <f t="shared" si="27"/>
        <v>0</v>
      </c>
      <c r="O60" s="321">
        <f t="shared" si="27"/>
        <v>0</v>
      </c>
      <c r="P60" s="321">
        <f t="shared" si="27"/>
        <v>0</v>
      </c>
    </row>
    <row r="61" spans="2:18" ht="21" outlineLevel="1">
      <c r="B61" s="501" t="s">
        <v>251</v>
      </c>
      <c r="C61" s="502" t="s">
        <v>243</v>
      </c>
      <c r="D61" s="503"/>
      <c r="E61" s="504">
        <f>E57</f>
        <v>0</v>
      </c>
      <c r="F61" s="505">
        <f>F57</f>
        <v>0</v>
      </c>
      <c r="G61" s="505">
        <f>G57</f>
        <v>0</v>
      </c>
      <c r="H61" s="505">
        <f t="shared" ref="H61:P61" si="28">H57</f>
        <v>0</v>
      </c>
      <c r="I61" s="505">
        <f t="shared" si="28"/>
        <v>0</v>
      </c>
      <c r="J61" s="505">
        <f t="shared" si="28"/>
        <v>0</v>
      </c>
      <c r="K61" s="505">
        <f t="shared" si="28"/>
        <v>0</v>
      </c>
      <c r="L61" s="505">
        <f t="shared" si="28"/>
        <v>0</v>
      </c>
      <c r="M61" s="505">
        <f t="shared" si="28"/>
        <v>0</v>
      </c>
      <c r="N61" s="505">
        <f t="shared" si="28"/>
        <v>0</v>
      </c>
      <c r="O61" s="505">
        <f t="shared" si="28"/>
        <v>0</v>
      </c>
      <c r="P61" s="505">
        <f t="shared" si="28"/>
        <v>0</v>
      </c>
    </row>
    <row r="62" spans="2:18" ht="18.75" customHeight="1" outlineLevel="1">
      <c r="B62" s="506" t="s">
        <v>249</v>
      </c>
      <c r="C62" s="507" t="s">
        <v>250</v>
      </c>
      <c r="D62" s="508"/>
      <c r="E62" s="509">
        <f>E54</f>
        <v>0</v>
      </c>
      <c r="F62" s="510">
        <f>F54</f>
        <v>0</v>
      </c>
      <c r="G62" s="510">
        <f>G54</f>
        <v>0</v>
      </c>
      <c r="H62" s="510">
        <f t="shared" ref="H62:P62" si="29">H54</f>
        <v>0</v>
      </c>
      <c r="I62" s="510">
        <f t="shared" si="29"/>
        <v>0</v>
      </c>
      <c r="J62" s="510">
        <f t="shared" si="29"/>
        <v>0</v>
      </c>
      <c r="K62" s="510">
        <f t="shared" si="29"/>
        <v>0</v>
      </c>
      <c r="L62" s="510">
        <f t="shared" si="29"/>
        <v>0</v>
      </c>
      <c r="M62" s="510">
        <f t="shared" si="29"/>
        <v>0</v>
      </c>
      <c r="N62" s="510">
        <f t="shared" si="29"/>
        <v>0</v>
      </c>
      <c r="O62" s="510">
        <f t="shared" si="29"/>
        <v>0</v>
      </c>
      <c r="P62" s="510">
        <f t="shared" si="29"/>
        <v>0</v>
      </c>
    </row>
    <row r="63" spans="2:18" ht="21" outlineLevel="1">
      <c r="B63" s="501" t="s">
        <v>251</v>
      </c>
      <c r="C63" s="511" t="s">
        <v>268</v>
      </c>
      <c r="D63" s="499"/>
      <c r="E63" s="512">
        <f>E62+E61</f>
        <v>0</v>
      </c>
      <c r="F63" s="513">
        <f>F62+F61</f>
        <v>0</v>
      </c>
      <c r="G63" s="514">
        <f t="shared" ref="G63:P63" si="30">G61+G62</f>
        <v>0</v>
      </c>
      <c r="H63" s="514">
        <f t="shared" si="30"/>
        <v>0</v>
      </c>
      <c r="I63" s="514">
        <f t="shared" si="30"/>
        <v>0</v>
      </c>
      <c r="J63" s="514">
        <f t="shared" si="30"/>
        <v>0</v>
      </c>
      <c r="K63" s="514">
        <f t="shared" si="30"/>
        <v>0</v>
      </c>
      <c r="L63" s="514">
        <f t="shared" si="30"/>
        <v>0</v>
      </c>
      <c r="M63" s="514">
        <f t="shared" si="30"/>
        <v>0</v>
      </c>
      <c r="N63" s="514">
        <f t="shared" si="30"/>
        <v>0</v>
      </c>
      <c r="O63" s="514">
        <f t="shared" si="30"/>
        <v>0</v>
      </c>
      <c r="P63" s="514">
        <f t="shared" si="30"/>
        <v>0</v>
      </c>
    </row>
    <row r="64" spans="2:18" ht="21" outlineLevel="1">
      <c r="B64" s="511" t="s">
        <v>274</v>
      </c>
      <c r="C64" s="507" t="s">
        <v>253</v>
      </c>
      <c r="D64" s="508"/>
      <c r="E64" s="509">
        <f>E45+E46</f>
        <v>0</v>
      </c>
      <c r="F64" s="510">
        <f t="shared" ref="F64:P64" si="31">F45+F46</f>
        <v>0</v>
      </c>
      <c r="G64" s="510">
        <f t="shared" si="31"/>
        <v>0</v>
      </c>
      <c r="H64" s="510">
        <f t="shared" si="31"/>
        <v>0</v>
      </c>
      <c r="I64" s="510">
        <f t="shared" si="31"/>
        <v>0</v>
      </c>
      <c r="J64" s="510">
        <f t="shared" si="31"/>
        <v>0</v>
      </c>
      <c r="K64" s="510">
        <f t="shared" si="31"/>
        <v>0</v>
      </c>
      <c r="L64" s="510">
        <f t="shared" si="31"/>
        <v>0</v>
      </c>
      <c r="M64" s="510">
        <f t="shared" si="31"/>
        <v>0</v>
      </c>
      <c r="N64" s="510">
        <f t="shared" si="31"/>
        <v>0</v>
      </c>
      <c r="O64" s="510">
        <f t="shared" si="31"/>
        <v>0</v>
      </c>
      <c r="P64" s="510">
        <f t="shared" si="31"/>
        <v>0</v>
      </c>
    </row>
    <row r="65" spans="2:16" ht="21" outlineLevel="1">
      <c r="B65" s="506" t="s">
        <v>248</v>
      </c>
      <c r="C65" s="507" t="s">
        <v>254</v>
      </c>
      <c r="D65" s="508"/>
      <c r="E65" s="509">
        <f>E35*-1</f>
        <v>0</v>
      </c>
      <c r="F65" s="510">
        <f t="shared" ref="F65:P65" si="32">F35*-1</f>
        <v>0</v>
      </c>
      <c r="G65" s="510">
        <f t="shared" si="32"/>
        <v>0</v>
      </c>
      <c r="H65" s="510">
        <f t="shared" si="32"/>
        <v>0</v>
      </c>
      <c r="I65" s="510">
        <f t="shared" si="32"/>
        <v>0</v>
      </c>
      <c r="J65" s="510">
        <f t="shared" si="32"/>
        <v>0</v>
      </c>
      <c r="K65" s="510">
        <f t="shared" si="32"/>
        <v>0</v>
      </c>
      <c r="L65" s="510">
        <f t="shared" si="32"/>
        <v>0</v>
      </c>
      <c r="M65" s="510">
        <f t="shared" si="32"/>
        <v>0</v>
      </c>
      <c r="N65" s="510">
        <f t="shared" si="32"/>
        <v>0</v>
      </c>
      <c r="O65" s="510">
        <f t="shared" si="32"/>
        <v>0</v>
      </c>
      <c r="P65" s="510">
        <f t="shared" si="32"/>
        <v>0</v>
      </c>
    </row>
    <row r="66" spans="2:16" ht="21" outlineLevel="1">
      <c r="B66" s="501" t="s">
        <v>251</v>
      </c>
      <c r="C66" s="507" t="s">
        <v>286</v>
      </c>
      <c r="D66" s="508"/>
      <c r="E66" s="509">
        <f>E111</f>
        <v>0</v>
      </c>
      <c r="F66" s="510">
        <f>F111</f>
        <v>0</v>
      </c>
      <c r="G66" s="510">
        <f>G111</f>
        <v>0</v>
      </c>
      <c r="H66" s="510">
        <f t="shared" ref="H66:P66" si="33">H111</f>
        <v>0</v>
      </c>
      <c r="I66" s="510">
        <f t="shared" si="33"/>
        <v>0</v>
      </c>
      <c r="J66" s="510">
        <f t="shared" si="33"/>
        <v>0</v>
      </c>
      <c r="K66" s="510">
        <f t="shared" si="33"/>
        <v>0</v>
      </c>
      <c r="L66" s="510">
        <f t="shared" si="33"/>
        <v>0</v>
      </c>
      <c r="M66" s="510">
        <f t="shared" si="33"/>
        <v>0</v>
      </c>
      <c r="N66" s="510">
        <f t="shared" si="33"/>
        <v>0</v>
      </c>
      <c r="O66" s="510">
        <f t="shared" si="33"/>
        <v>0</v>
      </c>
      <c r="P66" s="510">
        <f t="shared" si="33"/>
        <v>0</v>
      </c>
    </row>
    <row r="67" spans="2:16" ht="21" outlineLevel="1">
      <c r="B67" s="501" t="s">
        <v>251</v>
      </c>
      <c r="C67" s="507" t="s">
        <v>258</v>
      </c>
      <c r="D67" s="508"/>
      <c r="E67" s="509">
        <f t="shared" ref="E67:P67" si="34">D8-E8</f>
        <v>0</v>
      </c>
      <c r="F67" s="510">
        <f t="shared" si="34"/>
        <v>0</v>
      </c>
      <c r="G67" s="510">
        <f t="shared" si="34"/>
        <v>0</v>
      </c>
      <c r="H67" s="510">
        <f t="shared" si="34"/>
        <v>0</v>
      </c>
      <c r="I67" s="510">
        <f t="shared" si="34"/>
        <v>0</v>
      </c>
      <c r="J67" s="510">
        <f t="shared" si="34"/>
        <v>0</v>
      </c>
      <c r="K67" s="510">
        <f t="shared" si="34"/>
        <v>0</v>
      </c>
      <c r="L67" s="510">
        <f t="shared" si="34"/>
        <v>0</v>
      </c>
      <c r="M67" s="510">
        <f t="shared" si="34"/>
        <v>0</v>
      </c>
      <c r="N67" s="510">
        <f t="shared" si="34"/>
        <v>0</v>
      </c>
      <c r="O67" s="510">
        <f t="shared" si="34"/>
        <v>0</v>
      </c>
      <c r="P67" s="510">
        <f t="shared" si="34"/>
        <v>0</v>
      </c>
    </row>
    <row r="68" spans="2:16" ht="21" outlineLevel="1">
      <c r="B68" s="327" t="s">
        <v>251</v>
      </c>
      <c r="C68" s="329" t="s">
        <v>259</v>
      </c>
      <c r="D68" s="309"/>
      <c r="E68" s="372">
        <f t="shared" ref="E68:P68" si="35">D11-E11</f>
        <v>0</v>
      </c>
      <c r="F68" s="331">
        <f t="shared" si="35"/>
        <v>0</v>
      </c>
      <c r="G68" s="331">
        <f t="shared" si="35"/>
        <v>0</v>
      </c>
      <c r="H68" s="331">
        <f t="shared" si="35"/>
        <v>0</v>
      </c>
      <c r="I68" s="331">
        <f t="shared" si="35"/>
        <v>0</v>
      </c>
      <c r="J68" s="331">
        <f t="shared" si="35"/>
        <v>0</v>
      </c>
      <c r="K68" s="331">
        <f t="shared" si="35"/>
        <v>0</v>
      </c>
      <c r="L68" s="331">
        <f t="shared" si="35"/>
        <v>0</v>
      </c>
      <c r="M68" s="331">
        <f t="shared" si="35"/>
        <v>0</v>
      </c>
      <c r="N68" s="331">
        <f t="shared" si="35"/>
        <v>0</v>
      </c>
      <c r="O68" s="331">
        <f t="shared" si="35"/>
        <v>0</v>
      </c>
      <c r="P68" s="331">
        <f t="shared" si="35"/>
        <v>0</v>
      </c>
    </row>
    <row r="69" spans="2:16" ht="21" customHeight="1" outlineLevel="1">
      <c r="B69" s="327" t="s">
        <v>256</v>
      </c>
      <c r="C69" s="329" t="s">
        <v>255</v>
      </c>
      <c r="D69" s="308"/>
      <c r="E69" s="419"/>
      <c r="F69" s="419"/>
      <c r="G69" s="419"/>
      <c r="H69" s="419"/>
      <c r="I69" s="419"/>
      <c r="J69" s="419"/>
      <c r="K69" s="419"/>
      <c r="L69" s="419"/>
      <c r="M69" s="419"/>
      <c r="N69" s="419"/>
      <c r="O69" s="419"/>
      <c r="P69" s="413"/>
    </row>
    <row r="70" spans="2:16" ht="31.5" customHeight="1">
      <c r="B70" s="845" t="s">
        <v>262</v>
      </c>
      <c r="C70" s="846"/>
      <c r="D70" s="308"/>
      <c r="E70" s="333">
        <f>E71+E73+E72</f>
        <v>0</v>
      </c>
      <c r="F70" s="333">
        <f t="shared" ref="F70:K70" si="36">F71+F73+F72</f>
        <v>0</v>
      </c>
      <c r="G70" s="333">
        <f t="shared" si="36"/>
        <v>0</v>
      </c>
      <c r="H70" s="333">
        <f t="shared" si="36"/>
        <v>0</v>
      </c>
      <c r="I70" s="333">
        <f t="shared" si="36"/>
        <v>0</v>
      </c>
      <c r="J70" s="333">
        <f t="shared" si="36"/>
        <v>0</v>
      </c>
      <c r="K70" s="333">
        <f t="shared" si="36"/>
        <v>0</v>
      </c>
      <c r="L70" s="333">
        <f>L71+L73+L72</f>
        <v>0</v>
      </c>
      <c r="M70" s="333">
        <f>M71+M73+M72</f>
        <v>0</v>
      </c>
      <c r="N70" s="333">
        <f>N71+N73+N72</f>
        <v>0</v>
      </c>
      <c r="O70" s="333">
        <f>O71+O73+O72</f>
        <v>0</v>
      </c>
      <c r="P70" s="333">
        <f>P71+P73+P72</f>
        <v>0</v>
      </c>
    </row>
    <row r="71" spans="2:16" ht="21" outlineLevel="1">
      <c r="B71" s="327" t="s">
        <v>251</v>
      </c>
      <c r="C71" s="329" t="s">
        <v>260</v>
      </c>
      <c r="D71" s="308"/>
      <c r="E71" s="332">
        <f t="shared" ref="E71:P71" si="37">D4-E4-E54</f>
        <v>0</v>
      </c>
      <c r="F71" s="332">
        <f t="shared" si="37"/>
        <v>0</v>
      </c>
      <c r="G71" s="332">
        <f t="shared" si="37"/>
        <v>0</v>
      </c>
      <c r="H71" s="332">
        <f t="shared" si="37"/>
        <v>0</v>
      </c>
      <c r="I71" s="332">
        <f t="shared" si="37"/>
        <v>0</v>
      </c>
      <c r="J71" s="332">
        <f t="shared" si="37"/>
        <v>0</v>
      </c>
      <c r="K71" s="332">
        <f t="shared" si="37"/>
        <v>0</v>
      </c>
      <c r="L71" s="332">
        <f t="shared" si="37"/>
        <v>0</v>
      </c>
      <c r="M71" s="332">
        <f t="shared" si="37"/>
        <v>0</v>
      </c>
      <c r="N71" s="332">
        <f t="shared" si="37"/>
        <v>0</v>
      </c>
      <c r="O71" s="332">
        <f t="shared" si="37"/>
        <v>0</v>
      </c>
      <c r="P71" s="332">
        <f t="shared" si="37"/>
        <v>0</v>
      </c>
    </row>
    <row r="72" spans="2:16" ht="21" outlineLevel="1">
      <c r="B72" s="330" t="s">
        <v>274</v>
      </c>
      <c r="C72" s="329" t="s">
        <v>254</v>
      </c>
      <c r="D72" s="308"/>
      <c r="E72" s="332">
        <f>E65*-1</f>
        <v>0</v>
      </c>
      <c r="F72" s="332">
        <f t="shared" ref="F72:P72" si="38">F65*-1</f>
        <v>0</v>
      </c>
      <c r="G72" s="332">
        <f t="shared" si="38"/>
        <v>0</v>
      </c>
      <c r="H72" s="332">
        <f t="shared" si="38"/>
        <v>0</v>
      </c>
      <c r="I72" s="332">
        <f t="shared" si="38"/>
        <v>0</v>
      </c>
      <c r="J72" s="332">
        <f t="shared" si="38"/>
        <v>0</v>
      </c>
      <c r="K72" s="332">
        <f t="shared" si="38"/>
        <v>0</v>
      </c>
      <c r="L72" s="332">
        <f t="shared" si="38"/>
        <v>0</v>
      </c>
      <c r="M72" s="332">
        <f t="shared" si="38"/>
        <v>0</v>
      </c>
      <c r="N72" s="332">
        <f t="shared" si="38"/>
        <v>0</v>
      </c>
      <c r="O72" s="332">
        <f t="shared" si="38"/>
        <v>0</v>
      </c>
      <c r="P72" s="332">
        <f t="shared" si="38"/>
        <v>0</v>
      </c>
    </row>
    <row r="73" spans="2:16" ht="21" outlineLevel="1">
      <c r="B73" s="327" t="s">
        <v>251</v>
      </c>
      <c r="C73" s="345" t="s">
        <v>387</v>
      </c>
      <c r="D73" s="308"/>
      <c r="E73" s="419"/>
      <c r="F73" s="419"/>
      <c r="G73" s="419"/>
      <c r="H73" s="419"/>
      <c r="I73" s="419"/>
      <c r="J73" s="419"/>
      <c r="K73" s="419"/>
      <c r="L73" s="419"/>
      <c r="M73" s="419"/>
      <c r="N73" s="419"/>
      <c r="O73" s="419"/>
      <c r="P73" s="419"/>
    </row>
    <row r="74" spans="2:16" ht="27" customHeight="1">
      <c r="B74" s="344" t="s">
        <v>269</v>
      </c>
      <c r="C74" s="334"/>
      <c r="D74" s="335"/>
      <c r="E74" s="333">
        <f>SUM(E75:E82)</f>
        <v>0</v>
      </c>
      <c r="F74" s="333">
        <f t="shared" ref="F74:P74" si="39">SUM(F75:F82)</f>
        <v>0</v>
      </c>
      <c r="G74" s="333">
        <f t="shared" si="39"/>
        <v>0</v>
      </c>
      <c r="H74" s="333">
        <f t="shared" si="39"/>
        <v>0</v>
      </c>
      <c r="I74" s="333">
        <f t="shared" si="39"/>
        <v>0</v>
      </c>
      <c r="J74" s="333">
        <f t="shared" si="39"/>
        <v>0</v>
      </c>
      <c r="K74" s="333">
        <f t="shared" si="39"/>
        <v>1</v>
      </c>
      <c r="L74" s="333">
        <f t="shared" si="39"/>
        <v>0</v>
      </c>
      <c r="M74" s="333">
        <f t="shared" si="39"/>
        <v>0</v>
      </c>
      <c r="N74" s="333">
        <f t="shared" si="39"/>
        <v>0</v>
      </c>
      <c r="O74" s="333">
        <f t="shared" si="39"/>
        <v>0</v>
      </c>
      <c r="P74" s="333">
        <f t="shared" si="39"/>
        <v>0</v>
      </c>
    </row>
    <row r="75" spans="2:16" ht="21" outlineLevel="1">
      <c r="B75" s="327" t="s">
        <v>251</v>
      </c>
      <c r="C75" s="330" t="s">
        <v>263</v>
      </c>
      <c r="D75" s="308"/>
      <c r="E75" s="373">
        <f t="shared" ref="E75:P75" si="40">E16-D16-E17</f>
        <v>0</v>
      </c>
      <c r="F75" s="332">
        <f t="shared" si="40"/>
        <v>0</v>
      </c>
      <c r="G75" s="332">
        <f t="shared" si="40"/>
        <v>0</v>
      </c>
      <c r="H75" s="332">
        <f t="shared" si="40"/>
        <v>0</v>
      </c>
      <c r="I75" s="332">
        <f t="shared" si="40"/>
        <v>0</v>
      </c>
      <c r="J75" s="332">
        <f t="shared" si="40"/>
        <v>0</v>
      </c>
      <c r="K75" s="332">
        <f t="shared" si="40"/>
        <v>0</v>
      </c>
      <c r="L75" s="332">
        <f t="shared" si="40"/>
        <v>0</v>
      </c>
      <c r="M75" s="332">
        <f t="shared" si="40"/>
        <v>0</v>
      </c>
      <c r="N75" s="332">
        <f t="shared" si="40"/>
        <v>0</v>
      </c>
      <c r="O75" s="332">
        <f t="shared" si="40"/>
        <v>0</v>
      </c>
      <c r="P75" s="332">
        <f t="shared" si="40"/>
        <v>0</v>
      </c>
    </row>
    <row r="76" spans="2:16" ht="21" outlineLevel="1">
      <c r="B76" s="327" t="s">
        <v>251</v>
      </c>
      <c r="C76" s="330" t="s">
        <v>264</v>
      </c>
      <c r="D76" s="308"/>
      <c r="E76" s="373">
        <f t="shared" ref="E76:P76" si="41">E19-D19</f>
        <v>0</v>
      </c>
      <c r="F76" s="332">
        <f t="shared" si="41"/>
        <v>0</v>
      </c>
      <c r="G76" s="332">
        <f t="shared" si="41"/>
        <v>0</v>
      </c>
      <c r="H76" s="332">
        <f t="shared" si="41"/>
        <v>0</v>
      </c>
      <c r="I76" s="332">
        <f t="shared" si="41"/>
        <v>0</v>
      </c>
      <c r="J76" s="332">
        <f t="shared" si="41"/>
        <v>-1</v>
      </c>
      <c r="K76" s="332">
        <f t="shared" si="41"/>
        <v>1</v>
      </c>
      <c r="L76" s="332">
        <f t="shared" si="41"/>
        <v>0</v>
      </c>
      <c r="M76" s="332">
        <f t="shared" si="41"/>
        <v>0</v>
      </c>
      <c r="N76" s="332">
        <f t="shared" si="41"/>
        <v>0</v>
      </c>
      <c r="O76" s="332">
        <f t="shared" si="41"/>
        <v>0</v>
      </c>
      <c r="P76" s="332">
        <f t="shared" si="41"/>
        <v>-1</v>
      </c>
    </row>
    <row r="77" spans="2:16" ht="18.75" customHeight="1" outlineLevel="1">
      <c r="B77" s="327" t="s">
        <v>251</v>
      </c>
      <c r="C77" s="330" t="s">
        <v>265</v>
      </c>
      <c r="D77" s="308"/>
      <c r="E77" s="373">
        <f t="shared" ref="E77:P77" si="42">E20-D20</f>
        <v>0</v>
      </c>
      <c r="F77" s="332">
        <f t="shared" si="42"/>
        <v>0</v>
      </c>
      <c r="G77" s="332">
        <f t="shared" si="42"/>
        <v>0</v>
      </c>
      <c r="H77" s="332">
        <f t="shared" si="42"/>
        <v>0</v>
      </c>
      <c r="I77" s="332">
        <f t="shared" si="42"/>
        <v>0</v>
      </c>
      <c r="J77" s="332">
        <f t="shared" si="42"/>
        <v>0</v>
      </c>
      <c r="K77" s="332">
        <f t="shared" si="42"/>
        <v>0</v>
      </c>
      <c r="L77" s="332">
        <f t="shared" si="42"/>
        <v>0</v>
      </c>
      <c r="M77" s="332">
        <f t="shared" si="42"/>
        <v>0</v>
      </c>
      <c r="N77" s="332">
        <f t="shared" si="42"/>
        <v>0</v>
      </c>
      <c r="O77" s="332">
        <f t="shared" si="42"/>
        <v>0</v>
      </c>
      <c r="P77" s="332">
        <f t="shared" si="42"/>
        <v>0</v>
      </c>
    </row>
    <row r="78" spans="2:16" ht="33" customHeight="1" outlineLevel="1">
      <c r="B78" s="328" t="s">
        <v>249</v>
      </c>
      <c r="C78" s="329" t="s">
        <v>267</v>
      </c>
      <c r="D78" s="309"/>
      <c r="E78" s="372">
        <f t="shared" ref="E78:G79" si="43">E25-D25</f>
        <v>0</v>
      </c>
      <c r="F78" s="331">
        <f t="shared" si="43"/>
        <v>0</v>
      </c>
      <c r="G78" s="331">
        <f t="shared" si="43"/>
        <v>0</v>
      </c>
      <c r="H78" s="331">
        <f t="shared" ref="H78:P78" si="44">H25-G25</f>
        <v>0</v>
      </c>
      <c r="I78" s="331">
        <f t="shared" si="44"/>
        <v>0</v>
      </c>
      <c r="J78" s="331">
        <f t="shared" si="44"/>
        <v>0</v>
      </c>
      <c r="K78" s="331">
        <f t="shared" si="44"/>
        <v>0</v>
      </c>
      <c r="L78" s="331">
        <f t="shared" si="44"/>
        <v>0</v>
      </c>
      <c r="M78" s="331">
        <f t="shared" si="44"/>
        <v>0</v>
      </c>
      <c r="N78" s="331">
        <f t="shared" si="44"/>
        <v>0</v>
      </c>
      <c r="O78" s="331">
        <f t="shared" si="44"/>
        <v>0</v>
      </c>
      <c r="P78" s="331">
        <f t="shared" si="44"/>
        <v>0</v>
      </c>
    </row>
    <row r="79" spans="2:16" ht="21" outlineLevel="1">
      <c r="B79" s="336" t="s">
        <v>248</v>
      </c>
      <c r="C79" s="337" t="s">
        <v>266</v>
      </c>
      <c r="D79" s="310"/>
      <c r="E79" s="374">
        <f t="shared" si="43"/>
        <v>0</v>
      </c>
      <c r="F79" s="338">
        <f t="shared" si="43"/>
        <v>0</v>
      </c>
      <c r="G79" s="338">
        <f t="shared" si="43"/>
        <v>0</v>
      </c>
      <c r="H79" s="338">
        <f t="shared" ref="H79:P79" si="45">H26-G26</f>
        <v>0</v>
      </c>
      <c r="I79" s="338">
        <f t="shared" si="45"/>
        <v>0</v>
      </c>
      <c r="J79" s="338">
        <f t="shared" si="45"/>
        <v>0</v>
      </c>
      <c r="K79" s="338">
        <f t="shared" si="45"/>
        <v>0</v>
      </c>
      <c r="L79" s="338">
        <f t="shared" si="45"/>
        <v>0</v>
      </c>
      <c r="M79" s="338">
        <f t="shared" si="45"/>
        <v>0</v>
      </c>
      <c r="N79" s="338">
        <f t="shared" si="45"/>
        <v>0</v>
      </c>
      <c r="O79" s="338">
        <f t="shared" si="45"/>
        <v>0</v>
      </c>
      <c r="P79" s="338">
        <f t="shared" si="45"/>
        <v>0</v>
      </c>
    </row>
    <row r="80" spans="2:16" ht="21" customHeight="1" outlineLevel="1">
      <c r="B80" s="327" t="s">
        <v>251</v>
      </c>
      <c r="C80" s="330" t="s">
        <v>252</v>
      </c>
      <c r="D80" s="309"/>
      <c r="E80" s="372">
        <f t="shared" ref="E80:P80" si="46">E23-D23</f>
        <v>0</v>
      </c>
      <c r="F80" s="331">
        <f t="shared" si="46"/>
        <v>0</v>
      </c>
      <c r="G80" s="331">
        <f t="shared" si="46"/>
        <v>0</v>
      </c>
      <c r="H80" s="331">
        <f t="shared" si="46"/>
        <v>0</v>
      </c>
      <c r="I80" s="331">
        <f t="shared" si="46"/>
        <v>0</v>
      </c>
      <c r="J80" s="331">
        <f t="shared" si="46"/>
        <v>1</v>
      </c>
      <c r="K80" s="331">
        <f t="shared" si="46"/>
        <v>0</v>
      </c>
      <c r="L80" s="331">
        <f t="shared" si="46"/>
        <v>0</v>
      </c>
      <c r="M80" s="331">
        <f t="shared" si="46"/>
        <v>0</v>
      </c>
      <c r="N80" s="331">
        <f t="shared" si="46"/>
        <v>0</v>
      </c>
      <c r="O80" s="331">
        <f t="shared" si="46"/>
        <v>0</v>
      </c>
      <c r="P80" s="331">
        <f t="shared" si="46"/>
        <v>1</v>
      </c>
    </row>
    <row r="81" spans="1:24" ht="21" customHeight="1" outlineLevel="1">
      <c r="B81" s="327" t="s">
        <v>385</v>
      </c>
      <c r="C81" s="329" t="s">
        <v>253</v>
      </c>
      <c r="D81" s="309"/>
      <c r="E81" s="372">
        <f>-E64</f>
        <v>0</v>
      </c>
      <c r="F81" s="331">
        <f t="shared" ref="F81:P81" si="47">-F64</f>
        <v>0</v>
      </c>
      <c r="G81" s="331">
        <f t="shared" si="47"/>
        <v>0</v>
      </c>
      <c r="H81" s="331">
        <f t="shared" si="47"/>
        <v>0</v>
      </c>
      <c r="I81" s="331">
        <f t="shared" si="47"/>
        <v>0</v>
      </c>
      <c r="J81" s="331">
        <f t="shared" si="47"/>
        <v>0</v>
      </c>
      <c r="K81" s="331">
        <f t="shared" si="47"/>
        <v>0</v>
      </c>
      <c r="L81" s="331">
        <f t="shared" si="47"/>
        <v>0</v>
      </c>
      <c r="M81" s="331">
        <f t="shared" si="47"/>
        <v>0</v>
      </c>
      <c r="N81" s="331">
        <f t="shared" si="47"/>
        <v>0</v>
      </c>
      <c r="O81" s="331">
        <f t="shared" si="47"/>
        <v>0</v>
      </c>
      <c r="P81" s="331">
        <f t="shared" si="47"/>
        <v>0</v>
      </c>
    </row>
    <row r="82" spans="1:24" ht="21" customHeight="1" outlineLevel="1">
      <c r="B82" s="327" t="s">
        <v>251</v>
      </c>
      <c r="C82" s="345" t="s">
        <v>387</v>
      </c>
      <c r="D82" s="309"/>
      <c r="E82" s="420"/>
      <c r="F82" s="420"/>
      <c r="G82" s="420"/>
      <c r="H82" s="420"/>
      <c r="I82" s="420"/>
      <c r="J82" s="420"/>
      <c r="K82" s="420"/>
      <c r="L82" s="420"/>
      <c r="M82" s="420"/>
      <c r="N82" s="420"/>
      <c r="O82" s="420"/>
      <c r="P82" s="420"/>
    </row>
    <row r="83" spans="1:24" ht="30.75" customHeight="1">
      <c r="B83" s="847" t="s">
        <v>270</v>
      </c>
      <c r="C83" s="848"/>
      <c r="D83" s="335"/>
      <c r="E83" s="333">
        <f>E74+E70+E60</f>
        <v>0</v>
      </c>
      <c r="F83" s="333">
        <f t="shared" ref="F83:P83" si="48">F74+F70+F60</f>
        <v>0</v>
      </c>
      <c r="G83" s="333">
        <f t="shared" si="48"/>
        <v>0</v>
      </c>
      <c r="H83" s="333">
        <f t="shared" si="48"/>
        <v>0</v>
      </c>
      <c r="I83" s="333">
        <f t="shared" si="48"/>
        <v>0</v>
      </c>
      <c r="J83" s="333">
        <f t="shared" si="48"/>
        <v>0</v>
      </c>
      <c r="K83" s="333">
        <f t="shared" si="48"/>
        <v>1</v>
      </c>
      <c r="L83" s="333">
        <f t="shared" si="48"/>
        <v>0</v>
      </c>
      <c r="M83" s="333">
        <f t="shared" si="48"/>
        <v>0</v>
      </c>
      <c r="N83" s="333">
        <f t="shared" si="48"/>
        <v>0</v>
      </c>
      <c r="O83" s="333">
        <f t="shared" si="48"/>
        <v>0</v>
      </c>
      <c r="P83" s="333">
        <f t="shared" si="48"/>
        <v>0</v>
      </c>
    </row>
    <row r="84" spans="1:24" ht="26.25" customHeight="1">
      <c r="B84" s="339" t="s">
        <v>271</v>
      </c>
      <c r="C84" s="339"/>
      <c r="D84" s="340" t="s">
        <v>273</v>
      </c>
      <c r="E84" s="341">
        <f>D9</f>
        <v>0</v>
      </c>
      <c r="F84" s="341">
        <f>E9</f>
        <v>0</v>
      </c>
      <c r="G84" s="341">
        <f>F85</f>
        <v>0</v>
      </c>
      <c r="H84" s="341">
        <f>G9</f>
        <v>0</v>
      </c>
      <c r="I84" s="341">
        <f>H85</f>
        <v>0</v>
      </c>
      <c r="J84" s="341">
        <f t="shared" ref="J84:P84" si="49">I9</f>
        <v>0</v>
      </c>
      <c r="K84" s="341">
        <f t="shared" si="49"/>
        <v>0</v>
      </c>
      <c r="L84" s="341">
        <f t="shared" si="49"/>
        <v>1</v>
      </c>
      <c r="M84" s="341">
        <f t="shared" si="49"/>
        <v>1</v>
      </c>
      <c r="N84" s="341">
        <f t="shared" si="49"/>
        <v>1</v>
      </c>
      <c r="O84" s="341">
        <f t="shared" si="49"/>
        <v>1</v>
      </c>
      <c r="P84" s="341">
        <f t="shared" si="49"/>
        <v>1</v>
      </c>
    </row>
    <row r="85" spans="1:24" ht="26.25" customHeight="1">
      <c r="B85" s="342" t="s">
        <v>272</v>
      </c>
      <c r="C85" s="342"/>
      <c r="D85" s="343">
        <f>'4_Dane_finans_kl'!E9</f>
        <v>0</v>
      </c>
      <c r="E85" s="333">
        <f t="shared" ref="E85:P85" si="50">E83+E84</f>
        <v>0</v>
      </c>
      <c r="F85" s="333">
        <f t="shared" si="50"/>
        <v>0</v>
      </c>
      <c r="G85" s="333">
        <f t="shared" si="50"/>
        <v>0</v>
      </c>
      <c r="H85" s="333">
        <f t="shared" si="50"/>
        <v>0</v>
      </c>
      <c r="I85" s="333">
        <f t="shared" si="50"/>
        <v>0</v>
      </c>
      <c r="J85" s="333">
        <f t="shared" si="50"/>
        <v>0</v>
      </c>
      <c r="K85" s="333">
        <f t="shared" si="50"/>
        <v>1</v>
      </c>
      <c r="L85" s="333">
        <f t="shared" si="50"/>
        <v>1</v>
      </c>
      <c r="M85" s="333">
        <f t="shared" si="50"/>
        <v>1</v>
      </c>
      <c r="N85" s="333">
        <f t="shared" si="50"/>
        <v>1</v>
      </c>
      <c r="O85" s="333">
        <f t="shared" si="50"/>
        <v>1</v>
      </c>
      <c r="P85" s="333">
        <f t="shared" si="50"/>
        <v>1</v>
      </c>
    </row>
    <row r="87" spans="1:24" ht="21.75" customHeight="1">
      <c r="C87" s="839" t="s">
        <v>404</v>
      </c>
      <c r="D87" s="840"/>
      <c r="E87" s="392"/>
      <c r="F87" s="392">
        <v>0</v>
      </c>
      <c r="G87" s="392"/>
      <c r="H87" s="392"/>
      <c r="I87" s="392"/>
      <c r="J87" s="392"/>
      <c r="K87" s="392"/>
      <c r="L87" s="392"/>
      <c r="M87" s="392"/>
      <c r="N87" s="392"/>
      <c r="O87" s="392"/>
      <c r="P87" s="392"/>
    </row>
    <row r="88" spans="1:24" ht="21.75" customHeight="1">
      <c r="C88" s="841" t="s">
        <v>393</v>
      </c>
      <c r="D88" s="842"/>
      <c r="E88" s="375"/>
      <c r="F88" s="376">
        <f>'6_projekcje_klient'!F23-'4_Dane_finans_kl'!E65</f>
        <v>0</v>
      </c>
      <c r="G88" s="376">
        <f>'6_projekcje_klient'!G23-'4_Dane_finans_kl'!F65</f>
        <v>0</v>
      </c>
      <c r="H88" s="376">
        <f>'6_projekcje_klient'!H23-'4_Dane_finans_kl'!G65</f>
        <v>0</v>
      </c>
      <c r="I88" s="376">
        <f>'6_projekcje_klient'!I23-'4_Dane_finans_kl'!H65</f>
        <v>0</v>
      </c>
      <c r="J88" s="376">
        <f>'6_projekcje_klient'!J23-'4_Dane_finans_kl'!J65</f>
        <v>0</v>
      </c>
      <c r="K88" s="376">
        <f>'6_projekcje_klient'!K23-'4_Dane_finans_kl'!K65</f>
        <v>0</v>
      </c>
      <c r="L88" s="376">
        <f>'6_projekcje_klient'!L23-'4_Dane_finans_kl'!L65</f>
        <v>0</v>
      </c>
      <c r="M88" s="376">
        <f>'6_projekcje_klient'!M23-'4_Dane_finans_kl'!M65</f>
        <v>0</v>
      </c>
      <c r="N88" s="376">
        <f>'6_projekcje_klient'!N23-'4_Dane_finans_kl'!N65</f>
        <v>0</v>
      </c>
      <c r="O88" s="376">
        <f>'6_projekcje_klient'!O23-'4_Dane_finans_kl'!O65</f>
        <v>0</v>
      </c>
      <c r="P88" s="376">
        <f>'6_projekcje_klient'!P23-'4_Dane_finans_kl'!O65</f>
        <v>1</v>
      </c>
    </row>
    <row r="89" spans="1:24" ht="26.25" customHeight="1">
      <c r="C89" s="841" t="s">
        <v>392</v>
      </c>
      <c r="D89" s="842"/>
      <c r="E89" s="93"/>
      <c r="F89" s="376">
        <f>F87-F88</f>
        <v>0</v>
      </c>
      <c r="G89" s="376">
        <f t="shared" ref="G89:P89" si="51">G87-G88</f>
        <v>0</v>
      </c>
      <c r="H89" s="376">
        <f t="shared" si="51"/>
        <v>0</v>
      </c>
      <c r="I89" s="376">
        <f t="shared" si="51"/>
        <v>0</v>
      </c>
      <c r="J89" s="376">
        <f t="shared" si="51"/>
        <v>0</v>
      </c>
      <c r="K89" s="376">
        <f t="shared" si="51"/>
        <v>0</v>
      </c>
      <c r="L89" s="376">
        <f t="shared" si="51"/>
        <v>0</v>
      </c>
      <c r="M89" s="376">
        <f t="shared" si="51"/>
        <v>0</v>
      </c>
      <c r="N89" s="376">
        <f t="shared" si="51"/>
        <v>0</v>
      </c>
      <c r="O89" s="376">
        <f t="shared" si="51"/>
        <v>0</v>
      </c>
      <c r="P89" s="376">
        <f t="shared" si="51"/>
        <v>-1</v>
      </c>
    </row>
    <row r="90" spans="1:24" s="464" customFormat="1">
      <c r="F90" s="515"/>
      <c r="G90" s="515"/>
      <c r="H90" s="515"/>
      <c r="I90" s="515"/>
    </row>
    <row r="91" spans="1:24" s="464" customFormat="1">
      <c r="A91" s="516"/>
      <c r="B91" s="516"/>
      <c r="C91" s="516"/>
      <c r="D91" s="516"/>
      <c r="E91" s="516"/>
      <c r="F91" s="517"/>
      <c r="G91" s="517"/>
      <c r="H91" s="517"/>
      <c r="I91" s="517"/>
      <c r="J91" s="516"/>
      <c r="K91" s="516"/>
      <c r="L91" s="516"/>
      <c r="M91" s="516"/>
      <c r="N91" s="516"/>
      <c r="O91" s="516"/>
      <c r="P91" s="516"/>
      <c r="Q91" s="516"/>
      <c r="R91" s="516"/>
      <c r="S91" s="516"/>
      <c r="T91" s="516"/>
      <c r="U91" s="516"/>
      <c r="V91" s="516"/>
      <c r="W91" s="516"/>
      <c r="X91" s="516"/>
    </row>
    <row r="92" spans="1:24" s="464" customFormat="1" ht="18.75" customHeight="1">
      <c r="B92" s="837" t="s">
        <v>394</v>
      </c>
      <c r="C92" s="838"/>
      <c r="D92" s="380">
        <f>D59</f>
        <v>2016</v>
      </c>
      <c r="E92" s="380">
        <f t="shared" ref="E92:P92" si="52">E59</f>
        <v>2017</v>
      </c>
      <c r="F92" s="380" t="str">
        <f t="shared" si="52"/>
        <v>Kwartał 1</v>
      </c>
      <c r="G92" s="380" t="str">
        <f t="shared" si="52"/>
        <v>Kwartał 2</v>
      </c>
      <c r="H92" s="380" t="str">
        <f t="shared" si="52"/>
        <v>Kwartał 3</v>
      </c>
      <c r="I92" s="380" t="str">
        <f t="shared" si="52"/>
        <v>Kwartał 4 2018 r</v>
      </c>
      <c r="J92" s="380">
        <f t="shared" si="52"/>
        <v>2019</v>
      </c>
      <c r="K92" s="380">
        <f t="shared" si="52"/>
        <v>2020</v>
      </c>
      <c r="L92" s="380">
        <f t="shared" si="52"/>
        <v>2021</v>
      </c>
      <c r="M92" s="380">
        <f t="shared" si="52"/>
        <v>2022</v>
      </c>
      <c r="N92" s="380">
        <f t="shared" si="52"/>
        <v>2023</v>
      </c>
      <c r="O92" s="380">
        <f t="shared" si="52"/>
        <v>2024</v>
      </c>
      <c r="P92" s="380">
        <f t="shared" si="52"/>
        <v>2025</v>
      </c>
    </row>
    <row r="93" spans="1:24" s="464" customFormat="1" ht="15.6">
      <c r="B93" s="382" t="s">
        <v>395</v>
      </c>
      <c r="C93" s="383" t="s">
        <v>401</v>
      </c>
      <c r="D93" s="377" t="s">
        <v>273</v>
      </c>
      <c r="E93" s="385" t="s">
        <v>273</v>
      </c>
      <c r="F93" s="378">
        <f>F89</f>
        <v>0</v>
      </c>
      <c r="G93" s="378">
        <f t="shared" ref="G93:P93" si="53">G89</f>
        <v>0</v>
      </c>
      <c r="H93" s="378">
        <f t="shared" si="53"/>
        <v>0</v>
      </c>
      <c r="I93" s="378">
        <f t="shared" si="53"/>
        <v>0</v>
      </c>
      <c r="J93" s="378">
        <f t="shared" si="53"/>
        <v>0</v>
      </c>
      <c r="K93" s="378">
        <f t="shared" si="53"/>
        <v>0</v>
      </c>
      <c r="L93" s="378">
        <f t="shared" si="53"/>
        <v>0</v>
      </c>
      <c r="M93" s="378">
        <f t="shared" si="53"/>
        <v>0</v>
      </c>
      <c r="N93" s="378">
        <f t="shared" si="53"/>
        <v>0</v>
      </c>
      <c r="O93" s="378">
        <f t="shared" si="53"/>
        <v>0</v>
      </c>
      <c r="P93" s="378">
        <f t="shared" si="53"/>
        <v>-1</v>
      </c>
    </row>
    <row r="94" spans="1:24" s="464" customFormat="1" ht="15.6">
      <c r="B94" s="382" t="s">
        <v>74</v>
      </c>
      <c r="C94" s="383" t="s">
        <v>402</v>
      </c>
      <c r="D94" s="386" t="s">
        <v>273</v>
      </c>
      <c r="E94" s="386" t="s">
        <v>273</v>
      </c>
      <c r="F94" s="379">
        <f>IFERROR((F57+F54)/'4_Dane_finans_kl'!E63,0)</f>
        <v>0</v>
      </c>
      <c r="G94" s="379">
        <f>IFERROR((G57+G54)/('4_Dane_finans_kl'!F63+'4_Dane_finans_kl'!E63),0)</f>
        <v>0</v>
      </c>
      <c r="H94" s="379">
        <f>IFERROR((H57+H54)/('4_Dane_finans_kl'!G63+'4_Dane_finans_kl'!F63+'4_Dane_finans_kl'!E63),0)</f>
        <v>0</v>
      </c>
      <c r="I94" s="379">
        <f>IFERROR((I57+I54)/'4_Dane_finans_kl'!I63,0)</f>
        <v>0</v>
      </c>
      <c r="J94" s="379">
        <f>IFERROR((J57+J54)/'4_Dane_finans_kl'!J63,0)</f>
        <v>0</v>
      </c>
      <c r="K94" s="379">
        <f>IFERROR((K57+K54)/'4_Dane_finans_kl'!K63,0)</f>
        <v>0</v>
      </c>
      <c r="L94" s="379">
        <f>IFERROR((L57+L54)/'4_Dane_finans_kl'!L63,0)</f>
        <v>0</v>
      </c>
      <c r="M94" s="379">
        <f>IFERROR((M57+M54)/'4_Dane_finans_kl'!M63,0)</f>
        <v>0</v>
      </c>
      <c r="N94" s="379">
        <f>IFERROR((N57+N54)/'4_Dane_finans_kl'!N63,0)</f>
        <v>0</v>
      </c>
      <c r="O94" s="379">
        <f>IFERROR((O57+O54)/'4_Dane_finans_kl'!O63,0)</f>
        <v>0</v>
      </c>
      <c r="P94" s="379">
        <f>IFERROR((P57+P54)/'4_Dane_finans_kl'!O63,0)</f>
        <v>0</v>
      </c>
    </row>
    <row r="95" spans="1:24" s="464" customFormat="1" ht="15.6">
      <c r="B95" s="382" t="s">
        <v>128</v>
      </c>
      <c r="C95" s="384" t="s">
        <v>399</v>
      </c>
      <c r="D95" s="379">
        <f>IFERROR((D23+D19)/D27,0)</f>
        <v>0</v>
      </c>
      <c r="E95" s="379">
        <f t="shared" ref="E95:P95" si="54">IFERROR((E23+E19)/E27,0)</f>
        <v>0</v>
      </c>
      <c r="F95" s="379">
        <f t="shared" si="54"/>
        <v>0</v>
      </c>
      <c r="G95" s="379">
        <f t="shared" si="54"/>
        <v>0</v>
      </c>
      <c r="H95" s="379">
        <f t="shared" si="54"/>
        <v>0</v>
      </c>
      <c r="I95" s="379">
        <f t="shared" si="54"/>
        <v>0</v>
      </c>
      <c r="J95" s="379">
        <f t="shared" si="54"/>
        <v>0</v>
      </c>
      <c r="K95" s="379">
        <f t="shared" si="54"/>
        <v>1</v>
      </c>
      <c r="L95" s="379">
        <f t="shared" si="54"/>
        <v>1</v>
      </c>
      <c r="M95" s="379">
        <f t="shared" si="54"/>
        <v>1</v>
      </c>
      <c r="N95" s="379">
        <f t="shared" si="54"/>
        <v>1</v>
      </c>
      <c r="O95" s="379">
        <f t="shared" si="54"/>
        <v>1</v>
      </c>
      <c r="P95" s="379">
        <f t="shared" si="54"/>
        <v>1</v>
      </c>
    </row>
    <row r="96" spans="1:24" s="464" customFormat="1" ht="15.6">
      <c r="B96" s="382" t="s">
        <v>396</v>
      </c>
      <c r="C96" s="383" t="s">
        <v>397</v>
      </c>
      <c r="D96" s="381">
        <f>IFERROR(D57/D32,0)</f>
        <v>0</v>
      </c>
      <c r="E96" s="381">
        <f t="shared" ref="E96:P96" si="55">IFERROR(E57/E32,0)</f>
        <v>0</v>
      </c>
      <c r="F96" s="381">
        <f t="shared" si="55"/>
        <v>0</v>
      </c>
      <c r="G96" s="381">
        <f t="shared" si="55"/>
        <v>0</v>
      </c>
      <c r="H96" s="381">
        <f t="shared" si="55"/>
        <v>0</v>
      </c>
      <c r="I96" s="381">
        <f t="shared" si="55"/>
        <v>0</v>
      </c>
      <c r="J96" s="381">
        <f t="shared" si="55"/>
        <v>0</v>
      </c>
      <c r="K96" s="381">
        <f t="shared" si="55"/>
        <v>0</v>
      </c>
      <c r="L96" s="381">
        <f t="shared" si="55"/>
        <v>0</v>
      </c>
      <c r="M96" s="381">
        <f t="shared" si="55"/>
        <v>0</v>
      </c>
      <c r="N96" s="381">
        <f t="shared" si="55"/>
        <v>0</v>
      </c>
      <c r="O96" s="381">
        <f t="shared" si="55"/>
        <v>0</v>
      </c>
      <c r="P96" s="381">
        <f t="shared" si="55"/>
        <v>0</v>
      </c>
    </row>
    <row r="97" spans="2:16" s="464" customFormat="1" ht="15.6">
      <c r="B97" s="382" t="s">
        <v>398</v>
      </c>
      <c r="C97" s="383" t="s">
        <v>400</v>
      </c>
      <c r="D97" s="379">
        <f>IFERROR((D16+D19+D20)/D4,0)</f>
        <v>0</v>
      </c>
      <c r="E97" s="379">
        <f t="shared" ref="E97:P97" si="56">IFERROR((E16+E19+E20)/E4,0)</f>
        <v>0</v>
      </c>
      <c r="F97" s="379">
        <f t="shared" si="56"/>
        <v>0</v>
      </c>
      <c r="G97" s="379">
        <f t="shared" si="56"/>
        <v>0</v>
      </c>
      <c r="H97" s="379">
        <f t="shared" si="56"/>
        <v>0</v>
      </c>
      <c r="I97" s="379">
        <f t="shared" si="56"/>
        <v>0</v>
      </c>
      <c r="J97" s="379">
        <f t="shared" si="56"/>
        <v>0</v>
      </c>
      <c r="K97" s="379">
        <f t="shared" si="56"/>
        <v>0</v>
      </c>
      <c r="L97" s="379">
        <f t="shared" si="56"/>
        <v>0</v>
      </c>
      <c r="M97" s="379">
        <f t="shared" si="56"/>
        <v>0</v>
      </c>
      <c r="N97" s="379">
        <f t="shared" si="56"/>
        <v>0</v>
      </c>
      <c r="O97" s="379">
        <f t="shared" si="56"/>
        <v>0</v>
      </c>
      <c r="P97" s="379">
        <f t="shared" si="56"/>
        <v>0</v>
      </c>
    </row>
    <row r="98" spans="2:16" s="464" customFormat="1" ht="15.6">
      <c r="B98" s="382" t="s">
        <v>131</v>
      </c>
      <c r="C98" s="383" t="s">
        <v>403</v>
      </c>
      <c r="D98" s="381">
        <f>IFERROR(D16/D13,0)</f>
        <v>0</v>
      </c>
      <c r="E98" s="381">
        <f t="shared" ref="E98:P98" si="57">IFERROR(E16/E13,0)</f>
        <v>0</v>
      </c>
      <c r="F98" s="381">
        <f t="shared" si="57"/>
        <v>0</v>
      </c>
      <c r="G98" s="381">
        <f t="shared" si="57"/>
        <v>0</v>
      </c>
      <c r="H98" s="381">
        <f t="shared" si="57"/>
        <v>0</v>
      </c>
      <c r="I98" s="381">
        <f t="shared" si="57"/>
        <v>0</v>
      </c>
      <c r="J98" s="381">
        <f t="shared" si="57"/>
        <v>0</v>
      </c>
      <c r="K98" s="381">
        <f t="shared" si="57"/>
        <v>0</v>
      </c>
      <c r="L98" s="381">
        <f t="shared" si="57"/>
        <v>0</v>
      </c>
      <c r="M98" s="381">
        <f t="shared" si="57"/>
        <v>0</v>
      </c>
      <c r="N98" s="381">
        <f t="shared" si="57"/>
        <v>0</v>
      </c>
      <c r="O98" s="381">
        <f t="shared" si="57"/>
        <v>0</v>
      </c>
      <c r="P98" s="381">
        <f t="shared" si="57"/>
        <v>0</v>
      </c>
    </row>
    <row r="99" spans="2:16" s="464" customFormat="1" ht="15.6">
      <c r="B99" s="382" t="s">
        <v>405</v>
      </c>
      <c r="C99" s="383" t="s">
        <v>406</v>
      </c>
      <c r="D99" s="378">
        <f>D16</f>
        <v>0</v>
      </c>
      <c r="E99" s="378">
        <f>E16</f>
        <v>0</v>
      </c>
      <c r="F99" s="378">
        <f>F16</f>
        <v>0</v>
      </c>
      <c r="G99" s="378">
        <f t="shared" ref="G99:P99" si="58">G16</f>
        <v>0</v>
      </c>
      <c r="H99" s="378">
        <f t="shared" si="58"/>
        <v>0</v>
      </c>
      <c r="I99" s="378">
        <f t="shared" si="58"/>
        <v>0</v>
      </c>
      <c r="J99" s="378">
        <f t="shared" si="58"/>
        <v>0</v>
      </c>
      <c r="K99" s="378">
        <f t="shared" si="58"/>
        <v>0</v>
      </c>
      <c r="L99" s="378">
        <f t="shared" si="58"/>
        <v>0</v>
      </c>
      <c r="M99" s="378">
        <f t="shared" si="58"/>
        <v>0</v>
      </c>
      <c r="N99" s="378">
        <f t="shared" si="58"/>
        <v>0</v>
      </c>
      <c r="O99" s="378">
        <f t="shared" si="58"/>
        <v>0</v>
      </c>
      <c r="P99" s="378">
        <f t="shared" si="58"/>
        <v>0</v>
      </c>
    </row>
    <row r="100" spans="2:16" s="464" customFormat="1" ht="15.6">
      <c r="B100" s="382" t="s">
        <v>133</v>
      </c>
      <c r="C100" s="383" t="s">
        <v>407</v>
      </c>
      <c r="D100" s="518">
        <f>IFERROR((D5+D6+D9+D11)/(D21+D25+D26),0)</f>
        <v>0</v>
      </c>
      <c r="E100" s="518">
        <f>IFERROR((E5+E6+E9+E11)/(E21+E25+E26),0)</f>
        <v>0</v>
      </c>
      <c r="F100" s="518">
        <f t="shared" ref="F100:P100" si="59">IFERROR((F5+F6+F9+F11)/(F21+F25+F26),0)</f>
        <v>0</v>
      </c>
      <c r="G100" s="518">
        <f t="shared" si="59"/>
        <v>0</v>
      </c>
      <c r="H100" s="518">
        <f t="shared" si="59"/>
        <v>0</v>
      </c>
      <c r="I100" s="518">
        <f t="shared" si="59"/>
        <v>0</v>
      </c>
      <c r="J100" s="518">
        <f t="shared" si="59"/>
        <v>0</v>
      </c>
      <c r="K100" s="518">
        <f t="shared" si="59"/>
        <v>1</v>
      </c>
      <c r="L100" s="518">
        <f t="shared" si="59"/>
        <v>1</v>
      </c>
      <c r="M100" s="518">
        <f t="shared" si="59"/>
        <v>1</v>
      </c>
      <c r="N100" s="518">
        <f t="shared" si="59"/>
        <v>1</v>
      </c>
      <c r="O100" s="518">
        <f t="shared" si="59"/>
        <v>1</v>
      </c>
      <c r="P100" s="518">
        <f t="shared" si="59"/>
        <v>0.5</v>
      </c>
    </row>
    <row r="101" spans="2:16" s="464" customFormat="1" ht="15.6">
      <c r="B101" s="382" t="s">
        <v>134</v>
      </c>
      <c r="C101" s="383" t="s">
        <v>408</v>
      </c>
      <c r="D101" s="519" t="s">
        <v>273</v>
      </c>
      <c r="E101" s="576">
        <f>IFERROR(E32/D32,0)</f>
        <v>0</v>
      </c>
      <c r="F101" s="520" t="s">
        <v>273</v>
      </c>
      <c r="G101" s="520" t="s">
        <v>273</v>
      </c>
      <c r="H101" s="520" t="s">
        <v>273</v>
      </c>
      <c r="I101" s="518">
        <f>IFERROR(I32/E32,0)</f>
        <v>0</v>
      </c>
      <c r="J101" s="518">
        <f t="shared" ref="J101:P101" si="60">IFERROR(J32/F32,0)</f>
        <v>0</v>
      </c>
      <c r="K101" s="518">
        <f t="shared" si="60"/>
        <v>0</v>
      </c>
      <c r="L101" s="518">
        <f t="shared" si="60"/>
        <v>0</v>
      </c>
      <c r="M101" s="518">
        <f t="shared" si="60"/>
        <v>0</v>
      </c>
      <c r="N101" s="518">
        <f t="shared" si="60"/>
        <v>0</v>
      </c>
      <c r="O101" s="518">
        <f t="shared" si="60"/>
        <v>0</v>
      </c>
      <c r="P101" s="518">
        <f t="shared" si="60"/>
        <v>0</v>
      </c>
    </row>
    <row r="102" spans="2:16" s="464" customFormat="1" hidden="1"/>
    <row r="103" spans="2:16" s="464" customFormat="1" hidden="1"/>
    <row r="104" spans="2:16" s="464" customFormat="1" hidden="1"/>
    <row r="105" spans="2:16" s="464" customFormat="1" hidden="1"/>
    <row r="106" spans="2:16" s="464" customFormat="1" hidden="1"/>
    <row r="107" spans="2:16" s="464" customFormat="1" hidden="1"/>
    <row r="108" spans="2:16" s="464" customFormat="1" hidden="1"/>
    <row r="109" spans="2:16" s="464" customFormat="1" hidden="1"/>
    <row r="110" spans="2:16" s="521" customFormat="1" hidden="1"/>
    <row r="111" spans="2:16" s="464" customFormat="1" hidden="1">
      <c r="E111" s="522">
        <f>D112-E112</f>
        <v>0</v>
      </c>
      <c r="F111" s="523">
        <f>E112-F112</f>
        <v>0</v>
      </c>
      <c r="G111" s="523">
        <f t="shared" ref="G111:M111" si="61">F112-G112</f>
        <v>0</v>
      </c>
      <c r="H111" s="523">
        <f t="shared" si="61"/>
        <v>0</v>
      </c>
      <c r="I111" s="523">
        <f t="shared" si="61"/>
        <v>0</v>
      </c>
      <c r="J111" s="523">
        <f t="shared" si="61"/>
        <v>0</v>
      </c>
      <c r="K111" s="523">
        <f t="shared" si="61"/>
        <v>0</v>
      </c>
      <c r="L111" s="523">
        <f t="shared" si="61"/>
        <v>0</v>
      </c>
      <c r="M111" s="523">
        <f t="shared" si="61"/>
        <v>0</v>
      </c>
      <c r="N111" s="523">
        <f>M112-N112</f>
        <v>0</v>
      </c>
      <c r="O111" s="523">
        <f>N112-O112</f>
        <v>0</v>
      </c>
      <c r="P111" s="523">
        <f>O112-P112</f>
        <v>0</v>
      </c>
    </row>
    <row r="112" spans="2:16" s="464" customFormat="1" hidden="1">
      <c r="C112" s="524" t="s">
        <v>378</v>
      </c>
      <c r="D112" s="522">
        <f>D113+D114-D115</f>
        <v>0</v>
      </c>
      <c r="E112" s="523">
        <f>E113+E114-E115</f>
        <v>0</v>
      </c>
      <c r="F112" s="523">
        <f>F113+F114-F115</f>
        <v>0</v>
      </c>
      <c r="G112" s="523">
        <f t="shared" ref="G112:M112" si="62">G113+G114-G115</f>
        <v>0</v>
      </c>
      <c r="H112" s="523">
        <f t="shared" si="62"/>
        <v>0</v>
      </c>
      <c r="I112" s="523">
        <f t="shared" si="62"/>
        <v>0</v>
      </c>
      <c r="J112" s="523">
        <f t="shared" si="62"/>
        <v>0</v>
      </c>
      <c r="K112" s="523">
        <f t="shared" si="62"/>
        <v>0</v>
      </c>
      <c r="L112" s="523">
        <f t="shared" si="62"/>
        <v>0</v>
      </c>
      <c r="M112" s="523">
        <f t="shared" si="62"/>
        <v>0</v>
      </c>
      <c r="N112" s="523">
        <f>N113+N114-N115</f>
        <v>0</v>
      </c>
      <c r="O112" s="523">
        <f>O113+O114-O115</f>
        <v>0</v>
      </c>
      <c r="P112" s="523">
        <f>P113+P114-P115</f>
        <v>0</v>
      </c>
    </row>
    <row r="113" spans="3:17" s="464" customFormat="1" hidden="1">
      <c r="C113" s="525" t="s">
        <v>379</v>
      </c>
      <c r="D113" s="526">
        <f>'4_Dane_finans_kl'!E7</f>
        <v>0</v>
      </c>
      <c r="E113" s="527">
        <f>'4_Dane_finans_kl'!F7</f>
        <v>0</v>
      </c>
      <c r="F113" s="574">
        <f>'5_zał ko_klient'!E5*('6_projekcje_klient'!F33+F38)/'5_zał ko_klient'!E2</f>
        <v>0</v>
      </c>
      <c r="G113" s="574">
        <f>'5_zał ko_klient'!F5*('6_projekcje_klient'!G33+G38)/'5_zał ko_klient'!F2</f>
        <v>0</v>
      </c>
      <c r="H113" s="574">
        <f>'5_zał ko_klient'!G5*('6_projekcje_klient'!H33+H38)/'5_zał ko_klient'!G2</f>
        <v>0</v>
      </c>
      <c r="I113" s="574">
        <f>'5_zał ko_klient'!H5*('6_projekcje_klient'!I33+I38)/'5_zał ko_klient'!H2</f>
        <v>0</v>
      </c>
      <c r="J113" s="574">
        <f>'5_zał ko_klient'!I5*('6_projekcje_klient'!J33+J38)/'5_zał ko_klient'!I2</f>
        <v>0</v>
      </c>
      <c r="K113" s="574">
        <f>'5_zał ko_klient'!J5*('6_projekcje_klient'!K33+K38)/'5_zał ko_klient'!J2</f>
        <v>0</v>
      </c>
      <c r="L113" s="574">
        <f>'5_zał ko_klient'!K5*('6_projekcje_klient'!L33+L38)/'5_zał ko_klient'!K2</f>
        <v>0</v>
      </c>
      <c r="M113" s="574">
        <f>'5_zał ko_klient'!L5*('6_projekcje_klient'!M33+M38)/'5_zał ko_klient'!L2</f>
        <v>0</v>
      </c>
      <c r="N113" s="574">
        <f>'5_zał ko_klient'!M5*('6_projekcje_klient'!N33+N38)/'5_zał ko_klient'!M2</f>
        <v>0</v>
      </c>
      <c r="O113" s="574">
        <f>'5_zał ko_klient'!N5*('6_projekcje_klient'!O33+O38)/'5_zał ko_klient'!N2</f>
        <v>0</v>
      </c>
      <c r="P113" s="574">
        <f>'5_zał ko_klient'!O5*('6_projekcje_klient'!P33+P38)/'5_zał ko_klient'!O2</f>
        <v>0</v>
      </c>
    </row>
    <row r="114" spans="3:17" s="464" customFormat="1" hidden="1">
      <c r="C114" s="525" t="s">
        <v>380</v>
      </c>
      <c r="D114" s="526">
        <f>'4_Dane_finans_kl'!E5</f>
        <v>0</v>
      </c>
      <c r="E114" s="527">
        <f>'4_Dane_finans_kl'!F5</f>
        <v>0</v>
      </c>
      <c r="F114" s="574">
        <f>'5_zał ko_klient'!E7*('6_projekcje_klient'!F33+F38)/'5_zał ko_klient'!E2</f>
        <v>0</v>
      </c>
      <c r="G114" s="574">
        <f>'5_zał ko_klient'!F7*('6_projekcje_klient'!G33+G38)/'5_zał ko_klient'!F2</f>
        <v>0</v>
      </c>
      <c r="H114" s="574">
        <f>'5_zał ko_klient'!G7*('6_projekcje_klient'!H33+H38)/'5_zał ko_klient'!G2</f>
        <v>0</v>
      </c>
      <c r="I114" s="574">
        <f>'5_zał ko_klient'!H7*('6_projekcje_klient'!I33+I38)/'5_zał ko_klient'!H2</f>
        <v>0</v>
      </c>
      <c r="J114" s="574">
        <f>'5_zał ko_klient'!I7*('6_projekcje_klient'!J33+J38)/'5_zał ko_klient'!I2</f>
        <v>0</v>
      </c>
      <c r="K114" s="574">
        <f>'5_zał ko_klient'!J7*('6_projekcje_klient'!K33+K38)/'5_zał ko_klient'!J2</f>
        <v>0</v>
      </c>
      <c r="L114" s="574">
        <f>'5_zał ko_klient'!K7*('6_projekcje_klient'!L33+L38)/'5_zał ko_klient'!K2</f>
        <v>0</v>
      </c>
      <c r="M114" s="574">
        <f>'5_zał ko_klient'!L7*('6_projekcje_klient'!M33+M38)/'5_zał ko_klient'!L2</f>
        <v>0</v>
      </c>
      <c r="N114" s="574">
        <f>'5_zał ko_klient'!M7*('6_projekcje_klient'!N33+N38)/'5_zał ko_klient'!M2</f>
        <v>0</v>
      </c>
      <c r="O114" s="574">
        <f>'5_zał ko_klient'!N7*('6_projekcje_klient'!O33+O38)/'5_zał ko_klient'!N2</f>
        <v>0</v>
      </c>
      <c r="P114" s="574">
        <f>'5_zał ko_klient'!O7*('6_projekcje_klient'!P33+P38)/'5_zał ko_klient'!O2</f>
        <v>0</v>
      </c>
    </row>
    <row r="115" spans="3:17" s="464" customFormat="1" hidden="1">
      <c r="C115" s="525" t="s">
        <v>381</v>
      </c>
      <c r="D115" s="526">
        <f>'4_Dane_finans_kl'!I9</f>
        <v>0</v>
      </c>
      <c r="E115" s="527">
        <f>'4_Dane_finans_kl'!J9</f>
        <v>0</v>
      </c>
      <c r="F115" s="574">
        <f>'5_zał ko_klient'!E6*('6_projekcje_klient'!F33+F38)/'5_zał ko_klient'!E2</f>
        <v>0</v>
      </c>
      <c r="G115" s="574">
        <f>'5_zał ko_klient'!F6*('6_projekcje_klient'!G33+G38)/'5_zał ko_klient'!F2</f>
        <v>0</v>
      </c>
      <c r="H115" s="574">
        <f>'5_zał ko_klient'!G6*('6_projekcje_klient'!H33+H38)/'5_zał ko_klient'!G2</f>
        <v>0</v>
      </c>
      <c r="I115" s="574">
        <f>'5_zał ko_klient'!H6*('6_projekcje_klient'!I33+I38)/'5_zał ko_klient'!H2</f>
        <v>0</v>
      </c>
      <c r="J115" s="574">
        <f>'5_zał ko_klient'!I6*('6_projekcje_klient'!J33+J38)/'5_zał ko_klient'!I2</f>
        <v>0</v>
      </c>
      <c r="K115" s="574">
        <f>'5_zał ko_klient'!J6*('6_projekcje_klient'!K33+K38)/'5_zał ko_klient'!J2</f>
        <v>0</v>
      </c>
      <c r="L115" s="574">
        <f>'5_zał ko_klient'!K6*('6_projekcje_klient'!L33+L38)/'5_zał ko_klient'!K2</f>
        <v>0</v>
      </c>
      <c r="M115" s="574">
        <f>'5_zał ko_klient'!L6*('6_projekcje_klient'!M33+M38)/'5_zał ko_klient'!L2</f>
        <v>0</v>
      </c>
      <c r="N115" s="574">
        <f>'5_zał ko_klient'!M6*('6_projekcje_klient'!N33+N38)/'5_zał ko_klient'!M2</f>
        <v>0</v>
      </c>
      <c r="O115" s="574">
        <f>'5_zał ko_klient'!N6*('6_projekcje_klient'!O33+O38)/'5_zał ko_klient'!N2</f>
        <v>0</v>
      </c>
      <c r="P115" s="574">
        <f>'5_zał ko_klient'!O6*('6_projekcje_klient'!P33+P38)/'5_zał ko_klient'!O2</f>
        <v>0</v>
      </c>
    </row>
    <row r="116" spans="3:17" s="464" customFormat="1" hidden="1">
      <c r="F116" s="527">
        <f>E112-F112+(E113-F113)+F115-E115</f>
        <v>0</v>
      </c>
    </row>
    <row r="117" spans="3:17" s="464" customFormat="1" hidden="1">
      <c r="Q117" s="529">
        <v>0.19</v>
      </c>
    </row>
    <row r="118" spans="3:17" s="464" customFormat="1" hidden="1">
      <c r="F118" s="527">
        <f>E113-F113</f>
        <v>0</v>
      </c>
      <c r="Q118" s="529">
        <v>0.15</v>
      </c>
    </row>
    <row r="119" spans="3:17" s="464" customFormat="1" hidden="1">
      <c r="F119" s="527">
        <f>E114-F114</f>
        <v>0</v>
      </c>
      <c r="Q119" s="529">
        <v>0</v>
      </c>
    </row>
    <row r="120" spans="3:17" s="464" customFormat="1" hidden="1">
      <c r="F120" s="528">
        <f>F115-E115</f>
        <v>0</v>
      </c>
    </row>
    <row r="121" spans="3:17" s="464" customFormat="1" hidden="1"/>
    <row r="122" spans="3:17" s="464" customFormat="1" hidden="1"/>
    <row r="123" spans="3:17" s="464" customFormat="1" hidden="1">
      <c r="D123" s="530" t="s">
        <v>382</v>
      </c>
      <c r="E123" s="531">
        <f t="shared" ref="E123:P123" si="63">E11+E9+E6+E5+E4</f>
        <v>0</v>
      </c>
      <c r="F123" s="531">
        <f t="shared" si="63"/>
        <v>0</v>
      </c>
      <c r="G123" s="531">
        <f t="shared" si="63"/>
        <v>0</v>
      </c>
      <c r="H123" s="531">
        <f t="shared" si="63"/>
        <v>0</v>
      </c>
      <c r="I123" s="531">
        <f t="shared" si="63"/>
        <v>0</v>
      </c>
      <c r="J123" s="531">
        <f t="shared" si="63"/>
        <v>0</v>
      </c>
      <c r="K123" s="531">
        <f t="shared" si="63"/>
        <v>1</v>
      </c>
      <c r="L123" s="531">
        <f t="shared" si="63"/>
        <v>1</v>
      </c>
      <c r="M123" s="531">
        <f t="shared" si="63"/>
        <v>1</v>
      </c>
      <c r="N123" s="531">
        <f t="shared" si="63"/>
        <v>1</v>
      </c>
      <c r="O123" s="531">
        <f t="shared" si="63"/>
        <v>1</v>
      </c>
      <c r="P123" s="531">
        <f t="shared" si="63"/>
        <v>1</v>
      </c>
    </row>
    <row r="124" spans="3:17" s="464" customFormat="1" hidden="1">
      <c r="D124" s="464" t="s">
        <v>383</v>
      </c>
      <c r="E124" s="531">
        <f t="shared" ref="E124:P124" si="64">E26+E25+E21+E20+E19+E16</f>
        <v>0</v>
      </c>
      <c r="F124" s="531">
        <f t="shared" si="64"/>
        <v>0</v>
      </c>
      <c r="G124" s="531">
        <f t="shared" si="64"/>
        <v>0</v>
      </c>
      <c r="H124" s="531">
        <f t="shared" si="64"/>
        <v>0</v>
      </c>
      <c r="I124" s="531">
        <f t="shared" si="64"/>
        <v>0</v>
      </c>
      <c r="J124" s="531">
        <f t="shared" si="64"/>
        <v>0</v>
      </c>
      <c r="K124" s="531">
        <f t="shared" si="64"/>
        <v>1</v>
      </c>
      <c r="L124" s="531">
        <f t="shared" si="64"/>
        <v>1</v>
      </c>
      <c r="M124" s="531">
        <f t="shared" si="64"/>
        <v>1</v>
      </c>
      <c r="N124" s="531">
        <f t="shared" si="64"/>
        <v>1</v>
      </c>
      <c r="O124" s="531">
        <f t="shared" si="64"/>
        <v>1</v>
      </c>
      <c r="P124" s="531">
        <f t="shared" si="64"/>
        <v>1</v>
      </c>
    </row>
    <row r="125" spans="3:17" s="464" customFormat="1" hidden="1">
      <c r="D125" s="532" t="s">
        <v>384</v>
      </c>
      <c r="E125" s="533">
        <f>E123-E124</f>
        <v>0</v>
      </c>
      <c r="F125" s="533">
        <f t="shared" ref="F125:M125" si="65">F123-F124</f>
        <v>0</v>
      </c>
      <c r="G125" s="533">
        <f t="shared" si="65"/>
        <v>0</v>
      </c>
      <c r="H125" s="533">
        <f t="shared" si="65"/>
        <v>0</v>
      </c>
      <c r="I125" s="533">
        <f t="shared" si="65"/>
        <v>0</v>
      </c>
      <c r="J125" s="533">
        <f t="shared" si="65"/>
        <v>0</v>
      </c>
      <c r="K125" s="533">
        <f t="shared" si="65"/>
        <v>0</v>
      </c>
      <c r="L125" s="533">
        <f t="shared" si="65"/>
        <v>0</v>
      </c>
      <c r="M125" s="533">
        <f t="shared" si="65"/>
        <v>0</v>
      </c>
      <c r="N125" s="533">
        <f>N123-N124</f>
        <v>0</v>
      </c>
      <c r="O125" s="533">
        <f>O123-O124</f>
        <v>0</v>
      </c>
      <c r="P125" s="533">
        <f>P123-P124</f>
        <v>0</v>
      </c>
    </row>
    <row r="126" spans="3:17" s="464" customFormat="1" hidden="1"/>
    <row r="127" spans="3:17" s="464" customFormat="1" hidden="1"/>
    <row r="128" spans="3:17" s="464" customFormat="1" hidden="1">
      <c r="D128" s="521" t="s">
        <v>382</v>
      </c>
      <c r="F128" s="527">
        <f>F11+F6+F5+F4</f>
        <v>0</v>
      </c>
      <c r="G128" s="527">
        <f t="shared" ref="G128:P128" si="66">G11+G9+G6+G5+G4</f>
        <v>0</v>
      </c>
      <c r="H128" s="527">
        <f t="shared" si="66"/>
        <v>0</v>
      </c>
      <c r="I128" s="527">
        <f t="shared" si="66"/>
        <v>0</v>
      </c>
      <c r="J128" s="527">
        <f t="shared" si="66"/>
        <v>0</v>
      </c>
      <c r="K128" s="527">
        <f t="shared" si="66"/>
        <v>1</v>
      </c>
      <c r="L128" s="527">
        <f t="shared" si="66"/>
        <v>1</v>
      </c>
      <c r="M128" s="527">
        <f t="shared" si="66"/>
        <v>1</v>
      </c>
      <c r="N128" s="527">
        <f t="shared" si="66"/>
        <v>1</v>
      </c>
      <c r="O128" s="527">
        <f t="shared" si="66"/>
        <v>1</v>
      </c>
      <c r="P128" s="527">
        <f t="shared" si="66"/>
        <v>1</v>
      </c>
    </row>
    <row r="129" spans="4:17" s="464" customFormat="1" hidden="1">
      <c r="D129" s="521" t="s">
        <v>383</v>
      </c>
      <c r="F129" s="527">
        <f t="shared" ref="F129:P129" si="67">F26+F25+F22+F20+F19+F16</f>
        <v>0</v>
      </c>
      <c r="G129" s="527">
        <f t="shared" si="67"/>
        <v>0</v>
      </c>
      <c r="H129" s="527">
        <f t="shared" si="67"/>
        <v>0</v>
      </c>
      <c r="I129" s="527">
        <f t="shared" si="67"/>
        <v>0</v>
      </c>
      <c r="J129" s="527">
        <f t="shared" si="67"/>
        <v>-1</v>
      </c>
      <c r="K129" s="527">
        <f t="shared" si="67"/>
        <v>0</v>
      </c>
      <c r="L129" s="527">
        <f t="shared" si="67"/>
        <v>0</v>
      </c>
      <c r="M129" s="527">
        <f t="shared" si="67"/>
        <v>0</v>
      </c>
      <c r="N129" s="527">
        <f t="shared" si="67"/>
        <v>0</v>
      </c>
      <c r="O129" s="527">
        <f t="shared" si="67"/>
        <v>0</v>
      </c>
      <c r="P129" s="527">
        <f t="shared" si="67"/>
        <v>-1</v>
      </c>
    </row>
    <row r="130" spans="4:17" s="464" customFormat="1" hidden="1">
      <c r="D130" s="534" t="s">
        <v>384</v>
      </c>
      <c r="F130" s="527">
        <f>F128-F129</f>
        <v>0</v>
      </c>
      <c r="G130" s="527">
        <f t="shared" ref="G130:P130" si="68">G128-G129</f>
        <v>0</v>
      </c>
      <c r="H130" s="527">
        <f t="shared" si="68"/>
        <v>0</v>
      </c>
      <c r="I130" s="527">
        <f t="shared" si="68"/>
        <v>0</v>
      </c>
      <c r="J130" s="527">
        <f t="shared" si="68"/>
        <v>1</v>
      </c>
      <c r="K130" s="527">
        <f t="shared" si="68"/>
        <v>1</v>
      </c>
      <c r="L130" s="527">
        <f t="shared" si="68"/>
        <v>1</v>
      </c>
      <c r="M130" s="527">
        <f t="shared" si="68"/>
        <v>1</v>
      </c>
      <c r="N130" s="527">
        <f t="shared" si="68"/>
        <v>1</v>
      </c>
      <c r="O130" s="527">
        <f t="shared" si="68"/>
        <v>1</v>
      </c>
      <c r="P130" s="527">
        <f t="shared" si="68"/>
        <v>2</v>
      </c>
    </row>
    <row r="131" spans="4:17" s="464" customFormat="1" hidden="1">
      <c r="D131" s="534" t="s">
        <v>409</v>
      </c>
      <c r="F131" s="535">
        <f>IF(F89&lt;0,1,0)</f>
        <v>0</v>
      </c>
      <c r="G131" s="535">
        <f t="shared" ref="G131:P131" si="69">IF(G89&lt;0,1,0)</f>
        <v>0</v>
      </c>
      <c r="H131" s="535">
        <f t="shared" si="69"/>
        <v>0</v>
      </c>
      <c r="I131" s="535">
        <f t="shared" si="69"/>
        <v>0</v>
      </c>
      <c r="J131" s="535">
        <f t="shared" si="69"/>
        <v>0</v>
      </c>
      <c r="K131" s="535">
        <f t="shared" si="69"/>
        <v>0</v>
      </c>
      <c r="L131" s="535">
        <f t="shared" si="69"/>
        <v>0</v>
      </c>
      <c r="M131" s="535">
        <f t="shared" si="69"/>
        <v>0</v>
      </c>
      <c r="N131" s="535">
        <f t="shared" si="69"/>
        <v>0</v>
      </c>
      <c r="O131" s="535">
        <f t="shared" si="69"/>
        <v>0</v>
      </c>
      <c r="P131" s="535">
        <f t="shared" si="69"/>
        <v>1</v>
      </c>
      <c r="Q131" s="536">
        <f>SUM(F131:P131)</f>
        <v>1</v>
      </c>
    </row>
    <row r="132" spans="4:17" s="537" customFormat="1"/>
    <row r="133" spans="4:17" s="464" customFormat="1"/>
  </sheetData>
  <sheetProtection password="DCD1" sheet="1" objects="1" scenarios="1" formatCells="0"/>
  <mergeCells count="10">
    <mergeCell ref="F30:I30"/>
    <mergeCell ref="D2:E2"/>
    <mergeCell ref="F2:P2"/>
    <mergeCell ref="B92:C92"/>
    <mergeCell ref="C87:D87"/>
    <mergeCell ref="C88:D88"/>
    <mergeCell ref="C89:D89"/>
    <mergeCell ref="B60:C60"/>
    <mergeCell ref="B70:C70"/>
    <mergeCell ref="B83:C83"/>
  </mergeCells>
  <conditionalFormatting sqref="D4:P8 D11:P13 P9 D9:E10 G10:P10">
    <cfRule type="cellIs" dxfId="18" priority="54" operator="lessThan">
      <formula>0</formula>
    </cfRule>
  </conditionalFormatting>
  <conditionalFormatting sqref="D19:E19 D25:P27 D23:E24 D20:P22">
    <cfRule type="cellIs" dxfId="17" priority="53" operator="lessThan">
      <formula>0</formula>
    </cfRule>
  </conditionalFormatting>
  <conditionalFormatting sqref="F88:P88">
    <cfRule type="cellIs" dxfId="16" priority="51" operator="greaterThan">
      <formula>0</formula>
    </cfRule>
  </conditionalFormatting>
  <conditionalFormatting sqref="F89:P89">
    <cfRule type="cellIs" dxfId="15" priority="50" operator="lessThan">
      <formula>0</formula>
    </cfRule>
  </conditionalFormatting>
  <conditionalFormatting sqref="F93:P93">
    <cfRule type="cellIs" dxfId="14" priority="25" operator="lessThan">
      <formula>0</formula>
    </cfRule>
  </conditionalFormatting>
  <conditionalFormatting sqref="F94:P94">
    <cfRule type="cellIs" dxfId="13" priority="24" operator="lessThan">
      <formula>1.3</formula>
    </cfRule>
  </conditionalFormatting>
  <conditionalFormatting sqref="D95:P95">
    <cfRule type="cellIs" dxfId="12" priority="15" operator="greaterThan">
      <formula>0.7</formula>
    </cfRule>
  </conditionalFormatting>
  <conditionalFormatting sqref="D96:P96">
    <cfRule type="cellIs" dxfId="11" priority="14" operator="lessThan">
      <formula>0</formula>
    </cfRule>
  </conditionalFormatting>
  <conditionalFormatting sqref="D97:P97">
    <cfRule type="cellIs" dxfId="10" priority="13" operator="lessThan">
      <formula>1</formula>
    </cfRule>
  </conditionalFormatting>
  <conditionalFormatting sqref="D98:P98">
    <cfRule type="cellIs" dxfId="9" priority="12" operator="lessThan">
      <formula>0.2</formula>
    </cfRule>
  </conditionalFormatting>
  <conditionalFormatting sqref="D100:P100">
    <cfRule type="cellIs" dxfId="8" priority="11" operator="lessThan">
      <formula>1</formula>
    </cfRule>
  </conditionalFormatting>
  <conditionalFormatting sqref="E101">
    <cfRule type="cellIs" dxfId="7" priority="10" operator="lessThan">
      <formula>0.9</formula>
    </cfRule>
  </conditionalFormatting>
  <conditionalFormatting sqref="I101:P101">
    <cfRule type="cellIs" dxfId="6" priority="9" operator="greaterThan">
      <formula>1.3</formula>
    </cfRule>
  </conditionalFormatting>
  <conditionalFormatting sqref="P19">
    <cfRule type="cellIs" dxfId="5" priority="6" stopIfTrue="1" operator="lessThan">
      <formula>-2</formula>
    </cfRule>
  </conditionalFormatting>
  <conditionalFormatting sqref="F23:P23">
    <cfRule type="cellIs" dxfId="4" priority="5" operator="lessThan">
      <formula>0</formula>
    </cfRule>
  </conditionalFormatting>
  <conditionalFormatting sqref="F24:P24">
    <cfRule type="cellIs" dxfId="3" priority="4" operator="lessThan">
      <formula>0</formula>
    </cfRule>
  </conditionalFormatting>
  <conditionalFormatting sqref="F9:I9">
    <cfRule type="cellIs" dxfId="2" priority="3" operator="lessThan">
      <formula>0</formula>
    </cfRule>
  </conditionalFormatting>
  <conditionalFormatting sqref="F10">
    <cfRule type="cellIs" dxfId="1" priority="2" operator="lessThan">
      <formula>0</formula>
    </cfRule>
  </conditionalFormatting>
  <conditionalFormatting sqref="J9:O9">
    <cfRule type="cellIs" dxfId="0" priority="1" operator="lessThan">
      <formula>0</formula>
    </cfRule>
  </conditionalFormatting>
  <dataValidations count="2">
    <dataValidation allowBlank="1" showInputMessage="1" showErrorMessage="1" prompt="w tych kosztach nie uwzględnia się innych wydatków liczonych jako koszty  w pkt B8" sqref="C40"/>
    <dataValidation type="list" allowBlank="1" showInputMessage="1" showErrorMessage="1" sqref="Q56">
      <formula1>$Q$117:$Q$119</formula1>
    </dataValidation>
  </dataValidations>
  <pageMargins left="0.7" right="0.7" top="0.75" bottom="0.75" header="0.3" footer="0.3"/>
  <pageSetup paperSize="9" scale="26"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75"/>
  <sheetViews>
    <sheetView topLeftCell="E1" zoomScale="77" zoomScaleNormal="77" workbookViewId="0">
      <selection activeCell="AY21" sqref="AY21"/>
    </sheetView>
  </sheetViews>
  <sheetFormatPr defaultColWidth="9.109375" defaultRowHeight="13.8"/>
  <cols>
    <col min="1" max="1" width="6.33203125" style="156" hidden="1" customWidth="1"/>
    <col min="2" max="2" width="7" style="156" hidden="1" customWidth="1"/>
    <col min="3" max="3" width="5.44140625" style="156" hidden="1" customWidth="1"/>
    <col min="4" max="4" width="3.5546875" style="156" hidden="1" customWidth="1"/>
    <col min="5" max="5" width="4.109375" style="158" customWidth="1"/>
    <col min="6" max="6" width="9.33203125" style="156" hidden="1" customWidth="1"/>
    <col min="7" max="7" width="11.6640625" style="156" hidden="1" customWidth="1"/>
    <col min="8" max="8" width="14.88671875" style="156" hidden="1" customWidth="1"/>
    <col min="9" max="9" width="8.88671875" style="156" hidden="1" customWidth="1"/>
    <col min="10" max="10" width="13.33203125" style="156" hidden="1" customWidth="1"/>
    <col min="11" max="11" width="13.88671875" style="156" hidden="1" customWidth="1"/>
    <col min="12" max="12" width="16.44140625" style="156" hidden="1" customWidth="1"/>
    <col min="13" max="13" width="6.109375" style="156" customWidth="1"/>
    <col min="14" max="14" width="24" style="156" customWidth="1"/>
    <col min="15" max="15" width="13.44140625" style="156" customWidth="1"/>
    <col min="16" max="16" width="3.33203125" style="156" customWidth="1"/>
    <col min="17" max="17" width="6" style="156" customWidth="1"/>
    <col min="18" max="18" width="7.33203125" style="156" customWidth="1"/>
    <col min="19" max="19" width="2.6640625" style="156" customWidth="1"/>
    <col min="20" max="20" width="7.109375" style="156" customWidth="1"/>
    <col min="21" max="21" width="12.44140625" style="156" customWidth="1"/>
    <col min="22" max="22" width="14.6640625" style="156" customWidth="1"/>
    <col min="23" max="24" width="13.44140625" style="156" customWidth="1"/>
    <col min="25" max="25" width="13.5546875" style="156" customWidth="1"/>
    <col min="26" max="26" width="14" style="156" customWidth="1"/>
    <col min="27" max="27" width="15.109375" style="156" hidden="1" customWidth="1"/>
    <col min="28" max="28" width="8.5546875" style="156" hidden="1" customWidth="1"/>
    <col min="29" max="29" width="13.109375" style="156" hidden="1" customWidth="1"/>
    <col min="30" max="30" width="8.6640625" style="156" hidden="1" customWidth="1"/>
    <col min="31" max="31" width="14.109375" style="156" hidden="1" customWidth="1"/>
    <col min="32" max="32" width="12.5546875" style="156" hidden="1" customWidth="1"/>
    <col min="33" max="33" width="14" style="156" hidden="1" customWidth="1"/>
    <col min="34" max="34" width="12" style="156" hidden="1" customWidth="1"/>
    <col min="35" max="35" width="11.5546875" style="156" hidden="1" customWidth="1"/>
    <col min="36" max="36" width="12.88671875" style="156" hidden="1" customWidth="1"/>
    <col min="37" max="37" width="12.5546875" style="156" hidden="1" customWidth="1"/>
    <col min="38" max="38" width="13.88671875" style="156" hidden="1" customWidth="1"/>
    <col min="39" max="39" width="13.33203125" style="156" hidden="1" customWidth="1"/>
    <col min="40" max="40" width="4.44140625" style="156" hidden="1" customWidth="1"/>
    <col min="41" max="41" width="9.33203125" style="156" hidden="1" customWidth="1"/>
    <col min="42" max="42" width="13.44140625" style="156" hidden="1" customWidth="1"/>
    <col min="43" max="43" width="11.44140625" style="156" hidden="1" customWidth="1"/>
    <col min="44" max="44" width="12.33203125" style="156" hidden="1" customWidth="1"/>
    <col min="45" max="45" width="13.6640625" style="156" hidden="1" customWidth="1"/>
    <col min="46" max="46" width="14.5546875" style="156" hidden="1" customWidth="1"/>
    <col min="47" max="47" width="11.5546875" style="156" hidden="1" customWidth="1"/>
    <col min="48" max="50" width="11.6640625" style="156" hidden="1" customWidth="1"/>
    <col min="51" max="52" width="11.6640625" style="156" customWidth="1"/>
    <col min="53" max="53" width="14.33203125" style="156" customWidth="1"/>
    <col min="54" max="54" width="11.6640625" style="156" bestFit="1" customWidth="1"/>
    <col min="55" max="55" width="13.5546875" style="156" customWidth="1"/>
    <col min="56" max="56" width="11.88671875" style="156" bestFit="1" customWidth="1"/>
    <col min="57" max="57" width="11.6640625" style="157" hidden="1" customWidth="1"/>
    <col min="58" max="58" width="13" style="156" hidden="1" customWidth="1"/>
    <col min="59" max="59" width="12.44140625" style="156" hidden="1" customWidth="1"/>
    <col min="60" max="60" width="11.88671875" style="156" hidden="1" customWidth="1"/>
    <col min="61" max="61" width="12.88671875" style="156" hidden="1" customWidth="1"/>
    <col min="62" max="62" width="9.109375" style="157"/>
    <col min="63" max="16384" width="9.109375" style="156"/>
  </cols>
  <sheetData>
    <row r="1" spans="3:61" ht="20.25" customHeight="1">
      <c r="F1" s="274" t="s">
        <v>348</v>
      </c>
      <c r="G1" s="274"/>
      <c r="I1" s="274"/>
      <c r="J1" s="274"/>
      <c r="L1" s="273"/>
      <c r="T1" s="156" t="s">
        <v>347</v>
      </c>
      <c r="AC1" s="221"/>
      <c r="AD1" s="221"/>
      <c r="AE1" s="276">
        <v>0</v>
      </c>
      <c r="AF1" s="228">
        <f t="shared" ref="AF1:AM1" si="0">AF14</f>
        <v>0</v>
      </c>
      <c r="AG1" s="228">
        <f t="shared" si="0"/>
        <v>0</v>
      </c>
      <c r="AH1" s="228">
        <f t="shared" si="0"/>
        <v>0</v>
      </c>
      <c r="AI1" s="228">
        <f t="shared" si="0"/>
        <v>0</v>
      </c>
      <c r="AJ1" s="228">
        <f t="shared" si="0"/>
        <v>0</v>
      </c>
      <c r="AK1" s="228">
        <f t="shared" si="0"/>
        <v>0</v>
      </c>
      <c r="AL1" s="228">
        <f t="shared" si="0"/>
        <v>0</v>
      </c>
      <c r="AM1" s="228">
        <f t="shared" si="0"/>
        <v>0</v>
      </c>
      <c r="BF1" s="275"/>
    </row>
    <row r="2" spans="3:61" ht="27.75" hidden="1" customHeight="1">
      <c r="F2" s="274"/>
      <c r="G2" s="274"/>
      <c r="I2" s="274"/>
      <c r="J2" s="274"/>
      <c r="L2" s="273"/>
      <c r="AC2" s="226" t="s">
        <v>346</v>
      </c>
      <c r="AD2" s="256"/>
      <c r="AE2" s="272">
        <v>2015</v>
      </c>
      <c r="AF2" s="271" t="s">
        <v>345</v>
      </c>
      <c r="AG2" s="271" t="s">
        <v>344</v>
      </c>
      <c r="AH2" s="271" t="s">
        <v>343</v>
      </c>
      <c r="AI2" s="271" t="s">
        <v>342</v>
      </c>
      <c r="AJ2" s="271">
        <v>2017</v>
      </c>
      <c r="AK2" s="271">
        <v>2018</v>
      </c>
      <c r="AL2" s="271">
        <v>2019</v>
      </c>
      <c r="AM2" s="271">
        <v>2020</v>
      </c>
      <c r="AO2" s="156">
        <v>1</v>
      </c>
      <c r="AP2" s="156">
        <v>2</v>
      </c>
      <c r="AQ2" s="156">
        <v>3</v>
      </c>
      <c r="AR2" s="156">
        <v>4</v>
      </c>
      <c r="AS2" s="156">
        <v>5</v>
      </c>
      <c r="AT2" s="156">
        <v>6</v>
      </c>
      <c r="AU2" s="156">
        <v>7</v>
      </c>
      <c r="AV2" s="156">
        <v>8</v>
      </c>
      <c r="AW2" s="156">
        <v>9</v>
      </c>
      <c r="AX2" s="156">
        <v>10</v>
      </c>
      <c r="BE2" s="157">
        <v>1</v>
      </c>
      <c r="BF2" s="256">
        <v>1</v>
      </c>
      <c r="BG2" s="256">
        <v>2</v>
      </c>
      <c r="BH2" s="256">
        <v>3</v>
      </c>
      <c r="BI2" s="256">
        <v>4</v>
      </c>
    </row>
    <row r="3" spans="3:61" ht="27" customHeight="1">
      <c r="N3" s="617" t="s">
        <v>341</v>
      </c>
      <c r="O3" s="617"/>
      <c r="T3" s="270">
        <v>1</v>
      </c>
      <c r="U3" s="270">
        <v>2</v>
      </c>
      <c r="V3" s="270">
        <v>3</v>
      </c>
      <c r="W3" s="270">
        <v>4</v>
      </c>
      <c r="X3" s="270">
        <v>5</v>
      </c>
      <c r="Y3" s="270">
        <v>6</v>
      </c>
      <c r="Z3" s="270">
        <v>7</v>
      </c>
      <c r="AC3" s="235">
        <f>O7</f>
        <v>43373</v>
      </c>
      <c r="AD3" s="215"/>
      <c r="AE3" s="252">
        <v>0</v>
      </c>
      <c r="AF3" s="269">
        <v>2016</v>
      </c>
      <c r="AG3" s="269">
        <v>2016</v>
      </c>
      <c r="AH3" s="269">
        <v>2016</v>
      </c>
      <c r="AI3" s="269">
        <v>2016</v>
      </c>
      <c r="AJ3" s="269">
        <v>0</v>
      </c>
      <c r="AK3" s="269">
        <v>0</v>
      </c>
      <c r="AL3" s="269">
        <v>0</v>
      </c>
      <c r="AM3" s="269">
        <v>0</v>
      </c>
      <c r="AO3" s="226">
        <v>1</v>
      </c>
      <c r="AP3" s="166">
        <v>9</v>
      </c>
      <c r="AQ3" s="166">
        <v>12</v>
      </c>
      <c r="AR3" s="166">
        <v>12</v>
      </c>
      <c r="AS3" s="166">
        <v>12</v>
      </c>
      <c r="AT3" s="264">
        <v>12</v>
      </c>
      <c r="AU3" s="166">
        <v>12</v>
      </c>
      <c r="AV3" s="166">
        <v>12</v>
      </c>
      <c r="AW3" s="166">
        <v>12</v>
      </c>
      <c r="AX3" s="166">
        <v>12</v>
      </c>
      <c r="AY3" s="167"/>
      <c r="AZ3" s="167"/>
      <c r="BE3" s="157">
        <v>2</v>
      </c>
      <c r="BF3" s="215">
        <v>41759</v>
      </c>
      <c r="BG3" s="215">
        <v>41851</v>
      </c>
      <c r="BH3" s="215">
        <v>41943</v>
      </c>
      <c r="BI3" s="215">
        <v>42035</v>
      </c>
    </row>
    <row r="4" spans="3:61" ht="81" customHeight="1">
      <c r="C4" s="618" t="s">
        <v>317</v>
      </c>
      <c r="D4" s="619"/>
      <c r="F4" s="267" t="s">
        <v>334</v>
      </c>
      <c r="G4" s="267" t="s">
        <v>333</v>
      </c>
      <c r="H4" s="267" t="s">
        <v>340</v>
      </c>
      <c r="I4" s="266" t="s">
        <v>339</v>
      </c>
      <c r="J4" s="266" t="s">
        <v>338</v>
      </c>
      <c r="K4" s="266" t="s">
        <v>337</v>
      </c>
      <c r="L4" s="266" t="s">
        <v>336</v>
      </c>
      <c r="N4" s="254" t="s">
        <v>335</v>
      </c>
      <c r="O4" s="268">
        <f>'1_Wniosek_klient'!C97</f>
        <v>0.05</v>
      </c>
      <c r="Q4" s="618" t="s">
        <v>317</v>
      </c>
      <c r="R4" s="619"/>
      <c r="T4" s="267" t="s">
        <v>334</v>
      </c>
      <c r="U4" s="267" t="s">
        <v>333</v>
      </c>
      <c r="V4" s="267" t="s">
        <v>332</v>
      </c>
      <c r="W4" s="266" t="s">
        <v>331</v>
      </c>
      <c r="X4" s="266" t="s">
        <v>330</v>
      </c>
      <c r="Y4" s="266" t="s">
        <v>329</v>
      </c>
      <c r="Z4" s="266" t="s">
        <v>328</v>
      </c>
      <c r="AA4" s="265"/>
      <c r="AC4" s="252" t="s">
        <v>327</v>
      </c>
      <c r="AD4" s="251">
        <f>AF4+AG4+AH4+AI4+AJ4+AK4+AL4+AM4</f>
        <v>0</v>
      </c>
      <c r="AE4" s="250">
        <f>AE5</f>
        <v>0</v>
      </c>
      <c r="AF4" s="228">
        <f t="shared" ref="AF4:AM4" si="1">IF(AF5-AE5&lt;0,0,AF5-AE5)</f>
        <v>0</v>
      </c>
      <c r="AG4" s="228">
        <f t="shared" si="1"/>
        <v>0</v>
      </c>
      <c r="AH4" s="228">
        <f t="shared" si="1"/>
        <v>0</v>
      </c>
      <c r="AI4" s="228">
        <f t="shared" si="1"/>
        <v>0</v>
      </c>
      <c r="AJ4" s="228">
        <f t="shared" si="1"/>
        <v>0</v>
      </c>
      <c r="AK4" s="228">
        <f t="shared" si="1"/>
        <v>0</v>
      </c>
      <c r="AL4" s="228">
        <f t="shared" si="1"/>
        <v>0</v>
      </c>
      <c r="AM4" s="228">
        <f t="shared" si="1"/>
        <v>0</v>
      </c>
      <c r="AO4" s="226">
        <v>2</v>
      </c>
      <c r="AP4" s="166">
        <v>6</v>
      </c>
      <c r="AQ4" s="166">
        <v>12</v>
      </c>
      <c r="AR4" s="166">
        <v>12</v>
      </c>
      <c r="AS4" s="166">
        <v>12</v>
      </c>
      <c r="AT4" s="264">
        <v>12</v>
      </c>
      <c r="AU4" s="166">
        <v>12</v>
      </c>
      <c r="AV4" s="166">
        <v>12</v>
      </c>
      <c r="AW4" s="166">
        <v>12</v>
      </c>
      <c r="AX4" s="166">
        <v>12</v>
      </c>
      <c r="AY4" s="166"/>
      <c r="AZ4" s="166"/>
      <c r="BA4" s="262" t="s">
        <v>350</v>
      </c>
      <c r="BB4" s="263" t="s">
        <v>326</v>
      </c>
      <c r="BC4" s="263" t="s">
        <v>325</v>
      </c>
      <c r="BD4" s="262" t="s">
        <v>324</v>
      </c>
      <c r="BE4" s="157">
        <v>3</v>
      </c>
      <c r="BF4" s="215">
        <v>41790</v>
      </c>
      <c r="BG4" s="215">
        <v>41882</v>
      </c>
      <c r="BH4" s="215">
        <v>41973</v>
      </c>
      <c r="BI4" s="215">
        <v>42063</v>
      </c>
    </row>
    <row r="5" spans="3:61" ht="15" customHeight="1">
      <c r="C5" s="195">
        <f>O9</f>
        <v>60</v>
      </c>
      <c r="D5" s="195">
        <v>0</v>
      </c>
      <c r="F5" s="258">
        <v>0</v>
      </c>
      <c r="G5" s="193">
        <f>O7</f>
        <v>43373</v>
      </c>
      <c r="H5" s="205">
        <f t="shared" ref="H5:H68" si="2">PV($O$8,C5,$I$6,0,0)*-1</f>
        <v>0</v>
      </c>
      <c r="I5" s="205"/>
      <c r="J5" s="205"/>
      <c r="K5" s="205"/>
      <c r="L5" s="261"/>
      <c r="M5" s="198"/>
      <c r="N5" s="260" t="s">
        <v>323</v>
      </c>
      <c r="O5" s="259">
        <f>'4_Dane_finans_kl'!Q45</f>
        <v>60</v>
      </c>
      <c r="P5" s="198"/>
      <c r="Q5" s="195">
        <f>O9</f>
        <v>60</v>
      </c>
      <c r="R5" s="195">
        <v>0</v>
      </c>
      <c r="T5" s="258">
        <v>0</v>
      </c>
      <c r="U5" s="193">
        <f>O7</f>
        <v>43373</v>
      </c>
      <c r="V5" s="277">
        <f>O6</f>
        <v>0</v>
      </c>
      <c r="W5" s="257"/>
      <c r="X5" s="257"/>
      <c r="Y5" s="257"/>
      <c r="Z5" s="257"/>
      <c r="AA5" s="191">
        <f>T5</f>
        <v>0</v>
      </c>
      <c r="AB5" s="227">
        <f>U5</f>
        <v>43373</v>
      </c>
      <c r="AC5" s="256"/>
      <c r="AD5" s="256"/>
      <c r="AE5" s="250">
        <v>0</v>
      </c>
      <c r="AF5" s="228">
        <f t="shared" ref="AF5:AM5" si="3">IFERROR(VLOOKUP(AF12,$U$5:$Z$77,4,FALSE),0)</f>
        <v>0</v>
      </c>
      <c r="AG5" s="228">
        <f t="shared" si="3"/>
        <v>0</v>
      </c>
      <c r="AH5" s="228">
        <f t="shared" si="3"/>
        <v>0</v>
      </c>
      <c r="AI5" s="228">
        <f t="shared" si="3"/>
        <v>0</v>
      </c>
      <c r="AJ5" s="228">
        <f t="shared" si="3"/>
        <v>0</v>
      </c>
      <c r="AK5" s="228">
        <f t="shared" si="3"/>
        <v>0</v>
      </c>
      <c r="AL5" s="228">
        <f t="shared" si="3"/>
        <v>0</v>
      </c>
      <c r="AM5" s="228">
        <f t="shared" si="3"/>
        <v>0</v>
      </c>
      <c r="AO5" s="226">
        <v>3</v>
      </c>
      <c r="AP5" s="166">
        <v>3</v>
      </c>
      <c r="AQ5" s="166">
        <v>12</v>
      </c>
      <c r="AR5" s="166">
        <v>12</v>
      </c>
      <c r="AS5" s="166">
        <v>12</v>
      </c>
      <c r="AT5" s="166">
        <v>12</v>
      </c>
      <c r="AU5" s="166">
        <v>12</v>
      </c>
      <c r="AV5" s="166">
        <v>12</v>
      </c>
      <c r="AW5" s="166">
        <v>12</v>
      </c>
      <c r="AX5" s="166">
        <v>12</v>
      </c>
      <c r="AY5" s="167"/>
      <c r="AZ5" s="167" t="s">
        <v>351</v>
      </c>
      <c r="BE5" s="157">
        <v>4</v>
      </c>
      <c r="BF5" s="215">
        <v>41820</v>
      </c>
      <c r="BG5" s="215">
        <v>41912</v>
      </c>
      <c r="BH5" s="215">
        <v>42004</v>
      </c>
      <c r="BI5" s="215">
        <v>42094</v>
      </c>
    </row>
    <row r="6" spans="3:61" ht="18" customHeight="1">
      <c r="C6" s="195">
        <f t="shared" ref="C6:C69" si="4">IF(C5-1&gt;=0,C5-1,0)</f>
        <v>59</v>
      </c>
      <c r="D6" s="195">
        <f t="shared" ref="D6:D69" si="5">IF(C6&gt;0,D5+1,0)</f>
        <v>1</v>
      </c>
      <c r="F6" s="194">
        <v>1</v>
      </c>
      <c r="G6" s="193">
        <f t="shared" ref="G6:G69" si="6">IF(F6&gt;0,EOMONTH(G5,$P$206),0)</f>
        <v>43404</v>
      </c>
      <c r="H6" s="205">
        <f t="shared" si="2"/>
        <v>0</v>
      </c>
      <c r="I6" s="255">
        <f>PMT(O8,O9,-$O$6,,0)</f>
        <v>0</v>
      </c>
      <c r="J6" s="205">
        <f t="shared" ref="J6:J69" si="7">PPMT($O$8,F6,$O$9,-$O$6)</f>
        <v>0</v>
      </c>
      <c r="K6" s="205">
        <f t="shared" ref="K6:K69" si="8">IPMT($O$8,F6,$O$9,-$O$6)</f>
        <v>0</v>
      </c>
      <c r="L6" s="204" t="e">
        <f t="shared" ref="L6:L69" si="9">CUMIPMT($O$8,$O$9,$O$6,1,F6,0)*-1</f>
        <v>#NUM!</v>
      </c>
      <c r="M6" s="198"/>
      <c r="N6" s="254" t="s">
        <v>322</v>
      </c>
      <c r="O6" s="253">
        <f>'4_Dane_finans_kl'!G45</f>
        <v>0</v>
      </c>
      <c r="P6" s="198"/>
      <c r="Q6" s="195">
        <f t="shared" ref="Q6:Q69" si="10">IF(Q5-1&gt;=0,Q5-1,0)</f>
        <v>59</v>
      </c>
      <c r="R6" s="195">
        <f t="shared" ref="R6:R69" si="11">IF(Q6&gt;0,R5+1,0)</f>
        <v>1</v>
      </c>
      <c r="T6" s="194">
        <f>R6</f>
        <v>1</v>
      </c>
      <c r="U6" s="193">
        <f t="shared" ref="U6:U69" si="12">EOMONTH(U5,$P$206)</f>
        <v>43404</v>
      </c>
      <c r="V6" s="192">
        <f t="shared" ref="V6:V69" si="13">IF(T6&gt;0,V5-W6,0)</f>
        <v>0</v>
      </c>
      <c r="W6" s="192">
        <f t="shared" ref="W6:W69" si="14">IF(T6&gt;$O$10,$V$5/($O$9-$O$10),0)</f>
        <v>0</v>
      </c>
      <c r="X6" s="192">
        <f>W6</f>
        <v>0</v>
      </c>
      <c r="Y6" s="192">
        <f t="shared" ref="Y6:Y69" si="15">V5*$O$8</f>
        <v>0</v>
      </c>
      <c r="Z6" s="192">
        <f>Y6</f>
        <v>0</v>
      </c>
      <c r="AZ6" s="156">
        <v>1</v>
      </c>
      <c r="BE6" s="157">
        <v>5</v>
      </c>
      <c r="BF6" s="215">
        <v>41851</v>
      </c>
      <c r="BG6" s="215">
        <v>41943</v>
      </c>
      <c r="BH6" s="215">
        <v>42035</v>
      </c>
      <c r="BI6" s="215">
        <v>42124</v>
      </c>
    </row>
    <row r="7" spans="3:61" ht="23.25" customHeight="1">
      <c r="C7" s="195">
        <f t="shared" si="4"/>
        <v>58</v>
      </c>
      <c r="D7" s="195">
        <f t="shared" si="5"/>
        <v>2</v>
      </c>
      <c r="F7" s="194">
        <f t="shared" ref="F7:F70" si="16">IF(D6&gt;0,F6+1,0)</f>
        <v>2</v>
      </c>
      <c r="G7" s="193">
        <f t="shared" si="6"/>
        <v>43434</v>
      </c>
      <c r="H7" s="205">
        <f t="shared" si="2"/>
        <v>0</v>
      </c>
      <c r="I7" s="205">
        <f t="shared" ref="I7:I70" si="17">IF(H6&gt;0,I6,0)</f>
        <v>0</v>
      </c>
      <c r="J7" s="205">
        <f t="shared" si="7"/>
        <v>0</v>
      </c>
      <c r="K7" s="205">
        <f t="shared" si="8"/>
        <v>0</v>
      </c>
      <c r="L7" s="204" t="e">
        <f t="shared" si="9"/>
        <v>#NUM!</v>
      </c>
      <c r="M7" s="198"/>
      <c r="N7" s="247" t="s">
        <v>320</v>
      </c>
      <c r="O7" s="246">
        <f>AY8</f>
        <v>43373</v>
      </c>
      <c r="P7" s="198"/>
      <c r="Q7" s="195">
        <f t="shared" si="10"/>
        <v>58</v>
      </c>
      <c r="R7" s="195">
        <f t="shared" si="11"/>
        <v>2</v>
      </c>
      <c r="T7" s="194">
        <f t="shared" ref="T7:T70" si="18">IF(R6&gt;0,T6+1,0)</f>
        <v>2</v>
      </c>
      <c r="U7" s="193">
        <f t="shared" si="12"/>
        <v>43434</v>
      </c>
      <c r="V7" s="192">
        <f t="shared" si="13"/>
        <v>0</v>
      </c>
      <c r="W7" s="192">
        <f t="shared" si="14"/>
        <v>0</v>
      </c>
      <c r="X7" s="192">
        <f t="shared" ref="X7:X70" si="19">W7+X6</f>
        <v>0</v>
      </c>
      <c r="Y7" s="192">
        <f t="shared" si="15"/>
        <v>0</v>
      </c>
      <c r="Z7" s="192">
        <f t="shared" ref="Z7:Z70" si="20">Z6+Y7</f>
        <v>0</v>
      </c>
      <c r="AY7" s="212">
        <v>43281</v>
      </c>
      <c r="AZ7" s="281">
        <v>2</v>
      </c>
      <c r="BA7" s="213">
        <f>IF(O7&gt;AY7,0,(VLOOKUP(AY7,$U$5:$Z$77,6,FALSE)))</f>
        <v>0</v>
      </c>
      <c r="BB7" s="399">
        <f>BB8</f>
        <v>0</v>
      </c>
      <c r="BE7" s="157">
        <v>6</v>
      </c>
      <c r="BF7" s="215">
        <v>41882</v>
      </c>
      <c r="BG7" s="215">
        <v>41973</v>
      </c>
      <c r="BH7" s="215">
        <v>42063</v>
      </c>
      <c r="BI7" s="215">
        <v>42155</v>
      </c>
    </row>
    <row r="8" spans="3:61" ht="18.75" customHeight="1">
      <c r="C8" s="195">
        <f t="shared" si="4"/>
        <v>57</v>
      </c>
      <c r="D8" s="195">
        <f t="shared" si="5"/>
        <v>3</v>
      </c>
      <c r="F8" s="194">
        <f t="shared" si="16"/>
        <v>3</v>
      </c>
      <c r="G8" s="193">
        <f t="shared" si="6"/>
        <v>43465</v>
      </c>
      <c r="H8" s="205">
        <f t="shared" si="2"/>
        <v>0</v>
      </c>
      <c r="I8" s="205">
        <f t="shared" si="17"/>
        <v>0</v>
      </c>
      <c r="J8" s="205">
        <f t="shared" si="7"/>
        <v>0</v>
      </c>
      <c r="K8" s="205">
        <f t="shared" si="8"/>
        <v>0</v>
      </c>
      <c r="L8" s="204" t="e">
        <f t="shared" si="9"/>
        <v>#NUM!</v>
      </c>
      <c r="M8" s="198"/>
      <c r="N8" s="242" t="s">
        <v>319</v>
      </c>
      <c r="O8" s="241">
        <f>MAX(N203:N205)</f>
        <v>4.1666666666666666E-3</v>
      </c>
      <c r="P8" s="198"/>
      <c r="Q8" s="195">
        <f t="shared" si="10"/>
        <v>57</v>
      </c>
      <c r="R8" s="195">
        <f t="shared" si="11"/>
        <v>3</v>
      </c>
      <c r="T8" s="194">
        <f t="shared" si="18"/>
        <v>3</v>
      </c>
      <c r="U8" s="193">
        <f t="shared" si="12"/>
        <v>43465</v>
      </c>
      <c r="V8" s="192">
        <f t="shared" si="13"/>
        <v>0</v>
      </c>
      <c r="W8" s="192">
        <f t="shared" si="14"/>
        <v>0</v>
      </c>
      <c r="X8" s="192">
        <f t="shared" si="19"/>
        <v>0</v>
      </c>
      <c r="Y8" s="192">
        <f t="shared" si="15"/>
        <v>0</v>
      </c>
      <c r="Z8" s="192">
        <f t="shared" si="20"/>
        <v>0</v>
      </c>
      <c r="AY8" s="212">
        <v>43373</v>
      </c>
      <c r="AZ8" s="281">
        <v>3</v>
      </c>
      <c r="BA8" s="213">
        <f>VLOOKUP(AY8,$U$5:$Z$77,6,FALSE)</f>
        <v>0</v>
      </c>
      <c r="BB8" s="399">
        <f>V5</f>
        <v>0</v>
      </c>
      <c r="BE8" s="157">
        <v>7</v>
      </c>
      <c r="BF8" s="215">
        <v>41912</v>
      </c>
      <c r="BG8" s="215">
        <v>42004</v>
      </c>
      <c r="BH8" s="215">
        <v>42094</v>
      </c>
      <c r="BI8" s="215">
        <v>42185</v>
      </c>
    </row>
    <row r="9" spans="3:61" ht="18.75" customHeight="1">
      <c r="C9" s="195">
        <f t="shared" si="4"/>
        <v>56</v>
      </c>
      <c r="D9" s="195">
        <f t="shared" si="5"/>
        <v>4</v>
      </c>
      <c r="F9" s="194">
        <f t="shared" si="16"/>
        <v>4</v>
      </c>
      <c r="G9" s="193">
        <f t="shared" si="6"/>
        <v>43496</v>
      </c>
      <c r="H9" s="205">
        <f t="shared" si="2"/>
        <v>0</v>
      </c>
      <c r="I9" s="205">
        <f t="shared" si="17"/>
        <v>0</v>
      </c>
      <c r="J9" s="205">
        <f t="shared" si="7"/>
        <v>0</v>
      </c>
      <c r="K9" s="205">
        <f t="shared" si="8"/>
        <v>0</v>
      </c>
      <c r="L9" s="204" t="e">
        <f t="shared" si="9"/>
        <v>#NUM!</v>
      </c>
      <c r="M9" s="198"/>
      <c r="N9" s="238" t="s">
        <v>315</v>
      </c>
      <c r="O9" s="237">
        <f>MAX(O203:O205)</f>
        <v>60</v>
      </c>
      <c r="P9" s="198"/>
      <c r="Q9" s="195">
        <f t="shared" si="10"/>
        <v>56</v>
      </c>
      <c r="R9" s="195">
        <f t="shared" si="11"/>
        <v>4</v>
      </c>
      <c r="T9" s="194">
        <f t="shared" si="18"/>
        <v>4</v>
      </c>
      <c r="U9" s="193">
        <f t="shared" si="12"/>
        <v>43496</v>
      </c>
      <c r="V9" s="192">
        <f t="shared" si="13"/>
        <v>0</v>
      </c>
      <c r="W9" s="192">
        <f t="shared" si="14"/>
        <v>0</v>
      </c>
      <c r="X9" s="192">
        <f t="shared" si="19"/>
        <v>0</v>
      </c>
      <c r="Y9" s="192">
        <f t="shared" si="15"/>
        <v>0</v>
      </c>
      <c r="Z9" s="192">
        <f t="shared" si="20"/>
        <v>0</v>
      </c>
      <c r="AB9" s="203"/>
      <c r="AC9" s="252" t="s">
        <v>321</v>
      </c>
      <c r="AD9" s="251">
        <f>AF9+AG9+AH9+AI9+AJ9+AK9+AL9+AM9</f>
        <v>0</v>
      </c>
      <c r="AE9" s="250">
        <f>AE10</f>
        <v>0</v>
      </c>
      <c r="AF9" s="228">
        <f t="shared" ref="AF9:AM9" si="21">IF(AF10-AE10&lt;0,0,AF10-AE10)</f>
        <v>0</v>
      </c>
      <c r="AG9" s="228">
        <f t="shared" si="21"/>
        <v>0</v>
      </c>
      <c r="AH9" s="228">
        <f t="shared" si="21"/>
        <v>0</v>
      </c>
      <c r="AI9" s="228">
        <f t="shared" si="21"/>
        <v>0</v>
      </c>
      <c r="AJ9" s="228">
        <f t="shared" si="21"/>
        <v>0</v>
      </c>
      <c r="AK9" s="228">
        <f t="shared" si="21"/>
        <v>0</v>
      </c>
      <c r="AL9" s="228">
        <f t="shared" si="21"/>
        <v>0</v>
      </c>
      <c r="AM9" s="228">
        <f t="shared" si="21"/>
        <v>0</v>
      </c>
      <c r="AO9" s="226">
        <v>4</v>
      </c>
      <c r="AP9" s="166">
        <v>11</v>
      </c>
      <c r="AQ9" s="166">
        <f t="shared" ref="AQ9:AX9" si="22">AP9+12</f>
        <v>23</v>
      </c>
      <c r="AR9" s="166">
        <f t="shared" si="22"/>
        <v>35</v>
      </c>
      <c r="AS9" s="166">
        <f t="shared" si="22"/>
        <v>47</v>
      </c>
      <c r="AT9" s="166">
        <f t="shared" si="22"/>
        <v>59</v>
      </c>
      <c r="AU9" s="166">
        <f t="shared" si="22"/>
        <v>71</v>
      </c>
      <c r="AV9" s="166">
        <f t="shared" si="22"/>
        <v>83</v>
      </c>
      <c r="AW9" s="166">
        <f t="shared" si="22"/>
        <v>95</v>
      </c>
      <c r="AX9" s="249">
        <f t="shared" si="22"/>
        <v>107</v>
      </c>
      <c r="AY9" s="278">
        <v>43465</v>
      </c>
      <c r="AZ9" s="282">
        <v>4</v>
      </c>
      <c r="BA9" s="213">
        <f>VLOOKUP(AY9,$U$5:$Z$77,6,FALSE)</f>
        <v>0</v>
      </c>
      <c r="BB9" s="213">
        <f>VLOOKUP(AY9,U5:Z77,2,FALSE)</f>
        <v>0</v>
      </c>
      <c r="BC9" s="248">
        <f>VLOOKUP(AY10,U5:Z77,2,FALSE)</f>
        <v>0</v>
      </c>
      <c r="BD9" s="213">
        <f t="shared" ref="BD9:BD19" si="23">BB9-BC9</f>
        <v>0</v>
      </c>
      <c r="BE9" s="157">
        <v>8</v>
      </c>
      <c r="BF9" s="215">
        <v>41943</v>
      </c>
      <c r="BG9" s="215">
        <v>42035</v>
      </c>
      <c r="BH9" s="215">
        <v>42124</v>
      </c>
      <c r="BI9" s="215">
        <v>42216</v>
      </c>
    </row>
    <row r="10" spans="3:61" ht="22.5" customHeight="1">
      <c r="C10" s="195">
        <f t="shared" si="4"/>
        <v>55</v>
      </c>
      <c r="D10" s="195">
        <f t="shared" si="5"/>
        <v>5</v>
      </c>
      <c r="F10" s="194">
        <f t="shared" si="16"/>
        <v>5</v>
      </c>
      <c r="G10" s="193">
        <f t="shared" si="6"/>
        <v>43524</v>
      </c>
      <c r="H10" s="205">
        <f t="shared" si="2"/>
        <v>0</v>
      </c>
      <c r="I10" s="205">
        <f t="shared" si="17"/>
        <v>0</v>
      </c>
      <c r="J10" s="205">
        <f t="shared" si="7"/>
        <v>0</v>
      </c>
      <c r="K10" s="205">
        <f t="shared" si="8"/>
        <v>0</v>
      </c>
      <c r="L10" s="204" t="e">
        <f t="shared" si="9"/>
        <v>#NUM!</v>
      </c>
      <c r="M10" s="198"/>
      <c r="N10" s="233" t="s">
        <v>318</v>
      </c>
      <c r="O10" s="232">
        <f>'4_Dane_finans_kl'!R45</f>
        <v>0</v>
      </c>
      <c r="P10" s="198"/>
      <c r="Q10" s="195">
        <f t="shared" si="10"/>
        <v>55</v>
      </c>
      <c r="R10" s="195">
        <f t="shared" si="11"/>
        <v>5</v>
      </c>
      <c r="T10" s="194">
        <f t="shared" si="18"/>
        <v>5</v>
      </c>
      <c r="U10" s="193">
        <f t="shared" si="12"/>
        <v>43524</v>
      </c>
      <c r="V10" s="192">
        <f t="shared" si="13"/>
        <v>0</v>
      </c>
      <c r="W10" s="192">
        <f t="shared" si="14"/>
        <v>0</v>
      </c>
      <c r="X10" s="192">
        <f t="shared" si="19"/>
        <v>0</v>
      </c>
      <c r="Y10" s="192">
        <f t="shared" si="15"/>
        <v>0</v>
      </c>
      <c r="Z10" s="192">
        <f t="shared" si="20"/>
        <v>0</v>
      </c>
      <c r="AB10" s="203"/>
      <c r="AC10" s="245"/>
      <c r="AD10" s="245"/>
      <c r="AE10" s="244">
        <v>0</v>
      </c>
      <c r="AF10" s="243">
        <f t="shared" ref="AF10:AM10" si="24">AF11</f>
        <v>0</v>
      </c>
      <c r="AG10" s="243">
        <f t="shared" si="24"/>
        <v>0</v>
      </c>
      <c r="AH10" s="243">
        <f t="shared" si="24"/>
        <v>0</v>
      </c>
      <c r="AI10" s="243">
        <f t="shared" si="24"/>
        <v>0</v>
      </c>
      <c r="AJ10" s="243">
        <f t="shared" si="24"/>
        <v>0</v>
      </c>
      <c r="AK10" s="243">
        <f t="shared" si="24"/>
        <v>0</v>
      </c>
      <c r="AL10" s="243">
        <f t="shared" si="24"/>
        <v>0</v>
      </c>
      <c r="AM10" s="243">
        <f t="shared" si="24"/>
        <v>0</v>
      </c>
      <c r="AY10" s="193">
        <v>43830</v>
      </c>
      <c r="AZ10" s="283"/>
      <c r="BA10" s="213">
        <f>VLOOKUP(AY10,U5:Z140,6,FALSE)</f>
        <v>0</v>
      </c>
      <c r="BB10" s="213">
        <f t="shared" ref="BB10:BB20" si="25">VLOOKUP(AY10,U5:Z140,2,FALSE)</f>
        <v>0</v>
      </c>
      <c r="BC10" s="213">
        <f>VLOOKUP(AY11,U5:Z77,2,FALSE)</f>
        <v>0</v>
      </c>
      <c r="BD10" s="213">
        <f t="shared" si="23"/>
        <v>0</v>
      </c>
      <c r="BE10" s="157">
        <v>9</v>
      </c>
      <c r="BF10" s="215">
        <v>41973</v>
      </c>
      <c r="BG10" s="215">
        <v>42063</v>
      </c>
      <c r="BH10" s="215">
        <v>42155</v>
      </c>
      <c r="BI10" s="215">
        <v>42247</v>
      </c>
    </row>
    <row r="11" spans="3:61" ht="19.5" customHeight="1">
      <c r="C11" s="195">
        <f t="shared" si="4"/>
        <v>54</v>
      </c>
      <c r="D11" s="195">
        <f t="shared" si="5"/>
        <v>6</v>
      </c>
      <c r="F11" s="194">
        <f t="shared" si="16"/>
        <v>6</v>
      </c>
      <c r="G11" s="193">
        <f t="shared" si="6"/>
        <v>43555</v>
      </c>
      <c r="H11" s="205">
        <f t="shared" si="2"/>
        <v>0</v>
      </c>
      <c r="I11" s="205">
        <f t="shared" si="17"/>
        <v>0</v>
      </c>
      <c r="J11" s="205">
        <f t="shared" si="7"/>
        <v>0</v>
      </c>
      <c r="K11" s="205">
        <f t="shared" si="8"/>
        <v>0</v>
      </c>
      <c r="L11" s="204" t="e">
        <f t="shared" si="9"/>
        <v>#NUM!</v>
      </c>
      <c r="M11" s="198"/>
      <c r="P11" s="198"/>
      <c r="Q11" s="195">
        <f t="shared" si="10"/>
        <v>54</v>
      </c>
      <c r="R11" s="195">
        <f t="shared" si="11"/>
        <v>6</v>
      </c>
      <c r="T11" s="194">
        <f t="shared" si="18"/>
        <v>6</v>
      </c>
      <c r="U11" s="193">
        <f t="shared" si="12"/>
        <v>43555</v>
      </c>
      <c r="V11" s="192">
        <f t="shared" si="13"/>
        <v>0</v>
      </c>
      <c r="W11" s="192">
        <f t="shared" si="14"/>
        <v>0</v>
      </c>
      <c r="X11" s="192">
        <f t="shared" si="19"/>
        <v>0</v>
      </c>
      <c r="Y11" s="192">
        <f t="shared" si="15"/>
        <v>0</v>
      </c>
      <c r="Z11" s="192">
        <f t="shared" si="20"/>
        <v>0</v>
      </c>
      <c r="AB11" s="203"/>
      <c r="AC11" s="240">
        <v>0</v>
      </c>
      <c r="AD11" s="239"/>
      <c r="AE11" s="230">
        <v>0</v>
      </c>
      <c r="AF11" s="228">
        <f t="shared" ref="AF11:AM11" si="26">IFERROR(VLOOKUP(AF12,$U$5:$AA$77,6,FALSE),0)</f>
        <v>0</v>
      </c>
      <c r="AG11" s="228">
        <f t="shared" si="26"/>
        <v>0</v>
      </c>
      <c r="AH11" s="228">
        <f t="shared" si="26"/>
        <v>0</v>
      </c>
      <c r="AI11" s="228">
        <f t="shared" si="26"/>
        <v>0</v>
      </c>
      <c r="AJ11" s="228">
        <f t="shared" si="26"/>
        <v>0</v>
      </c>
      <c r="AK11" s="228">
        <f t="shared" si="26"/>
        <v>0</v>
      </c>
      <c r="AL11" s="228">
        <f t="shared" si="26"/>
        <v>0</v>
      </c>
      <c r="AM11" s="228">
        <f t="shared" si="26"/>
        <v>0</v>
      </c>
      <c r="AY11" s="193">
        <v>44196</v>
      </c>
      <c r="AZ11" s="283"/>
      <c r="BA11" s="213">
        <f>VLOOKUP(AY11,$U$5:$Z$77,6,FALSE)</f>
        <v>0</v>
      </c>
      <c r="BB11" s="213">
        <f t="shared" si="25"/>
        <v>0</v>
      </c>
      <c r="BC11" s="213">
        <f t="shared" ref="BC11:BC16" si="27">VLOOKUP(AY12,$U$5:$Z$136,2,FALSE)</f>
        <v>0</v>
      </c>
      <c r="BD11" s="213">
        <f t="shared" si="23"/>
        <v>0</v>
      </c>
      <c r="BE11" s="157">
        <v>10</v>
      </c>
      <c r="BF11" s="215">
        <v>42004</v>
      </c>
      <c r="BG11" s="215">
        <v>42094</v>
      </c>
      <c r="BH11" s="215">
        <v>42185</v>
      </c>
      <c r="BI11" s="215">
        <v>42277</v>
      </c>
    </row>
    <row r="12" spans="3:61" ht="18" customHeight="1">
      <c r="C12" s="195">
        <f t="shared" si="4"/>
        <v>53</v>
      </c>
      <c r="D12" s="195">
        <f t="shared" si="5"/>
        <v>7</v>
      </c>
      <c r="F12" s="194">
        <f t="shared" si="16"/>
        <v>7</v>
      </c>
      <c r="G12" s="193">
        <f t="shared" si="6"/>
        <v>43585</v>
      </c>
      <c r="H12" s="205">
        <f t="shared" si="2"/>
        <v>0</v>
      </c>
      <c r="I12" s="205">
        <f t="shared" si="17"/>
        <v>0</v>
      </c>
      <c r="J12" s="205">
        <f t="shared" si="7"/>
        <v>0</v>
      </c>
      <c r="K12" s="205">
        <f t="shared" si="8"/>
        <v>0</v>
      </c>
      <c r="L12" s="204" t="e">
        <f t="shared" si="9"/>
        <v>#NUM!</v>
      </c>
      <c r="M12" s="198"/>
      <c r="P12" s="198"/>
      <c r="Q12" s="195">
        <f t="shared" si="10"/>
        <v>53</v>
      </c>
      <c r="R12" s="195">
        <f t="shared" si="11"/>
        <v>7</v>
      </c>
      <c r="T12" s="194">
        <f t="shared" si="18"/>
        <v>7</v>
      </c>
      <c r="U12" s="193">
        <f t="shared" si="12"/>
        <v>43585</v>
      </c>
      <c r="V12" s="192">
        <f t="shared" si="13"/>
        <v>0</v>
      </c>
      <c r="W12" s="192">
        <f t="shared" si="14"/>
        <v>0</v>
      </c>
      <c r="X12" s="192">
        <f t="shared" si="19"/>
        <v>0</v>
      </c>
      <c r="Y12" s="192">
        <f t="shared" si="15"/>
        <v>0</v>
      </c>
      <c r="Z12" s="192">
        <f t="shared" si="20"/>
        <v>0</v>
      </c>
      <c r="AB12" s="203"/>
      <c r="AC12" s="236">
        <v>5</v>
      </c>
      <c r="AD12" s="235"/>
      <c r="AE12" s="234">
        <f>VLOOKUP(AE11,$T$5:$Z$77,7,FALSE)</f>
        <v>0</v>
      </c>
      <c r="AF12" s="220">
        <f t="shared" ref="AF12:AM12" si="28">VLOOKUP($AC$12,$AO$12:$AX$16,AP2,FALSE)</f>
        <v>42460</v>
      </c>
      <c r="AG12" s="220">
        <f t="shared" si="28"/>
        <v>42551</v>
      </c>
      <c r="AH12" s="220">
        <f t="shared" si="28"/>
        <v>42643</v>
      </c>
      <c r="AI12" s="220">
        <f t="shared" si="28"/>
        <v>42735</v>
      </c>
      <c r="AJ12" s="220">
        <f t="shared" si="28"/>
        <v>43100</v>
      </c>
      <c r="AK12" s="220">
        <f t="shared" si="28"/>
        <v>43465</v>
      </c>
      <c r="AL12" s="220">
        <f t="shared" si="28"/>
        <v>43830</v>
      </c>
      <c r="AM12" s="220">
        <f t="shared" si="28"/>
        <v>44196</v>
      </c>
      <c r="AO12" s="226">
        <v>1</v>
      </c>
      <c r="AP12" s="165">
        <f>EOMONTH(AP17,5)</f>
        <v>42185</v>
      </c>
      <c r="AQ12" s="165">
        <f>EOMONTH(AP12,3)</f>
        <v>42277</v>
      </c>
      <c r="AR12" s="165">
        <f>EOMONTH(AQ12,3)</f>
        <v>42369</v>
      </c>
      <c r="AS12" s="165">
        <f t="shared" ref="AS12:AX12" si="29">EOMONTH(AR12,12)</f>
        <v>42735</v>
      </c>
      <c r="AT12" s="165">
        <f t="shared" si="29"/>
        <v>43100</v>
      </c>
      <c r="AU12" s="165">
        <f t="shared" si="29"/>
        <v>43465</v>
      </c>
      <c r="AV12" s="165">
        <f t="shared" si="29"/>
        <v>43830</v>
      </c>
      <c r="AW12" s="165">
        <f t="shared" si="29"/>
        <v>44196</v>
      </c>
      <c r="AX12" s="224">
        <f t="shared" si="29"/>
        <v>44561</v>
      </c>
      <c r="AY12" s="212">
        <v>44561</v>
      </c>
      <c r="AZ12" s="283"/>
      <c r="BA12" s="213">
        <f>VLOOKUP(AY12,$U$5:$Z$77,6,FALSE)</f>
        <v>0</v>
      </c>
      <c r="BB12" s="213">
        <f t="shared" si="25"/>
        <v>0</v>
      </c>
      <c r="BC12" s="213">
        <f t="shared" si="27"/>
        <v>0</v>
      </c>
      <c r="BD12" s="213">
        <f t="shared" si="23"/>
        <v>0</v>
      </c>
      <c r="BE12" s="157">
        <v>11</v>
      </c>
      <c r="BF12" s="215">
        <v>42035</v>
      </c>
      <c r="BG12" s="215">
        <v>42124</v>
      </c>
      <c r="BH12" s="215"/>
      <c r="BI12" s="215">
        <v>42308</v>
      </c>
    </row>
    <row r="13" spans="3:61" ht="15" customHeight="1">
      <c r="C13" s="195">
        <f t="shared" si="4"/>
        <v>52</v>
      </c>
      <c r="D13" s="195">
        <f t="shared" si="5"/>
        <v>8</v>
      </c>
      <c r="F13" s="194">
        <f t="shared" si="16"/>
        <v>8</v>
      </c>
      <c r="G13" s="193">
        <f t="shared" si="6"/>
        <v>43616</v>
      </c>
      <c r="H13" s="205">
        <f t="shared" si="2"/>
        <v>0</v>
      </c>
      <c r="I13" s="205">
        <f t="shared" si="17"/>
        <v>0</v>
      </c>
      <c r="J13" s="205">
        <f t="shared" si="7"/>
        <v>0</v>
      </c>
      <c r="K13" s="205">
        <f t="shared" si="8"/>
        <v>0</v>
      </c>
      <c r="L13" s="204" t="e">
        <f t="shared" si="9"/>
        <v>#NUM!</v>
      </c>
      <c r="M13" s="198"/>
      <c r="P13" s="198"/>
      <c r="Q13" s="195">
        <f t="shared" si="10"/>
        <v>52</v>
      </c>
      <c r="R13" s="195">
        <f t="shared" si="11"/>
        <v>8</v>
      </c>
      <c r="T13" s="194">
        <f t="shared" si="18"/>
        <v>8</v>
      </c>
      <c r="U13" s="193">
        <f t="shared" si="12"/>
        <v>43616</v>
      </c>
      <c r="V13" s="192">
        <f t="shared" si="13"/>
        <v>0</v>
      </c>
      <c r="W13" s="192">
        <f t="shared" si="14"/>
        <v>0</v>
      </c>
      <c r="X13" s="192">
        <f t="shared" si="19"/>
        <v>0</v>
      </c>
      <c r="Y13" s="192">
        <f t="shared" si="15"/>
        <v>0</v>
      </c>
      <c r="Z13" s="192">
        <f t="shared" si="20"/>
        <v>0</v>
      </c>
      <c r="AB13" s="203"/>
      <c r="AD13" s="231"/>
      <c r="AE13" s="230"/>
      <c r="AF13" s="228">
        <f t="shared" ref="AF13:AM13" si="30">AF12</f>
        <v>42460</v>
      </c>
      <c r="AG13" s="228">
        <f t="shared" si="30"/>
        <v>42551</v>
      </c>
      <c r="AH13" s="228">
        <f t="shared" si="30"/>
        <v>42643</v>
      </c>
      <c r="AI13" s="228">
        <f t="shared" si="30"/>
        <v>42735</v>
      </c>
      <c r="AJ13" s="228">
        <f t="shared" si="30"/>
        <v>43100</v>
      </c>
      <c r="AK13" s="229">
        <f t="shared" si="30"/>
        <v>43465</v>
      </c>
      <c r="AL13" s="229">
        <f t="shared" si="30"/>
        <v>43830</v>
      </c>
      <c r="AM13" s="229">
        <f t="shared" si="30"/>
        <v>44196</v>
      </c>
      <c r="AO13" s="226">
        <v>2</v>
      </c>
      <c r="AP13" s="165">
        <f>EOMONTH(AP12,3)</f>
        <v>42277</v>
      </c>
      <c r="AQ13" s="165">
        <f>EOMONTH(AQ12,3)</f>
        <v>42369</v>
      </c>
      <c r="AR13" s="165">
        <f t="shared" ref="AR13:AX13" si="31">EOMONTH(AR12,12)</f>
        <v>42735</v>
      </c>
      <c r="AS13" s="165">
        <f t="shared" si="31"/>
        <v>43100</v>
      </c>
      <c r="AT13" s="165">
        <f t="shared" si="31"/>
        <v>43465</v>
      </c>
      <c r="AU13" s="165">
        <f t="shared" si="31"/>
        <v>43830</v>
      </c>
      <c r="AV13" s="165">
        <f t="shared" si="31"/>
        <v>44196</v>
      </c>
      <c r="AW13" s="165">
        <f t="shared" si="31"/>
        <v>44561</v>
      </c>
      <c r="AX13" s="224">
        <f t="shared" si="31"/>
        <v>44926</v>
      </c>
      <c r="AY13" s="212">
        <v>44926</v>
      </c>
      <c r="AZ13" s="212"/>
      <c r="BA13" s="213">
        <f t="shared" ref="BA13:BA18" si="32">VLOOKUP(AY13,$U$5:$Z$125,6,FALSE)</f>
        <v>0</v>
      </c>
      <c r="BB13" s="213">
        <f t="shared" si="25"/>
        <v>0</v>
      </c>
      <c r="BC13" s="213">
        <f t="shared" si="27"/>
        <v>0</v>
      </c>
      <c r="BD13" s="213">
        <f t="shared" si="23"/>
        <v>0</v>
      </c>
      <c r="BE13" s="157">
        <v>12</v>
      </c>
      <c r="BF13" s="215">
        <v>42063</v>
      </c>
      <c r="BG13" s="215">
        <v>42155</v>
      </c>
      <c r="BH13" s="215"/>
      <c r="BI13" s="215">
        <v>42338</v>
      </c>
    </row>
    <row r="14" spans="3:61" ht="15" customHeight="1">
      <c r="C14" s="195">
        <f t="shared" si="4"/>
        <v>51</v>
      </c>
      <c r="D14" s="195">
        <f t="shared" si="5"/>
        <v>9</v>
      </c>
      <c r="F14" s="194">
        <f t="shared" si="16"/>
        <v>9</v>
      </c>
      <c r="G14" s="193">
        <f t="shared" si="6"/>
        <v>43646</v>
      </c>
      <c r="H14" s="205">
        <f t="shared" si="2"/>
        <v>0</v>
      </c>
      <c r="I14" s="205">
        <f t="shared" si="17"/>
        <v>0</v>
      </c>
      <c r="J14" s="205">
        <f t="shared" si="7"/>
        <v>0</v>
      </c>
      <c r="K14" s="205">
        <f t="shared" si="8"/>
        <v>0</v>
      </c>
      <c r="L14" s="204" t="e">
        <f t="shared" si="9"/>
        <v>#NUM!</v>
      </c>
      <c r="M14" s="198"/>
      <c r="N14" s="198"/>
      <c r="O14" s="198"/>
      <c r="P14" s="198"/>
      <c r="Q14" s="195">
        <f t="shared" si="10"/>
        <v>51</v>
      </c>
      <c r="R14" s="195">
        <f t="shared" si="11"/>
        <v>9</v>
      </c>
      <c r="T14" s="194">
        <f t="shared" si="18"/>
        <v>9</v>
      </c>
      <c r="U14" s="193">
        <f t="shared" si="12"/>
        <v>43646</v>
      </c>
      <c r="V14" s="192">
        <f t="shared" si="13"/>
        <v>0</v>
      </c>
      <c r="W14" s="192">
        <f t="shared" si="14"/>
        <v>0</v>
      </c>
      <c r="X14" s="192">
        <f t="shared" si="19"/>
        <v>0</v>
      </c>
      <c r="Y14" s="192">
        <f t="shared" si="15"/>
        <v>0</v>
      </c>
      <c r="Z14" s="192">
        <f t="shared" si="20"/>
        <v>0</v>
      </c>
      <c r="AB14" s="203"/>
      <c r="AC14" s="189"/>
      <c r="AD14" s="189"/>
      <c r="AE14" s="189"/>
      <c r="AF14" s="228">
        <f t="shared" ref="AF14:AM14" si="33">IF(AND($AB$5&lt;=AF13,$AB$5&gt;AE13),$V$5,0)</f>
        <v>0</v>
      </c>
      <c r="AG14" s="228">
        <f t="shared" si="33"/>
        <v>0</v>
      </c>
      <c r="AH14" s="228">
        <f t="shared" si="33"/>
        <v>0</v>
      </c>
      <c r="AI14" s="228">
        <f t="shared" si="33"/>
        <v>0</v>
      </c>
      <c r="AJ14" s="228">
        <f t="shared" si="33"/>
        <v>0</v>
      </c>
      <c r="AK14" s="227">
        <f t="shared" si="33"/>
        <v>0</v>
      </c>
      <c r="AL14" s="227">
        <f t="shared" si="33"/>
        <v>0</v>
      </c>
      <c r="AM14" s="227">
        <f t="shared" si="33"/>
        <v>0</v>
      </c>
      <c r="AO14" s="226">
        <v>3</v>
      </c>
      <c r="AP14" s="165">
        <f>EOMONTH(AP13,3)</f>
        <v>42369</v>
      </c>
      <c r="AQ14" s="165">
        <f t="shared" ref="AQ14:AX15" si="34">EOMONTH(AP14,12)</f>
        <v>42735</v>
      </c>
      <c r="AR14" s="165">
        <f t="shared" si="34"/>
        <v>43100</v>
      </c>
      <c r="AS14" s="165">
        <f t="shared" si="34"/>
        <v>43465</v>
      </c>
      <c r="AT14" s="165">
        <f t="shared" si="34"/>
        <v>43830</v>
      </c>
      <c r="AU14" s="165">
        <f t="shared" si="34"/>
        <v>44196</v>
      </c>
      <c r="AV14" s="165">
        <f t="shared" si="34"/>
        <v>44561</v>
      </c>
      <c r="AW14" s="165">
        <f t="shared" si="34"/>
        <v>44926</v>
      </c>
      <c r="AX14" s="224">
        <f t="shared" si="34"/>
        <v>45291</v>
      </c>
      <c r="AY14" s="212">
        <v>45291</v>
      </c>
      <c r="AZ14" s="212"/>
      <c r="BA14" s="213">
        <f t="shared" si="32"/>
        <v>0</v>
      </c>
      <c r="BB14" s="213">
        <f t="shared" si="25"/>
        <v>0</v>
      </c>
      <c r="BC14" s="213">
        <f t="shared" si="27"/>
        <v>0</v>
      </c>
      <c r="BD14" s="213">
        <f t="shared" si="23"/>
        <v>0</v>
      </c>
      <c r="BE14" s="157">
        <v>13</v>
      </c>
      <c r="BF14" s="215">
        <v>42094</v>
      </c>
      <c r="BG14" s="215">
        <v>42185</v>
      </c>
      <c r="BH14" s="215"/>
      <c r="BI14" s="215">
        <v>42369</v>
      </c>
    </row>
    <row r="15" spans="3:61" ht="15" customHeight="1">
      <c r="C15" s="195">
        <f t="shared" si="4"/>
        <v>50</v>
      </c>
      <c r="D15" s="195">
        <f t="shared" si="5"/>
        <v>10</v>
      </c>
      <c r="F15" s="194">
        <f t="shared" si="16"/>
        <v>10</v>
      </c>
      <c r="G15" s="193">
        <f t="shared" si="6"/>
        <v>43677</v>
      </c>
      <c r="H15" s="205">
        <f t="shared" si="2"/>
        <v>0</v>
      </c>
      <c r="I15" s="205">
        <f t="shared" si="17"/>
        <v>0</v>
      </c>
      <c r="J15" s="205">
        <f t="shared" si="7"/>
        <v>0</v>
      </c>
      <c r="K15" s="205">
        <f t="shared" si="8"/>
        <v>0</v>
      </c>
      <c r="L15" s="204" t="e">
        <f t="shared" si="9"/>
        <v>#NUM!</v>
      </c>
      <c r="M15" s="198"/>
      <c r="Q15" s="195">
        <f t="shared" si="10"/>
        <v>50</v>
      </c>
      <c r="R15" s="195">
        <f t="shared" si="11"/>
        <v>10</v>
      </c>
      <c r="S15" s="214"/>
      <c r="T15" s="194">
        <f t="shared" si="18"/>
        <v>10</v>
      </c>
      <c r="U15" s="193">
        <f t="shared" si="12"/>
        <v>43677</v>
      </c>
      <c r="V15" s="192">
        <f t="shared" si="13"/>
        <v>0</v>
      </c>
      <c r="W15" s="192">
        <f t="shared" si="14"/>
        <v>0</v>
      </c>
      <c r="X15" s="192">
        <f t="shared" si="19"/>
        <v>0</v>
      </c>
      <c r="Y15" s="192">
        <f t="shared" si="15"/>
        <v>0</v>
      </c>
      <c r="Z15" s="192">
        <f t="shared" si="20"/>
        <v>0</v>
      </c>
      <c r="AB15" s="203"/>
      <c r="AC15" s="189"/>
      <c r="AD15" s="189"/>
      <c r="AE15" s="189"/>
      <c r="AF15" s="189"/>
      <c r="AG15" s="189"/>
      <c r="AH15" s="189"/>
      <c r="AI15" s="189"/>
      <c r="AJ15" s="189"/>
      <c r="AK15" s="189"/>
      <c r="AL15" s="189"/>
      <c r="AM15" s="189"/>
      <c r="AO15" s="226">
        <v>4</v>
      </c>
      <c r="AP15" s="225">
        <f>EOMONTH(AP14,12)</f>
        <v>42735</v>
      </c>
      <c r="AQ15" s="165">
        <f t="shared" si="34"/>
        <v>43100</v>
      </c>
      <c r="AR15" s="165">
        <f t="shared" si="34"/>
        <v>43465</v>
      </c>
      <c r="AS15" s="165">
        <f t="shared" si="34"/>
        <v>43830</v>
      </c>
      <c r="AT15" s="165">
        <f t="shared" si="34"/>
        <v>44196</v>
      </c>
      <c r="AU15" s="165">
        <f t="shared" si="34"/>
        <v>44561</v>
      </c>
      <c r="AV15" s="165">
        <f t="shared" si="34"/>
        <v>44926</v>
      </c>
      <c r="AW15" s="165">
        <f t="shared" si="34"/>
        <v>45291</v>
      </c>
      <c r="AX15" s="224">
        <f t="shared" si="34"/>
        <v>45657</v>
      </c>
      <c r="AY15" s="212">
        <v>45657</v>
      </c>
      <c r="AZ15" s="212"/>
      <c r="BA15" s="213">
        <f t="shared" si="32"/>
        <v>0</v>
      </c>
      <c r="BB15" s="213">
        <f t="shared" si="25"/>
        <v>0</v>
      </c>
      <c r="BC15" s="213">
        <f t="shared" si="27"/>
        <v>0</v>
      </c>
      <c r="BD15" s="213">
        <f t="shared" si="23"/>
        <v>0</v>
      </c>
      <c r="BE15" s="157">
        <v>14</v>
      </c>
      <c r="BF15" s="215">
        <v>42124</v>
      </c>
      <c r="BG15" s="215"/>
      <c r="BH15" s="215"/>
      <c r="BI15" s="215"/>
    </row>
    <row r="16" spans="3:61" ht="15" customHeight="1">
      <c r="C16" s="195">
        <f t="shared" si="4"/>
        <v>49</v>
      </c>
      <c r="D16" s="195">
        <f t="shared" si="5"/>
        <v>11</v>
      </c>
      <c r="F16" s="194">
        <f t="shared" si="16"/>
        <v>11</v>
      </c>
      <c r="G16" s="193">
        <f t="shared" si="6"/>
        <v>43708</v>
      </c>
      <c r="H16" s="205">
        <f t="shared" si="2"/>
        <v>0</v>
      </c>
      <c r="I16" s="205">
        <f t="shared" si="17"/>
        <v>0</v>
      </c>
      <c r="J16" s="205">
        <f t="shared" si="7"/>
        <v>0</v>
      </c>
      <c r="K16" s="205">
        <f t="shared" si="8"/>
        <v>0</v>
      </c>
      <c r="L16" s="204" t="e">
        <f t="shared" si="9"/>
        <v>#NUM!</v>
      </c>
      <c r="M16" s="198"/>
      <c r="Q16" s="195">
        <f t="shared" si="10"/>
        <v>49</v>
      </c>
      <c r="R16" s="195">
        <f t="shared" si="11"/>
        <v>11</v>
      </c>
      <c r="S16" s="214"/>
      <c r="T16" s="194">
        <f t="shared" si="18"/>
        <v>11</v>
      </c>
      <c r="U16" s="193">
        <f t="shared" si="12"/>
        <v>43708</v>
      </c>
      <c r="V16" s="192">
        <f t="shared" si="13"/>
        <v>0</v>
      </c>
      <c r="W16" s="192">
        <f t="shared" si="14"/>
        <v>0</v>
      </c>
      <c r="X16" s="192">
        <f t="shared" si="19"/>
        <v>0</v>
      </c>
      <c r="Y16" s="192">
        <f t="shared" si="15"/>
        <v>0</v>
      </c>
      <c r="Z16" s="192">
        <f t="shared" si="20"/>
        <v>0</v>
      </c>
      <c r="AB16" s="203"/>
      <c r="AC16" s="191"/>
      <c r="AD16" s="206"/>
      <c r="AE16" s="191"/>
      <c r="AF16" s="191"/>
      <c r="AG16" s="191"/>
      <c r="AH16" s="191"/>
      <c r="AI16" s="191"/>
      <c r="AJ16" s="191"/>
      <c r="AK16" s="223"/>
      <c r="AL16" s="223"/>
      <c r="AM16" s="222"/>
      <c r="AO16" s="221">
        <v>5</v>
      </c>
      <c r="AP16" s="220">
        <f>EOMONTH(AP14,3)</f>
        <v>42460</v>
      </c>
      <c r="AQ16" s="220">
        <f>EOMONTH(AP16,3)</f>
        <v>42551</v>
      </c>
      <c r="AR16" s="220">
        <f>EOMONTH(AQ16,3)</f>
        <v>42643</v>
      </c>
      <c r="AS16" s="220">
        <f>EOMONTH(AR16,3)</f>
        <v>42735</v>
      </c>
      <c r="AT16" s="220">
        <f>EOMONTH(AS16,12)</f>
        <v>43100</v>
      </c>
      <c r="AU16" s="220">
        <f>EOMONTH(AT16,12)</f>
        <v>43465</v>
      </c>
      <c r="AV16" s="220">
        <f>EOMONTH(AU16,12)</f>
        <v>43830</v>
      </c>
      <c r="AW16" s="220">
        <f>EOMONTH(AV16,12)</f>
        <v>44196</v>
      </c>
      <c r="AX16" s="219">
        <f>EOMONTH(AW16,12)</f>
        <v>44561</v>
      </c>
      <c r="AY16" s="212">
        <v>46022</v>
      </c>
      <c r="AZ16" s="212"/>
      <c r="BA16" s="213">
        <f t="shared" si="32"/>
        <v>0</v>
      </c>
      <c r="BB16" s="213">
        <f t="shared" si="25"/>
        <v>0</v>
      </c>
      <c r="BC16" s="213">
        <f t="shared" si="27"/>
        <v>0</v>
      </c>
      <c r="BD16" s="213">
        <f t="shared" si="23"/>
        <v>0</v>
      </c>
      <c r="BE16" s="157">
        <v>15</v>
      </c>
      <c r="BF16" s="215">
        <v>42155</v>
      </c>
      <c r="BG16" s="215"/>
      <c r="BH16" s="215"/>
      <c r="BI16" s="215"/>
    </row>
    <row r="17" spans="3:61" ht="15" customHeight="1">
      <c r="C17" s="195">
        <f t="shared" si="4"/>
        <v>48</v>
      </c>
      <c r="D17" s="195">
        <f t="shared" si="5"/>
        <v>12</v>
      </c>
      <c r="F17" s="194">
        <f t="shared" si="16"/>
        <v>12</v>
      </c>
      <c r="G17" s="193">
        <f t="shared" si="6"/>
        <v>43738</v>
      </c>
      <c r="H17" s="205">
        <f t="shared" si="2"/>
        <v>0</v>
      </c>
      <c r="I17" s="205">
        <f t="shared" si="17"/>
        <v>0</v>
      </c>
      <c r="J17" s="205">
        <f t="shared" si="7"/>
        <v>0</v>
      </c>
      <c r="K17" s="205">
        <f t="shared" si="8"/>
        <v>0</v>
      </c>
      <c r="L17" s="204" t="e">
        <f t="shared" si="9"/>
        <v>#NUM!</v>
      </c>
      <c r="M17" s="198"/>
      <c r="Q17" s="195">
        <f t="shared" si="10"/>
        <v>48</v>
      </c>
      <c r="R17" s="195">
        <f t="shared" si="11"/>
        <v>12</v>
      </c>
      <c r="S17" s="214"/>
      <c r="T17" s="194">
        <f t="shared" si="18"/>
        <v>12</v>
      </c>
      <c r="U17" s="193">
        <f t="shared" si="12"/>
        <v>43738</v>
      </c>
      <c r="V17" s="192">
        <f t="shared" si="13"/>
        <v>0</v>
      </c>
      <c r="W17" s="192">
        <f t="shared" si="14"/>
        <v>0</v>
      </c>
      <c r="X17" s="192">
        <f t="shared" si="19"/>
        <v>0</v>
      </c>
      <c r="Y17" s="192">
        <f t="shared" si="15"/>
        <v>0</v>
      </c>
      <c r="Z17" s="192">
        <f t="shared" si="20"/>
        <v>0</v>
      </c>
      <c r="AB17" s="203"/>
      <c r="AC17" s="191"/>
      <c r="AD17" s="206"/>
      <c r="AE17" s="207"/>
      <c r="AF17" s="191"/>
      <c r="AG17" s="207"/>
      <c r="AH17" s="207"/>
      <c r="AI17" s="207"/>
      <c r="AJ17" s="207"/>
      <c r="AK17" s="196"/>
      <c r="AL17" s="196"/>
      <c r="AM17" s="196"/>
      <c r="AO17" s="218">
        <f>AE2</f>
        <v>2015</v>
      </c>
      <c r="AP17" s="217">
        <f>DATE(AO17,1,31)</f>
        <v>42035</v>
      </c>
      <c r="AS17" s="212"/>
      <c r="AU17" s="212"/>
      <c r="AV17" s="212"/>
      <c r="AX17" s="212"/>
      <c r="AY17" s="212">
        <v>46387</v>
      </c>
      <c r="AZ17" s="212"/>
      <c r="BA17" s="213">
        <f t="shared" si="32"/>
        <v>0</v>
      </c>
      <c r="BB17" s="213">
        <f t="shared" si="25"/>
        <v>0</v>
      </c>
      <c r="BC17" s="213">
        <f>VLOOKUP(AY18,$U$5:$Z$140,2,FALSE)</f>
        <v>0</v>
      </c>
      <c r="BD17" s="213">
        <f t="shared" si="23"/>
        <v>0</v>
      </c>
      <c r="BE17" s="157">
        <v>16</v>
      </c>
      <c r="BF17" s="212">
        <v>42004</v>
      </c>
      <c r="BG17" s="212">
        <v>42004</v>
      </c>
      <c r="BH17" s="212">
        <v>42004</v>
      </c>
      <c r="BI17" s="212">
        <v>42369</v>
      </c>
    </row>
    <row r="18" spans="3:61" ht="15" customHeight="1">
      <c r="C18" s="195">
        <f t="shared" si="4"/>
        <v>47</v>
      </c>
      <c r="D18" s="195">
        <f t="shared" si="5"/>
        <v>13</v>
      </c>
      <c r="F18" s="194">
        <f t="shared" si="16"/>
        <v>13</v>
      </c>
      <c r="G18" s="193">
        <f t="shared" si="6"/>
        <v>43769</v>
      </c>
      <c r="H18" s="205">
        <f t="shared" si="2"/>
        <v>0</v>
      </c>
      <c r="I18" s="205">
        <f t="shared" si="17"/>
        <v>0</v>
      </c>
      <c r="J18" s="205">
        <f t="shared" si="7"/>
        <v>0</v>
      </c>
      <c r="K18" s="205">
        <f t="shared" si="8"/>
        <v>0</v>
      </c>
      <c r="L18" s="204" t="e">
        <f t="shared" si="9"/>
        <v>#NUM!</v>
      </c>
      <c r="M18" s="198"/>
      <c r="Q18" s="195">
        <f t="shared" si="10"/>
        <v>47</v>
      </c>
      <c r="R18" s="195">
        <f t="shared" si="11"/>
        <v>13</v>
      </c>
      <c r="T18" s="194">
        <f t="shared" si="18"/>
        <v>13</v>
      </c>
      <c r="U18" s="193">
        <f t="shared" si="12"/>
        <v>43769</v>
      </c>
      <c r="V18" s="192">
        <f t="shared" si="13"/>
        <v>0</v>
      </c>
      <c r="W18" s="192">
        <f t="shared" si="14"/>
        <v>0</v>
      </c>
      <c r="X18" s="192">
        <f t="shared" si="19"/>
        <v>0</v>
      </c>
      <c r="Y18" s="192">
        <f t="shared" si="15"/>
        <v>0</v>
      </c>
      <c r="Z18" s="192">
        <f t="shared" si="20"/>
        <v>0</v>
      </c>
      <c r="AB18" s="203"/>
      <c r="AC18" s="191"/>
      <c r="AD18" s="191"/>
      <c r="AE18" s="191"/>
      <c r="AF18" s="191"/>
      <c r="AG18" s="191"/>
      <c r="AH18" s="191"/>
      <c r="AI18" s="191"/>
      <c r="AJ18" s="191"/>
      <c r="AK18" s="208"/>
      <c r="AL18" s="208"/>
      <c r="AM18" s="197"/>
      <c r="AS18" s="212"/>
      <c r="AU18" s="212"/>
      <c r="AV18" s="212"/>
      <c r="AX18" s="212"/>
      <c r="AY18" s="212">
        <v>46752</v>
      </c>
      <c r="AZ18" s="212"/>
      <c r="BA18" s="213">
        <f t="shared" si="32"/>
        <v>0</v>
      </c>
      <c r="BB18" s="213">
        <f t="shared" si="25"/>
        <v>0</v>
      </c>
      <c r="BC18" s="213">
        <f>VLOOKUP(AY19,$U$5:$Z$140,2,FALSE)</f>
        <v>0</v>
      </c>
      <c r="BD18" s="213">
        <f t="shared" si="23"/>
        <v>0</v>
      </c>
    </row>
    <row r="19" spans="3:61" ht="15" customHeight="1">
      <c r="C19" s="195">
        <f t="shared" si="4"/>
        <v>46</v>
      </c>
      <c r="D19" s="195">
        <f t="shared" si="5"/>
        <v>14</v>
      </c>
      <c r="F19" s="194">
        <f t="shared" si="16"/>
        <v>14</v>
      </c>
      <c r="G19" s="193">
        <f t="shared" si="6"/>
        <v>43799</v>
      </c>
      <c r="H19" s="205">
        <f t="shared" si="2"/>
        <v>0</v>
      </c>
      <c r="I19" s="205">
        <f t="shared" si="17"/>
        <v>0</v>
      </c>
      <c r="J19" s="205">
        <f t="shared" si="7"/>
        <v>0</v>
      </c>
      <c r="K19" s="205">
        <f t="shared" si="8"/>
        <v>0</v>
      </c>
      <c r="L19" s="204" t="e">
        <f t="shared" si="9"/>
        <v>#NUM!</v>
      </c>
      <c r="M19" s="198"/>
      <c r="Q19" s="195">
        <f t="shared" si="10"/>
        <v>46</v>
      </c>
      <c r="R19" s="195">
        <f t="shared" si="11"/>
        <v>14</v>
      </c>
      <c r="T19" s="194">
        <f t="shared" si="18"/>
        <v>14</v>
      </c>
      <c r="U19" s="193">
        <f t="shared" si="12"/>
        <v>43799</v>
      </c>
      <c r="V19" s="192">
        <f t="shared" si="13"/>
        <v>0</v>
      </c>
      <c r="W19" s="192">
        <f t="shared" si="14"/>
        <v>0</v>
      </c>
      <c r="X19" s="192">
        <f t="shared" si="19"/>
        <v>0</v>
      </c>
      <c r="Y19" s="192">
        <f t="shared" si="15"/>
        <v>0</v>
      </c>
      <c r="Z19" s="192">
        <f t="shared" si="20"/>
        <v>0</v>
      </c>
      <c r="AB19" s="203"/>
      <c r="AC19" s="191"/>
      <c r="AD19" s="216"/>
      <c r="AE19" s="207"/>
      <c r="AF19" s="207"/>
      <c r="AG19" s="191"/>
      <c r="AH19" s="207"/>
      <c r="AI19" s="207"/>
      <c r="AJ19" s="207"/>
      <c r="AK19" s="196"/>
      <c r="AL19" s="196"/>
      <c r="AM19" s="196"/>
      <c r="AS19" s="212"/>
      <c r="AU19" s="212"/>
      <c r="AV19" s="212"/>
      <c r="AX19" s="212"/>
      <c r="AY19" s="206">
        <v>47118</v>
      </c>
      <c r="AZ19" s="212"/>
      <c r="BA19" s="213">
        <f>VLOOKUP(AY19,$U$5:$Z$140,6,FALSE)</f>
        <v>0</v>
      </c>
      <c r="BB19" s="213">
        <f t="shared" si="25"/>
        <v>0</v>
      </c>
      <c r="BC19" s="213">
        <f>VLOOKUP(AY20,$U$5:$Z$140,2,FALSE)</f>
        <v>0</v>
      </c>
      <c r="BD19" s="213">
        <f t="shared" si="23"/>
        <v>0</v>
      </c>
    </row>
    <row r="20" spans="3:61" ht="15" customHeight="1">
      <c r="C20" s="195">
        <f t="shared" si="4"/>
        <v>45</v>
      </c>
      <c r="D20" s="195">
        <f t="shared" si="5"/>
        <v>15</v>
      </c>
      <c r="F20" s="194">
        <f t="shared" si="16"/>
        <v>15</v>
      </c>
      <c r="G20" s="193">
        <f t="shared" si="6"/>
        <v>43830</v>
      </c>
      <c r="H20" s="205">
        <f t="shared" si="2"/>
        <v>0</v>
      </c>
      <c r="I20" s="205">
        <f t="shared" si="17"/>
        <v>0</v>
      </c>
      <c r="J20" s="205">
        <f t="shared" si="7"/>
        <v>0</v>
      </c>
      <c r="K20" s="205">
        <f t="shared" si="8"/>
        <v>0</v>
      </c>
      <c r="L20" s="204" t="e">
        <f t="shared" si="9"/>
        <v>#NUM!</v>
      </c>
      <c r="M20" s="198"/>
      <c r="Q20" s="195">
        <f t="shared" si="10"/>
        <v>45</v>
      </c>
      <c r="R20" s="195">
        <f t="shared" si="11"/>
        <v>15</v>
      </c>
      <c r="T20" s="194">
        <f t="shared" si="18"/>
        <v>15</v>
      </c>
      <c r="U20" s="193">
        <f t="shared" si="12"/>
        <v>43830</v>
      </c>
      <c r="V20" s="192">
        <f t="shared" si="13"/>
        <v>0</v>
      </c>
      <c r="W20" s="192">
        <f t="shared" si="14"/>
        <v>0</v>
      </c>
      <c r="X20" s="192">
        <f t="shared" si="19"/>
        <v>0</v>
      </c>
      <c r="Y20" s="192">
        <f t="shared" si="15"/>
        <v>0</v>
      </c>
      <c r="Z20" s="192">
        <f t="shared" si="20"/>
        <v>0</v>
      </c>
      <c r="AB20" s="203"/>
      <c r="AC20" s="191"/>
      <c r="AD20" s="191"/>
      <c r="AE20" s="191"/>
      <c r="AF20" s="191"/>
      <c r="AG20" s="191"/>
      <c r="AH20" s="191"/>
      <c r="AI20" s="191"/>
      <c r="AJ20" s="191"/>
      <c r="AK20" s="208"/>
      <c r="AL20" s="208"/>
      <c r="AM20" s="208"/>
      <c r="AS20" s="212"/>
      <c r="AU20" s="212"/>
      <c r="AV20" s="212"/>
      <c r="AX20" s="212"/>
      <c r="AY20" s="206">
        <v>47483</v>
      </c>
      <c r="AZ20" s="206"/>
      <c r="BA20" s="213">
        <f>VLOOKUP(AY20,$U$5:$Z$140,6,FALSE)</f>
        <v>0</v>
      </c>
      <c r="BB20" s="213">
        <f t="shared" si="25"/>
        <v>0</v>
      </c>
      <c r="BC20" s="213"/>
      <c r="BD20" s="213"/>
    </row>
    <row r="21" spans="3:61" ht="15" customHeight="1">
      <c r="C21" s="195">
        <f t="shared" si="4"/>
        <v>44</v>
      </c>
      <c r="D21" s="195">
        <f t="shared" si="5"/>
        <v>16</v>
      </c>
      <c r="F21" s="194">
        <f t="shared" si="16"/>
        <v>16</v>
      </c>
      <c r="G21" s="193">
        <f t="shared" si="6"/>
        <v>43861</v>
      </c>
      <c r="H21" s="205">
        <f t="shared" si="2"/>
        <v>0</v>
      </c>
      <c r="I21" s="205">
        <f t="shared" si="17"/>
        <v>0</v>
      </c>
      <c r="J21" s="205">
        <f t="shared" si="7"/>
        <v>0</v>
      </c>
      <c r="K21" s="205">
        <f t="shared" si="8"/>
        <v>0</v>
      </c>
      <c r="L21" s="204" t="e">
        <f t="shared" si="9"/>
        <v>#NUM!</v>
      </c>
      <c r="M21" s="198"/>
      <c r="P21" s="198"/>
      <c r="Q21" s="195">
        <f t="shared" si="10"/>
        <v>44</v>
      </c>
      <c r="R21" s="195">
        <f t="shared" si="11"/>
        <v>16</v>
      </c>
      <c r="T21" s="194">
        <f t="shared" si="18"/>
        <v>16</v>
      </c>
      <c r="U21" s="193">
        <f t="shared" si="12"/>
        <v>43861</v>
      </c>
      <c r="V21" s="192">
        <f t="shared" si="13"/>
        <v>0</v>
      </c>
      <c r="W21" s="192">
        <f t="shared" si="14"/>
        <v>0</v>
      </c>
      <c r="X21" s="192">
        <f t="shared" si="19"/>
        <v>0</v>
      </c>
      <c r="Y21" s="192">
        <f t="shared" si="15"/>
        <v>0</v>
      </c>
      <c r="Z21" s="192">
        <f t="shared" si="20"/>
        <v>0</v>
      </c>
      <c r="AA21" s="191"/>
      <c r="AB21" s="203"/>
      <c r="AC21" s="191"/>
      <c r="AD21" s="191"/>
      <c r="AE21" s="191"/>
      <c r="AF21" s="191"/>
      <c r="AG21" s="191"/>
      <c r="AH21" s="191"/>
      <c r="AI21" s="191"/>
      <c r="AJ21" s="191"/>
      <c r="AK21" s="208"/>
      <c r="AL21" s="208"/>
      <c r="AM21" s="208"/>
      <c r="AS21" s="212"/>
      <c r="AU21" s="212"/>
      <c r="AV21" s="212"/>
      <c r="AX21" s="212"/>
      <c r="AY21" s="212"/>
      <c r="AZ21" s="212"/>
      <c r="BA21" s="212"/>
      <c r="BC21" s="212"/>
      <c r="BD21" s="212"/>
    </row>
    <row r="22" spans="3:61" ht="15" customHeight="1">
      <c r="C22" s="195">
        <f t="shared" si="4"/>
        <v>43</v>
      </c>
      <c r="D22" s="195">
        <f t="shared" si="5"/>
        <v>17</v>
      </c>
      <c r="F22" s="194">
        <f t="shared" si="16"/>
        <v>17</v>
      </c>
      <c r="G22" s="193">
        <f t="shared" si="6"/>
        <v>43890</v>
      </c>
      <c r="H22" s="205">
        <f t="shared" si="2"/>
        <v>0</v>
      </c>
      <c r="I22" s="205">
        <f t="shared" si="17"/>
        <v>0</v>
      </c>
      <c r="J22" s="205">
        <f t="shared" si="7"/>
        <v>0</v>
      </c>
      <c r="K22" s="205">
        <f t="shared" si="8"/>
        <v>0</v>
      </c>
      <c r="L22" s="204" t="e">
        <f t="shared" si="9"/>
        <v>#NUM!</v>
      </c>
      <c r="M22" s="198"/>
      <c r="N22" s="211"/>
      <c r="O22" s="211"/>
      <c r="P22" s="198"/>
      <c r="Q22" s="195">
        <f t="shared" si="10"/>
        <v>43</v>
      </c>
      <c r="R22" s="195">
        <f t="shared" si="11"/>
        <v>17</v>
      </c>
      <c r="T22" s="194">
        <f t="shared" si="18"/>
        <v>17</v>
      </c>
      <c r="U22" s="193">
        <f t="shared" si="12"/>
        <v>43890</v>
      </c>
      <c r="V22" s="192">
        <f t="shared" si="13"/>
        <v>0</v>
      </c>
      <c r="W22" s="192">
        <f t="shared" si="14"/>
        <v>0</v>
      </c>
      <c r="X22" s="192">
        <f t="shared" si="19"/>
        <v>0</v>
      </c>
      <c r="Y22" s="192">
        <f t="shared" si="15"/>
        <v>0</v>
      </c>
      <c r="Z22" s="192">
        <f t="shared" si="20"/>
        <v>0</v>
      </c>
      <c r="AA22" s="191"/>
      <c r="AB22" s="203"/>
      <c r="AC22" s="191"/>
      <c r="AD22" s="206"/>
      <c r="AE22" s="191"/>
      <c r="AF22" s="191"/>
      <c r="AG22" s="207"/>
      <c r="AH22" s="207"/>
      <c r="AI22" s="207"/>
      <c r="AJ22" s="207"/>
      <c r="AK22" s="196"/>
      <c r="AL22" s="196"/>
      <c r="AM22" s="196"/>
      <c r="AS22" s="212"/>
      <c r="AU22" s="212"/>
      <c r="AV22" s="212"/>
      <c r="AX22" s="212"/>
      <c r="AY22" s="212"/>
      <c r="AZ22" s="212"/>
      <c r="BA22" s="212"/>
      <c r="BC22" s="212"/>
      <c r="BD22" s="212"/>
    </row>
    <row r="23" spans="3:61" ht="15" customHeight="1">
      <c r="C23" s="195">
        <f t="shared" si="4"/>
        <v>42</v>
      </c>
      <c r="D23" s="195">
        <f t="shared" si="5"/>
        <v>18</v>
      </c>
      <c r="F23" s="194">
        <f t="shared" si="16"/>
        <v>18</v>
      </c>
      <c r="G23" s="193">
        <f t="shared" si="6"/>
        <v>43921</v>
      </c>
      <c r="H23" s="205">
        <f t="shared" si="2"/>
        <v>0</v>
      </c>
      <c r="I23" s="205">
        <f t="shared" si="17"/>
        <v>0</v>
      </c>
      <c r="J23" s="205">
        <f t="shared" si="7"/>
        <v>0</v>
      </c>
      <c r="K23" s="205">
        <f t="shared" si="8"/>
        <v>0</v>
      </c>
      <c r="L23" s="204" t="e">
        <f t="shared" si="9"/>
        <v>#NUM!</v>
      </c>
      <c r="M23" s="198"/>
      <c r="N23" s="211"/>
      <c r="O23" s="211"/>
      <c r="P23" s="198"/>
      <c r="Q23" s="195">
        <f t="shared" si="10"/>
        <v>42</v>
      </c>
      <c r="R23" s="195">
        <f t="shared" si="11"/>
        <v>18</v>
      </c>
      <c r="T23" s="194">
        <f t="shared" si="18"/>
        <v>18</v>
      </c>
      <c r="U23" s="193">
        <f t="shared" si="12"/>
        <v>43921</v>
      </c>
      <c r="V23" s="192">
        <f t="shared" si="13"/>
        <v>0</v>
      </c>
      <c r="W23" s="192">
        <f t="shared" si="14"/>
        <v>0</v>
      </c>
      <c r="X23" s="192">
        <f t="shared" si="19"/>
        <v>0</v>
      </c>
      <c r="Y23" s="192">
        <f t="shared" si="15"/>
        <v>0</v>
      </c>
      <c r="Z23" s="192">
        <f t="shared" si="20"/>
        <v>0</v>
      </c>
      <c r="AA23" s="191"/>
      <c r="AB23" s="203"/>
      <c r="AC23" s="191"/>
      <c r="AD23" s="191"/>
      <c r="AE23" s="191"/>
      <c r="AF23" s="191"/>
      <c r="AG23" s="191"/>
      <c r="AH23" s="191"/>
      <c r="AI23" s="191"/>
      <c r="AJ23" s="191"/>
      <c r="AK23" s="208"/>
      <c r="AL23" s="208"/>
      <c r="AM23" s="208"/>
    </row>
    <row r="24" spans="3:61" ht="15" customHeight="1">
      <c r="C24" s="195">
        <f t="shared" si="4"/>
        <v>41</v>
      </c>
      <c r="D24" s="195">
        <f t="shared" si="5"/>
        <v>19</v>
      </c>
      <c r="F24" s="194">
        <f t="shared" si="16"/>
        <v>19</v>
      </c>
      <c r="G24" s="193">
        <f t="shared" si="6"/>
        <v>43951</v>
      </c>
      <c r="H24" s="205">
        <f t="shared" si="2"/>
        <v>0</v>
      </c>
      <c r="I24" s="205">
        <f t="shared" si="17"/>
        <v>0</v>
      </c>
      <c r="J24" s="205">
        <f t="shared" si="7"/>
        <v>0</v>
      </c>
      <c r="K24" s="205">
        <f t="shared" si="8"/>
        <v>0</v>
      </c>
      <c r="L24" s="204" t="e">
        <f t="shared" si="9"/>
        <v>#NUM!</v>
      </c>
      <c r="M24" s="198"/>
      <c r="N24" s="211"/>
      <c r="O24" s="210"/>
      <c r="P24" s="198"/>
      <c r="Q24" s="195">
        <f t="shared" si="10"/>
        <v>41</v>
      </c>
      <c r="R24" s="195">
        <f t="shared" si="11"/>
        <v>19</v>
      </c>
      <c r="T24" s="194">
        <f t="shared" si="18"/>
        <v>19</v>
      </c>
      <c r="U24" s="193">
        <f t="shared" si="12"/>
        <v>43951</v>
      </c>
      <c r="V24" s="192">
        <f t="shared" si="13"/>
        <v>0</v>
      </c>
      <c r="W24" s="192">
        <f t="shared" si="14"/>
        <v>0</v>
      </c>
      <c r="X24" s="192">
        <f t="shared" si="19"/>
        <v>0</v>
      </c>
      <c r="Y24" s="192">
        <f t="shared" si="15"/>
        <v>0</v>
      </c>
      <c r="Z24" s="192">
        <f t="shared" si="20"/>
        <v>0</v>
      </c>
      <c r="AA24" s="191"/>
      <c r="AB24" s="203"/>
      <c r="AC24" s="191"/>
      <c r="AD24" s="206"/>
      <c r="AE24" s="191"/>
      <c r="AF24" s="191"/>
      <c r="AG24" s="207"/>
      <c r="AH24" s="207"/>
      <c r="AI24" s="207"/>
      <c r="AJ24" s="207"/>
      <c r="AK24" s="196"/>
      <c r="AL24" s="196"/>
      <c r="AM24" s="196"/>
    </row>
    <row r="25" spans="3:61" ht="15" customHeight="1">
      <c r="C25" s="195">
        <f t="shared" si="4"/>
        <v>40</v>
      </c>
      <c r="D25" s="195">
        <f t="shared" si="5"/>
        <v>20</v>
      </c>
      <c r="F25" s="194">
        <f t="shared" si="16"/>
        <v>20</v>
      </c>
      <c r="G25" s="193">
        <f t="shared" si="6"/>
        <v>43982</v>
      </c>
      <c r="H25" s="205">
        <f t="shared" si="2"/>
        <v>0</v>
      </c>
      <c r="I25" s="205">
        <f t="shared" si="17"/>
        <v>0</v>
      </c>
      <c r="J25" s="205">
        <f t="shared" si="7"/>
        <v>0</v>
      </c>
      <c r="K25" s="205">
        <f t="shared" si="8"/>
        <v>0</v>
      </c>
      <c r="L25" s="204" t="e">
        <f t="shared" si="9"/>
        <v>#NUM!</v>
      </c>
      <c r="M25" s="198"/>
      <c r="N25" s="198"/>
      <c r="O25" s="198"/>
      <c r="P25" s="198"/>
      <c r="Q25" s="195">
        <f t="shared" si="10"/>
        <v>40</v>
      </c>
      <c r="R25" s="195">
        <f t="shared" si="11"/>
        <v>20</v>
      </c>
      <c r="T25" s="194">
        <f t="shared" si="18"/>
        <v>20</v>
      </c>
      <c r="U25" s="193">
        <f t="shared" si="12"/>
        <v>43982</v>
      </c>
      <c r="V25" s="192">
        <f t="shared" si="13"/>
        <v>0</v>
      </c>
      <c r="W25" s="192">
        <f t="shared" si="14"/>
        <v>0</v>
      </c>
      <c r="X25" s="192">
        <f t="shared" si="19"/>
        <v>0</v>
      </c>
      <c r="Y25" s="192">
        <f t="shared" si="15"/>
        <v>0</v>
      </c>
      <c r="Z25" s="192">
        <f t="shared" si="20"/>
        <v>0</v>
      </c>
      <c r="AA25" s="191"/>
      <c r="AB25" s="203"/>
      <c r="AC25" s="191"/>
      <c r="AD25" s="191"/>
      <c r="AE25" s="191"/>
      <c r="AF25" s="191"/>
      <c r="AG25" s="191"/>
      <c r="AH25" s="191"/>
      <c r="AI25" s="191"/>
      <c r="AJ25" s="191"/>
      <c r="AK25" s="208"/>
      <c r="AL25" s="208"/>
      <c r="AM25" s="208"/>
    </row>
    <row r="26" spans="3:61" ht="15" customHeight="1">
      <c r="C26" s="195">
        <f t="shared" si="4"/>
        <v>39</v>
      </c>
      <c r="D26" s="195">
        <f t="shared" si="5"/>
        <v>21</v>
      </c>
      <c r="F26" s="194">
        <f t="shared" si="16"/>
        <v>21</v>
      </c>
      <c r="G26" s="193">
        <f t="shared" si="6"/>
        <v>44012</v>
      </c>
      <c r="H26" s="205">
        <f t="shared" si="2"/>
        <v>0</v>
      </c>
      <c r="I26" s="205">
        <f t="shared" si="17"/>
        <v>0</v>
      </c>
      <c r="J26" s="205">
        <f t="shared" si="7"/>
        <v>0</v>
      </c>
      <c r="K26" s="205">
        <f t="shared" si="8"/>
        <v>0</v>
      </c>
      <c r="L26" s="204" t="e">
        <f t="shared" si="9"/>
        <v>#NUM!</v>
      </c>
      <c r="M26" s="198"/>
      <c r="N26" s="198"/>
      <c r="O26" s="198"/>
      <c r="P26" s="198"/>
      <c r="Q26" s="195">
        <f t="shared" si="10"/>
        <v>39</v>
      </c>
      <c r="R26" s="195">
        <f t="shared" si="11"/>
        <v>21</v>
      </c>
      <c r="T26" s="194">
        <f t="shared" si="18"/>
        <v>21</v>
      </c>
      <c r="U26" s="193">
        <f t="shared" si="12"/>
        <v>44012</v>
      </c>
      <c r="V26" s="192">
        <f t="shared" si="13"/>
        <v>0</v>
      </c>
      <c r="W26" s="192">
        <f t="shared" si="14"/>
        <v>0</v>
      </c>
      <c r="X26" s="192">
        <f t="shared" si="19"/>
        <v>0</v>
      </c>
      <c r="Y26" s="192">
        <f t="shared" si="15"/>
        <v>0</v>
      </c>
      <c r="Z26" s="192">
        <f t="shared" si="20"/>
        <v>0</v>
      </c>
      <c r="AA26" s="191"/>
      <c r="AB26" s="203"/>
      <c r="AC26" s="191"/>
      <c r="AD26" s="206"/>
      <c r="AE26" s="191"/>
      <c r="AF26" s="191"/>
      <c r="AG26" s="207"/>
      <c r="AH26" s="207"/>
      <c r="AI26" s="207"/>
      <c r="AJ26" s="207"/>
      <c r="AK26" s="196"/>
      <c r="AL26" s="196"/>
      <c r="AM26" s="196"/>
    </row>
    <row r="27" spans="3:61" ht="15" customHeight="1">
      <c r="C27" s="195">
        <f t="shared" si="4"/>
        <v>38</v>
      </c>
      <c r="D27" s="195">
        <f t="shared" si="5"/>
        <v>22</v>
      </c>
      <c r="F27" s="194">
        <f t="shared" si="16"/>
        <v>22</v>
      </c>
      <c r="G27" s="193">
        <f t="shared" si="6"/>
        <v>44043</v>
      </c>
      <c r="H27" s="205">
        <f t="shared" si="2"/>
        <v>0</v>
      </c>
      <c r="I27" s="205">
        <f t="shared" si="17"/>
        <v>0</v>
      </c>
      <c r="J27" s="205">
        <f t="shared" si="7"/>
        <v>0</v>
      </c>
      <c r="K27" s="205">
        <f t="shared" si="8"/>
        <v>0</v>
      </c>
      <c r="L27" s="204" t="e">
        <f t="shared" si="9"/>
        <v>#NUM!</v>
      </c>
      <c r="M27" s="198"/>
      <c r="N27" s="198"/>
      <c r="O27" s="198"/>
      <c r="P27" s="198"/>
      <c r="Q27" s="195">
        <f t="shared" si="10"/>
        <v>38</v>
      </c>
      <c r="R27" s="195">
        <f t="shared" si="11"/>
        <v>22</v>
      </c>
      <c r="T27" s="194">
        <f t="shared" si="18"/>
        <v>22</v>
      </c>
      <c r="U27" s="193">
        <f t="shared" si="12"/>
        <v>44043</v>
      </c>
      <c r="V27" s="192">
        <f t="shared" si="13"/>
        <v>0</v>
      </c>
      <c r="W27" s="192">
        <f t="shared" si="14"/>
        <v>0</v>
      </c>
      <c r="X27" s="192">
        <f t="shared" si="19"/>
        <v>0</v>
      </c>
      <c r="Y27" s="192">
        <f t="shared" si="15"/>
        <v>0</v>
      </c>
      <c r="Z27" s="192">
        <f t="shared" si="20"/>
        <v>0</v>
      </c>
      <c r="AA27" s="191"/>
      <c r="AB27" s="203"/>
      <c r="AC27" s="191"/>
      <c r="AD27" s="191"/>
      <c r="AE27" s="191"/>
      <c r="AF27" s="191"/>
      <c r="AG27" s="191"/>
      <c r="AH27" s="191"/>
      <c r="AI27" s="191"/>
      <c r="AJ27" s="191"/>
      <c r="AK27" s="208"/>
      <c r="AL27" s="208"/>
      <c r="AM27" s="208"/>
    </row>
    <row r="28" spans="3:61" ht="15" customHeight="1">
      <c r="C28" s="195">
        <f t="shared" si="4"/>
        <v>37</v>
      </c>
      <c r="D28" s="195">
        <f t="shared" si="5"/>
        <v>23</v>
      </c>
      <c r="F28" s="194">
        <f t="shared" si="16"/>
        <v>23</v>
      </c>
      <c r="G28" s="193">
        <f t="shared" si="6"/>
        <v>44074</v>
      </c>
      <c r="H28" s="205">
        <f t="shared" si="2"/>
        <v>0</v>
      </c>
      <c r="I28" s="205">
        <f t="shared" si="17"/>
        <v>0</v>
      </c>
      <c r="J28" s="205">
        <f t="shared" si="7"/>
        <v>0</v>
      </c>
      <c r="K28" s="205">
        <f t="shared" si="8"/>
        <v>0</v>
      </c>
      <c r="L28" s="204" t="e">
        <f t="shared" si="9"/>
        <v>#NUM!</v>
      </c>
      <c r="M28" s="198"/>
      <c r="N28" s="198"/>
      <c r="O28" s="198"/>
      <c r="P28" s="198"/>
      <c r="Q28" s="195">
        <f t="shared" si="10"/>
        <v>37</v>
      </c>
      <c r="R28" s="195">
        <f t="shared" si="11"/>
        <v>23</v>
      </c>
      <c r="T28" s="194">
        <f t="shared" si="18"/>
        <v>23</v>
      </c>
      <c r="U28" s="193">
        <f t="shared" si="12"/>
        <v>44074</v>
      </c>
      <c r="V28" s="192">
        <f t="shared" si="13"/>
        <v>0</v>
      </c>
      <c r="W28" s="192">
        <f t="shared" si="14"/>
        <v>0</v>
      </c>
      <c r="X28" s="192">
        <f t="shared" si="19"/>
        <v>0</v>
      </c>
      <c r="Y28" s="192">
        <f t="shared" si="15"/>
        <v>0</v>
      </c>
      <c r="Z28" s="192">
        <f t="shared" si="20"/>
        <v>0</v>
      </c>
      <c r="AA28" s="191"/>
      <c r="AB28" s="203"/>
      <c r="AC28" s="191"/>
      <c r="AD28" s="206"/>
      <c r="AE28" s="191"/>
      <c r="AF28" s="191"/>
      <c r="AG28" s="207"/>
      <c r="AH28" s="207"/>
      <c r="AI28" s="207"/>
      <c r="AJ28" s="207"/>
      <c r="AK28" s="196"/>
      <c r="AL28" s="196"/>
      <c r="AM28" s="196"/>
    </row>
    <row r="29" spans="3:61" ht="15" customHeight="1">
      <c r="C29" s="195">
        <f t="shared" si="4"/>
        <v>36</v>
      </c>
      <c r="D29" s="195">
        <f t="shared" si="5"/>
        <v>24</v>
      </c>
      <c r="F29" s="194">
        <f t="shared" si="16"/>
        <v>24</v>
      </c>
      <c r="G29" s="193">
        <f t="shared" si="6"/>
        <v>44104</v>
      </c>
      <c r="H29" s="205">
        <f t="shared" si="2"/>
        <v>0</v>
      </c>
      <c r="I29" s="205">
        <f t="shared" si="17"/>
        <v>0</v>
      </c>
      <c r="J29" s="205">
        <f t="shared" si="7"/>
        <v>0</v>
      </c>
      <c r="K29" s="205">
        <f t="shared" si="8"/>
        <v>0</v>
      </c>
      <c r="L29" s="204" t="e">
        <f t="shared" si="9"/>
        <v>#NUM!</v>
      </c>
      <c r="M29" s="198"/>
      <c r="N29" s="198"/>
      <c r="O29" s="198"/>
      <c r="P29" s="198"/>
      <c r="Q29" s="195">
        <f t="shared" si="10"/>
        <v>36</v>
      </c>
      <c r="R29" s="195">
        <f t="shared" si="11"/>
        <v>24</v>
      </c>
      <c r="T29" s="194">
        <f t="shared" si="18"/>
        <v>24</v>
      </c>
      <c r="U29" s="193">
        <f t="shared" si="12"/>
        <v>44104</v>
      </c>
      <c r="V29" s="192">
        <f t="shared" si="13"/>
        <v>0</v>
      </c>
      <c r="W29" s="192">
        <f t="shared" si="14"/>
        <v>0</v>
      </c>
      <c r="X29" s="192">
        <f t="shared" si="19"/>
        <v>0</v>
      </c>
      <c r="Y29" s="192">
        <f t="shared" si="15"/>
        <v>0</v>
      </c>
      <c r="Z29" s="192">
        <f t="shared" si="20"/>
        <v>0</v>
      </c>
      <c r="AA29" s="191"/>
      <c r="AB29" s="203"/>
      <c r="AC29" s="191"/>
      <c r="AD29" s="191"/>
      <c r="AE29" s="191"/>
      <c r="AF29" s="191"/>
      <c r="AG29" s="191"/>
      <c r="AH29" s="191"/>
      <c r="AI29" s="191"/>
      <c r="AJ29" s="191"/>
      <c r="AK29" s="208"/>
      <c r="AL29" s="208"/>
      <c r="AM29" s="208"/>
    </row>
    <row r="30" spans="3:61" ht="15" customHeight="1">
      <c r="C30" s="195">
        <f t="shared" si="4"/>
        <v>35</v>
      </c>
      <c r="D30" s="195">
        <f t="shared" si="5"/>
        <v>25</v>
      </c>
      <c r="F30" s="194">
        <f t="shared" si="16"/>
        <v>25</v>
      </c>
      <c r="G30" s="193">
        <f t="shared" si="6"/>
        <v>44135</v>
      </c>
      <c r="H30" s="205">
        <f t="shared" si="2"/>
        <v>0</v>
      </c>
      <c r="I30" s="205">
        <f t="shared" si="17"/>
        <v>0</v>
      </c>
      <c r="J30" s="205">
        <f t="shared" si="7"/>
        <v>0</v>
      </c>
      <c r="K30" s="205">
        <f t="shared" si="8"/>
        <v>0</v>
      </c>
      <c r="L30" s="204" t="e">
        <f t="shared" si="9"/>
        <v>#NUM!</v>
      </c>
      <c r="M30" s="198"/>
      <c r="N30" s="198"/>
      <c r="O30" s="198"/>
      <c r="P30" s="198"/>
      <c r="Q30" s="195">
        <f t="shared" si="10"/>
        <v>35</v>
      </c>
      <c r="R30" s="195">
        <f t="shared" si="11"/>
        <v>25</v>
      </c>
      <c r="T30" s="194">
        <f t="shared" si="18"/>
        <v>25</v>
      </c>
      <c r="U30" s="193">
        <f t="shared" si="12"/>
        <v>44135</v>
      </c>
      <c r="V30" s="192">
        <f t="shared" si="13"/>
        <v>0</v>
      </c>
      <c r="W30" s="192">
        <f t="shared" si="14"/>
        <v>0</v>
      </c>
      <c r="X30" s="192">
        <f t="shared" si="19"/>
        <v>0</v>
      </c>
      <c r="Y30" s="192">
        <f t="shared" si="15"/>
        <v>0</v>
      </c>
      <c r="Z30" s="192">
        <f t="shared" si="20"/>
        <v>0</v>
      </c>
      <c r="AA30" s="191"/>
      <c r="AB30" s="203"/>
      <c r="AC30" s="191"/>
      <c r="AD30" s="206"/>
      <c r="AE30" s="191"/>
      <c r="AF30" s="191"/>
      <c r="AG30" s="207"/>
      <c r="AH30" s="207"/>
      <c r="AI30" s="207"/>
      <c r="AJ30" s="207"/>
      <c r="AK30" s="196"/>
      <c r="AL30" s="196"/>
      <c r="AM30" s="196"/>
    </row>
    <row r="31" spans="3:61" ht="15" customHeight="1">
      <c r="C31" s="195">
        <f t="shared" si="4"/>
        <v>34</v>
      </c>
      <c r="D31" s="195">
        <f t="shared" si="5"/>
        <v>26</v>
      </c>
      <c r="F31" s="194">
        <f t="shared" si="16"/>
        <v>26</v>
      </c>
      <c r="G31" s="193">
        <f t="shared" si="6"/>
        <v>44165</v>
      </c>
      <c r="H31" s="205">
        <f t="shared" si="2"/>
        <v>0</v>
      </c>
      <c r="I31" s="205">
        <f t="shared" si="17"/>
        <v>0</v>
      </c>
      <c r="J31" s="205">
        <f t="shared" si="7"/>
        <v>0</v>
      </c>
      <c r="K31" s="205">
        <f t="shared" si="8"/>
        <v>0</v>
      </c>
      <c r="L31" s="204" t="e">
        <f t="shared" si="9"/>
        <v>#NUM!</v>
      </c>
      <c r="M31" s="198"/>
      <c r="N31" s="198"/>
      <c r="O31" s="198"/>
      <c r="P31" s="198"/>
      <c r="Q31" s="195">
        <f t="shared" si="10"/>
        <v>34</v>
      </c>
      <c r="R31" s="195">
        <f t="shared" si="11"/>
        <v>26</v>
      </c>
      <c r="T31" s="194">
        <f t="shared" si="18"/>
        <v>26</v>
      </c>
      <c r="U31" s="193">
        <f t="shared" si="12"/>
        <v>44165</v>
      </c>
      <c r="V31" s="192">
        <f t="shared" si="13"/>
        <v>0</v>
      </c>
      <c r="W31" s="192">
        <f t="shared" si="14"/>
        <v>0</v>
      </c>
      <c r="X31" s="192">
        <f t="shared" si="19"/>
        <v>0</v>
      </c>
      <c r="Y31" s="192">
        <f t="shared" si="15"/>
        <v>0</v>
      </c>
      <c r="Z31" s="192">
        <f t="shared" si="20"/>
        <v>0</v>
      </c>
      <c r="AA31" s="191"/>
      <c r="AB31" s="203"/>
      <c r="AC31" s="191"/>
      <c r="AD31" s="191"/>
      <c r="AE31" s="191"/>
      <c r="AF31" s="191"/>
      <c r="AG31" s="191"/>
      <c r="AH31" s="191"/>
      <c r="AI31" s="191"/>
      <c r="AJ31" s="191"/>
      <c r="AK31" s="208"/>
      <c r="AL31" s="208"/>
      <c r="AM31" s="208"/>
      <c r="AN31" s="209"/>
    </row>
    <row r="32" spans="3:61" ht="15" customHeight="1">
      <c r="C32" s="195">
        <f t="shared" si="4"/>
        <v>33</v>
      </c>
      <c r="D32" s="195">
        <f t="shared" si="5"/>
        <v>27</v>
      </c>
      <c r="F32" s="194">
        <f t="shared" si="16"/>
        <v>27</v>
      </c>
      <c r="G32" s="193">
        <f t="shared" si="6"/>
        <v>44196</v>
      </c>
      <c r="H32" s="205">
        <f t="shared" si="2"/>
        <v>0</v>
      </c>
      <c r="I32" s="205">
        <f t="shared" si="17"/>
        <v>0</v>
      </c>
      <c r="J32" s="205">
        <f t="shared" si="7"/>
        <v>0</v>
      </c>
      <c r="K32" s="205">
        <f t="shared" si="8"/>
        <v>0</v>
      </c>
      <c r="L32" s="204" t="e">
        <f t="shared" si="9"/>
        <v>#NUM!</v>
      </c>
      <c r="M32" s="198"/>
      <c r="N32" s="198"/>
      <c r="O32" s="198"/>
      <c r="P32" s="198"/>
      <c r="Q32" s="195">
        <f t="shared" si="10"/>
        <v>33</v>
      </c>
      <c r="R32" s="195">
        <f t="shared" si="11"/>
        <v>27</v>
      </c>
      <c r="T32" s="194">
        <f t="shared" si="18"/>
        <v>27</v>
      </c>
      <c r="U32" s="193">
        <f t="shared" si="12"/>
        <v>44196</v>
      </c>
      <c r="V32" s="192">
        <f t="shared" si="13"/>
        <v>0</v>
      </c>
      <c r="W32" s="192">
        <f t="shared" si="14"/>
        <v>0</v>
      </c>
      <c r="X32" s="192">
        <f t="shared" si="19"/>
        <v>0</v>
      </c>
      <c r="Y32" s="192">
        <f t="shared" si="15"/>
        <v>0</v>
      </c>
      <c r="Z32" s="192">
        <f t="shared" si="20"/>
        <v>0</v>
      </c>
      <c r="AA32" s="191"/>
      <c r="AB32" s="203"/>
      <c r="AC32" s="191"/>
      <c r="AD32" s="206"/>
      <c r="AE32" s="191"/>
      <c r="AF32" s="191"/>
      <c r="AG32" s="207"/>
      <c r="AH32" s="207"/>
      <c r="AI32" s="207"/>
      <c r="AJ32" s="207"/>
      <c r="AK32" s="196"/>
      <c r="AL32" s="196"/>
      <c r="AM32" s="196"/>
    </row>
    <row r="33" spans="3:39" ht="15" customHeight="1">
      <c r="C33" s="195">
        <f t="shared" si="4"/>
        <v>32</v>
      </c>
      <c r="D33" s="195">
        <f t="shared" si="5"/>
        <v>28</v>
      </c>
      <c r="F33" s="194">
        <f t="shared" si="16"/>
        <v>28</v>
      </c>
      <c r="G33" s="193">
        <f t="shared" si="6"/>
        <v>44227</v>
      </c>
      <c r="H33" s="205">
        <f t="shared" si="2"/>
        <v>0</v>
      </c>
      <c r="I33" s="205">
        <f t="shared" si="17"/>
        <v>0</v>
      </c>
      <c r="J33" s="205">
        <f t="shared" si="7"/>
        <v>0</v>
      </c>
      <c r="K33" s="205">
        <f t="shared" si="8"/>
        <v>0</v>
      </c>
      <c r="L33" s="204" t="e">
        <f t="shared" si="9"/>
        <v>#NUM!</v>
      </c>
      <c r="M33" s="198"/>
      <c r="N33" s="198"/>
      <c r="O33" s="198"/>
      <c r="P33" s="198"/>
      <c r="Q33" s="195">
        <f t="shared" si="10"/>
        <v>32</v>
      </c>
      <c r="R33" s="195">
        <f t="shared" si="11"/>
        <v>28</v>
      </c>
      <c r="T33" s="194">
        <f t="shared" si="18"/>
        <v>28</v>
      </c>
      <c r="U33" s="193">
        <f t="shared" si="12"/>
        <v>44227</v>
      </c>
      <c r="V33" s="192">
        <f t="shared" si="13"/>
        <v>0</v>
      </c>
      <c r="W33" s="192">
        <f t="shared" si="14"/>
        <v>0</v>
      </c>
      <c r="X33" s="192">
        <f t="shared" si="19"/>
        <v>0</v>
      </c>
      <c r="Y33" s="192">
        <f t="shared" si="15"/>
        <v>0</v>
      </c>
      <c r="Z33" s="192">
        <f t="shared" si="20"/>
        <v>0</v>
      </c>
      <c r="AA33" s="191"/>
      <c r="AB33" s="203"/>
      <c r="AC33" s="191"/>
      <c r="AD33" s="191"/>
      <c r="AE33" s="191"/>
      <c r="AF33" s="191"/>
      <c r="AG33" s="191"/>
      <c r="AH33" s="191"/>
      <c r="AI33" s="191"/>
      <c r="AJ33" s="191"/>
      <c r="AK33" s="208"/>
      <c r="AL33" s="208"/>
      <c r="AM33" s="208"/>
    </row>
    <row r="34" spans="3:39" ht="15" customHeight="1">
      <c r="C34" s="195">
        <f t="shared" si="4"/>
        <v>31</v>
      </c>
      <c r="D34" s="195">
        <f t="shared" si="5"/>
        <v>29</v>
      </c>
      <c r="F34" s="194">
        <f t="shared" si="16"/>
        <v>29</v>
      </c>
      <c r="G34" s="193">
        <f t="shared" si="6"/>
        <v>44255</v>
      </c>
      <c r="H34" s="205">
        <f t="shared" si="2"/>
        <v>0</v>
      </c>
      <c r="I34" s="205">
        <f t="shared" si="17"/>
        <v>0</v>
      </c>
      <c r="J34" s="205">
        <f t="shared" si="7"/>
        <v>0</v>
      </c>
      <c r="K34" s="205">
        <f t="shared" si="8"/>
        <v>0</v>
      </c>
      <c r="L34" s="204" t="e">
        <f t="shared" si="9"/>
        <v>#NUM!</v>
      </c>
      <c r="M34" s="198"/>
      <c r="N34" s="198"/>
      <c r="O34" s="198"/>
      <c r="P34" s="198"/>
      <c r="Q34" s="195">
        <f t="shared" si="10"/>
        <v>31</v>
      </c>
      <c r="R34" s="195">
        <f t="shared" si="11"/>
        <v>29</v>
      </c>
      <c r="T34" s="194">
        <f t="shared" si="18"/>
        <v>29</v>
      </c>
      <c r="U34" s="193">
        <f t="shared" si="12"/>
        <v>44255</v>
      </c>
      <c r="V34" s="192">
        <f t="shared" si="13"/>
        <v>0</v>
      </c>
      <c r="W34" s="192">
        <f t="shared" si="14"/>
        <v>0</v>
      </c>
      <c r="X34" s="192">
        <f t="shared" si="19"/>
        <v>0</v>
      </c>
      <c r="Y34" s="192">
        <f t="shared" si="15"/>
        <v>0</v>
      </c>
      <c r="Z34" s="192">
        <f t="shared" si="20"/>
        <v>0</v>
      </c>
      <c r="AA34" s="191"/>
      <c r="AB34" s="203"/>
      <c r="AC34" s="191"/>
      <c r="AD34" s="206"/>
      <c r="AE34" s="191"/>
      <c r="AF34" s="191"/>
      <c r="AG34" s="207"/>
      <c r="AH34" s="191"/>
      <c r="AI34" s="207"/>
      <c r="AJ34" s="207"/>
      <c r="AK34" s="196"/>
      <c r="AL34" s="196"/>
      <c r="AM34" s="196"/>
    </row>
    <row r="35" spans="3:39" ht="15" customHeight="1">
      <c r="C35" s="195">
        <f t="shared" si="4"/>
        <v>30</v>
      </c>
      <c r="D35" s="195">
        <f t="shared" si="5"/>
        <v>30</v>
      </c>
      <c r="F35" s="194">
        <f t="shared" si="16"/>
        <v>30</v>
      </c>
      <c r="G35" s="193">
        <f t="shared" si="6"/>
        <v>44286</v>
      </c>
      <c r="H35" s="205">
        <f t="shared" si="2"/>
        <v>0</v>
      </c>
      <c r="I35" s="205">
        <f t="shared" si="17"/>
        <v>0</v>
      </c>
      <c r="J35" s="205">
        <f t="shared" si="7"/>
        <v>0</v>
      </c>
      <c r="K35" s="205">
        <f t="shared" si="8"/>
        <v>0</v>
      </c>
      <c r="L35" s="204" t="e">
        <f t="shared" si="9"/>
        <v>#NUM!</v>
      </c>
      <c r="M35" s="198"/>
      <c r="N35" s="198"/>
      <c r="O35" s="198"/>
      <c r="P35" s="198"/>
      <c r="Q35" s="195">
        <f t="shared" si="10"/>
        <v>30</v>
      </c>
      <c r="R35" s="195">
        <f t="shared" si="11"/>
        <v>30</v>
      </c>
      <c r="T35" s="194">
        <f t="shared" si="18"/>
        <v>30</v>
      </c>
      <c r="U35" s="193">
        <f t="shared" si="12"/>
        <v>44286</v>
      </c>
      <c r="V35" s="192">
        <f t="shared" si="13"/>
        <v>0</v>
      </c>
      <c r="W35" s="192">
        <f t="shared" si="14"/>
        <v>0</v>
      </c>
      <c r="X35" s="192">
        <f t="shared" si="19"/>
        <v>0</v>
      </c>
      <c r="Y35" s="192">
        <f t="shared" si="15"/>
        <v>0</v>
      </c>
      <c r="Z35" s="192">
        <f t="shared" si="20"/>
        <v>0</v>
      </c>
      <c r="AA35" s="191"/>
      <c r="AB35" s="203"/>
      <c r="AC35" s="191"/>
      <c r="AD35" s="191"/>
      <c r="AE35" s="191"/>
      <c r="AF35" s="191"/>
      <c r="AG35" s="191"/>
      <c r="AH35" s="191"/>
      <c r="AI35" s="191"/>
      <c r="AJ35" s="191"/>
      <c r="AK35" s="208"/>
      <c r="AL35" s="208"/>
      <c r="AM35" s="208"/>
    </row>
    <row r="36" spans="3:39" ht="15" customHeight="1">
      <c r="C36" s="195">
        <f t="shared" si="4"/>
        <v>29</v>
      </c>
      <c r="D36" s="195">
        <f t="shared" si="5"/>
        <v>31</v>
      </c>
      <c r="F36" s="194">
        <f t="shared" si="16"/>
        <v>31</v>
      </c>
      <c r="G36" s="193">
        <f t="shared" si="6"/>
        <v>44316</v>
      </c>
      <c r="H36" s="205">
        <f t="shared" si="2"/>
        <v>0</v>
      </c>
      <c r="I36" s="205">
        <f t="shared" si="17"/>
        <v>0</v>
      </c>
      <c r="J36" s="205">
        <f t="shared" si="7"/>
        <v>0</v>
      </c>
      <c r="K36" s="205">
        <f t="shared" si="8"/>
        <v>0</v>
      </c>
      <c r="L36" s="204" t="e">
        <f t="shared" si="9"/>
        <v>#NUM!</v>
      </c>
      <c r="M36" s="198"/>
      <c r="N36" s="198"/>
      <c r="O36" s="198"/>
      <c r="P36" s="198"/>
      <c r="Q36" s="195">
        <f t="shared" si="10"/>
        <v>29</v>
      </c>
      <c r="R36" s="195">
        <f t="shared" si="11"/>
        <v>31</v>
      </c>
      <c r="T36" s="194">
        <f t="shared" si="18"/>
        <v>31</v>
      </c>
      <c r="U36" s="193">
        <f t="shared" si="12"/>
        <v>44316</v>
      </c>
      <c r="V36" s="192">
        <f t="shared" si="13"/>
        <v>0</v>
      </c>
      <c r="W36" s="192">
        <f t="shared" si="14"/>
        <v>0</v>
      </c>
      <c r="X36" s="192">
        <f t="shared" si="19"/>
        <v>0</v>
      </c>
      <c r="Y36" s="192">
        <f t="shared" si="15"/>
        <v>0</v>
      </c>
      <c r="Z36" s="192">
        <f t="shared" si="20"/>
        <v>0</v>
      </c>
      <c r="AA36" s="191"/>
      <c r="AB36" s="203"/>
      <c r="AC36" s="191"/>
      <c r="AD36" s="206"/>
      <c r="AE36" s="191"/>
      <c r="AF36" s="191"/>
      <c r="AG36" s="207"/>
      <c r="AH36" s="191"/>
      <c r="AI36" s="207"/>
      <c r="AJ36" s="207"/>
      <c r="AK36" s="196"/>
      <c r="AL36" s="196"/>
      <c r="AM36" s="196"/>
    </row>
    <row r="37" spans="3:39" ht="15" customHeight="1">
      <c r="C37" s="195">
        <f t="shared" si="4"/>
        <v>28</v>
      </c>
      <c r="D37" s="195">
        <f t="shared" si="5"/>
        <v>32</v>
      </c>
      <c r="F37" s="194">
        <f t="shared" si="16"/>
        <v>32</v>
      </c>
      <c r="G37" s="193">
        <f t="shared" si="6"/>
        <v>44347</v>
      </c>
      <c r="H37" s="205">
        <f t="shared" si="2"/>
        <v>0</v>
      </c>
      <c r="I37" s="205">
        <f t="shared" si="17"/>
        <v>0</v>
      </c>
      <c r="J37" s="205">
        <f t="shared" si="7"/>
        <v>0</v>
      </c>
      <c r="K37" s="205">
        <f t="shared" si="8"/>
        <v>0</v>
      </c>
      <c r="L37" s="204" t="e">
        <f t="shared" si="9"/>
        <v>#NUM!</v>
      </c>
      <c r="M37" s="198"/>
      <c r="N37" s="198"/>
      <c r="O37" s="198"/>
      <c r="P37" s="198"/>
      <c r="Q37" s="195">
        <f t="shared" si="10"/>
        <v>28</v>
      </c>
      <c r="R37" s="195">
        <f t="shared" si="11"/>
        <v>32</v>
      </c>
      <c r="T37" s="194">
        <f t="shared" si="18"/>
        <v>32</v>
      </c>
      <c r="U37" s="193">
        <f t="shared" si="12"/>
        <v>44347</v>
      </c>
      <c r="V37" s="192">
        <f t="shared" si="13"/>
        <v>0</v>
      </c>
      <c r="W37" s="192">
        <f t="shared" si="14"/>
        <v>0</v>
      </c>
      <c r="X37" s="192">
        <f t="shared" si="19"/>
        <v>0</v>
      </c>
      <c r="Y37" s="192">
        <f t="shared" si="15"/>
        <v>0</v>
      </c>
      <c r="Z37" s="192">
        <f t="shared" si="20"/>
        <v>0</v>
      </c>
      <c r="AA37" s="191"/>
      <c r="AB37" s="203"/>
      <c r="AC37" s="191"/>
      <c r="AD37" s="191"/>
      <c r="AE37" s="191"/>
      <c r="AF37" s="191"/>
      <c r="AG37" s="191"/>
      <c r="AH37" s="191"/>
      <c r="AI37" s="191"/>
      <c r="AJ37" s="191"/>
      <c r="AK37" s="208"/>
      <c r="AL37" s="208"/>
      <c r="AM37" s="208"/>
    </row>
    <row r="38" spans="3:39" ht="15" customHeight="1">
      <c r="C38" s="195">
        <f t="shared" si="4"/>
        <v>27</v>
      </c>
      <c r="D38" s="195">
        <f t="shared" si="5"/>
        <v>33</v>
      </c>
      <c r="F38" s="194">
        <f t="shared" si="16"/>
        <v>33</v>
      </c>
      <c r="G38" s="193">
        <f t="shared" si="6"/>
        <v>44377</v>
      </c>
      <c r="H38" s="205">
        <f t="shared" si="2"/>
        <v>0</v>
      </c>
      <c r="I38" s="205">
        <f t="shared" si="17"/>
        <v>0</v>
      </c>
      <c r="J38" s="205">
        <f t="shared" si="7"/>
        <v>0</v>
      </c>
      <c r="K38" s="205">
        <f t="shared" si="8"/>
        <v>0</v>
      </c>
      <c r="L38" s="204" t="e">
        <f t="shared" si="9"/>
        <v>#NUM!</v>
      </c>
      <c r="M38" s="198"/>
      <c r="N38" s="198"/>
      <c r="O38" s="198"/>
      <c r="P38" s="198"/>
      <c r="Q38" s="195">
        <f t="shared" si="10"/>
        <v>27</v>
      </c>
      <c r="R38" s="195">
        <f t="shared" si="11"/>
        <v>33</v>
      </c>
      <c r="T38" s="194">
        <f t="shared" si="18"/>
        <v>33</v>
      </c>
      <c r="U38" s="193">
        <f t="shared" si="12"/>
        <v>44377</v>
      </c>
      <c r="V38" s="192">
        <f t="shared" si="13"/>
        <v>0</v>
      </c>
      <c r="W38" s="192">
        <f t="shared" si="14"/>
        <v>0</v>
      </c>
      <c r="X38" s="192">
        <f t="shared" si="19"/>
        <v>0</v>
      </c>
      <c r="Y38" s="192">
        <f t="shared" si="15"/>
        <v>0</v>
      </c>
      <c r="Z38" s="192">
        <f t="shared" si="20"/>
        <v>0</v>
      </c>
      <c r="AA38" s="191"/>
      <c r="AB38" s="203"/>
      <c r="AC38" s="191"/>
      <c r="AD38" s="206"/>
      <c r="AE38" s="191"/>
      <c r="AF38" s="191"/>
      <c r="AG38" s="207"/>
      <c r="AH38" s="191"/>
      <c r="AI38" s="207"/>
      <c r="AJ38" s="207"/>
      <c r="AK38" s="196"/>
      <c r="AL38" s="196"/>
      <c r="AM38" s="196"/>
    </row>
    <row r="39" spans="3:39" ht="15" customHeight="1">
      <c r="C39" s="195">
        <f t="shared" si="4"/>
        <v>26</v>
      </c>
      <c r="D39" s="195">
        <f t="shared" si="5"/>
        <v>34</v>
      </c>
      <c r="F39" s="194">
        <f t="shared" si="16"/>
        <v>34</v>
      </c>
      <c r="G39" s="193">
        <f t="shared" si="6"/>
        <v>44408</v>
      </c>
      <c r="H39" s="205">
        <f t="shared" si="2"/>
        <v>0</v>
      </c>
      <c r="I39" s="205">
        <f t="shared" si="17"/>
        <v>0</v>
      </c>
      <c r="J39" s="205">
        <f t="shared" si="7"/>
        <v>0</v>
      </c>
      <c r="K39" s="205">
        <f t="shared" si="8"/>
        <v>0</v>
      </c>
      <c r="L39" s="204" t="e">
        <f t="shared" si="9"/>
        <v>#NUM!</v>
      </c>
      <c r="M39" s="198"/>
      <c r="N39" s="198"/>
      <c r="O39" s="198"/>
      <c r="P39" s="198"/>
      <c r="Q39" s="195">
        <f t="shared" si="10"/>
        <v>26</v>
      </c>
      <c r="R39" s="195">
        <f t="shared" si="11"/>
        <v>34</v>
      </c>
      <c r="T39" s="194">
        <f t="shared" si="18"/>
        <v>34</v>
      </c>
      <c r="U39" s="193">
        <f t="shared" si="12"/>
        <v>44408</v>
      </c>
      <c r="V39" s="192">
        <f t="shared" si="13"/>
        <v>0</v>
      </c>
      <c r="W39" s="192">
        <f t="shared" si="14"/>
        <v>0</v>
      </c>
      <c r="X39" s="192">
        <f t="shared" si="19"/>
        <v>0</v>
      </c>
      <c r="Y39" s="192">
        <f t="shared" si="15"/>
        <v>0</v>
      </c>
      <c r="Z39" s="192">
        <f t="shared" si="20"/>
        <v>0</v>
      </c>
      <c r="AA39" s="191"/>
      <c r="AB39" s="203"/>
      <c r="AC39" s="191"/>
      <c r="AD39" s="191"/>
      <c r="AE39" s="191"/>
      <c r="AF39" s="191"/>
      <c r="AG39" s="191"/>
      <c r="AH39" s="191"/>
      <c r="AI39" s="191"/>
      <c r="AJ39" s="191"/>
      <c r="AK39" s="208"/>
      <c r="AL39" s="208"/>
      <c r="AM39" s="197"/>
    </row>
    <row r="40" spans="3:39" ht="15" customHeight="1">
      <c r="C40" s="195">
        <f t="shared" si="4"/>
        <v>25</v>
      </c>
      <c r="D40" s="195">
        <f t="shared" si="5"/>
        <v>35</v>
      </c>
      <c r="F40" s="194">
        <f t="shared" si="16"/>
        <v>35</v>
      </c>
      <c r="G40" s="193">
        <f t="shared" si="6"/>
        <v>44439</v>
      </c>
      <c r="H40" s="205">
        <f t="shared" si="2"/>
        <v>0</v>
      </c>
      <c r="I40" s="205">
        <f t="shared" si="17"/>
        <v>0</v>
      </c>
      <c r="J40" s="205">
        <f t="shared" si="7"/>
        <v>0</v>
      </c>
      <c r="K40" s="205">
        <f t="shared" si="8"/>
        <v>0</v>
      </c>
      <c r="L40" s="204" t="e">
        <f t="shared" si="9"/>
        <v>#NUM!</v>
      </c>
      <c r="M40" s="198"/>
      <c r="N40" s="198"/>
      <c r="O40" s="198"/>
      <c r="P40" s="198"/>
      <c r="Q40" s="195">
        <f t="shared" si="10"/>
        <v>25</v>
      </c>
      <c r="R40" s="195">
        <f t="shared" si="11"/>
        <v>35</v>
      </c>
      <c r="T40" s="194">
        <f t="shared" si="18"/>
        <v>35</v>
      </c>
      <c r="U40" s="193">
        <f t="shared" si="12"/>
        <v>44439</v>
      </c>
      <c r="V40" s="192">
        <f t="shared" si="13"/>
        <v>0</v>
      </c>
      <c r="W40" s="192">
        <f t="shared" si="14"/>
        <v>0</v>
      </c>
      <c r="X40" s="192">
        <f t="shared" si="19"/>
        <v>0</v>
      </c>
      <c r="Y40" s="192">
        <f t="shared" si="15"/>
        <v>0</v>
      </c>
      <c r="Z40" s="192">
        <f t="shared" si="20"/>
        <v>0</v>
      </c>
      <c r="AA40" s="191"/>
      <c r="AB40" s="203"/>
      <c r="AC40" s="191"/>
      <c r="AD40" s="206"/>
      <c r="AE40" s="191"/>
      <c r="AF40" s="191"/>
      <c r="AG40" s="191"/>
      <c r="AH40" s="191"/>
      <c r="AI40" s="191"/>
      <c r="AJ40" s="207"/>
      <c r="AK40" s="196"/>
      <c r="AL40" s="196"/>
      <c r="AM40" s="196"/>
    </row>
    <row r="41" spans="3:39" ht="15" customHeight="1">
      <c r="C41" s="195">
        <f t="shared" si="4"/>
        <v>24</v>
      </c>
      <c r="D41" s="195">
        <f t="shared" si="5"/>
        <v>36</v>
      </c>
      <c r="F41" s="194">
        <f t="shared" si="16"/>
        <v>36</v>
      </c>
      <c r="G41" s="193">
        <f t="shared" si="6"/>
        <v>44469</v>
      </c>
      <c r="H41" s="205">
        <f t="shared" si="2"/>
        <v>0</v>
      </c>
      <c r="I41" s="205">
        <f t="shared" si="17"/>
        <v>0</v>
      </c>
      <c r="J41" s="205">
        <f t="shared" si="7"/>
        <v>0</v>
      </c>
      <c r="K41" s="205">
        <f t="shared" si="8"/>
        <v>0</v>
      </c>
      <c r="L41" s="204" t="e">
        <f t="shared" si="9"/>
        <v>#NUM!</v>
      </c>
      <c r="M41" s="198"/>
      <c r="N41" s="198"/>
      <c r="O41" s="198"/>
      <c r="P41" s="198"/>
      <c r="Q41" s="195">
        <f t="shared" si="10"/>
        <v>24</v>
      </c>
      <c r="R41" s="195">
        <f t="shared" si="11"/>
        <v>36</v>
      </c>
      <c r="T41" s="194">
        <f t="shared" si="18"/>
        <v>36</v>
      </c>
      <c r="U41" s="193">
        <f t="shared" si="12"/>
        <v>44469</v>
      </c>
      <c r="V41" s="192">
        <f t="shared" si="13"/>
        <v>0</v>
      </c>
      <c r="W41" s="192">
        <f t="shared" si="14"/>
        <v>0</v>
      </c>
      <c r="X41" s="192">
        <f t="shared" si="19"/>
        <v>0</v>
      </c>
      <c r="Y41" s="192">
        <f t="shared" si="15"/>
        <v>0</v>
      </c>
      <c r="Z41" s="192">
        <f t="shared" si="20"/>
        <v>0</v>
      </c>
      <c r="AA41" s="191"/>
      <c r="AB41" s="203"/>
      <c r="AC41" s="191"/>
      <c r="AD41" s="191"/>
      <c r="AE41" s="191"/>
      <c r="AF41" s="191"/>
      <c r="AG41" s="191"/>
      <c r="AH41" s="191"/>
      <c r="AI41" s="191"/>
      <c r="AJ41" s="191"/>
      <c r="AK41" s="189"/>
      <c r="AL41" s="189"/>
      <c r="AM41" s="189"/>
    </row>
    <row r="42" spans="3:39" ht="15" customHeight="1">
      <c r="C42" s="195">
        <f t="shared" si="4"/>
        <v>23</v>
      </c>
      <c r="D42" s="195">
        <f t="shared" si="5"/>
        <v>37</v>
      </c>
      <c r="F42" s="194">
        <f t="shared" si="16"/>
        <v>37</v>
      </c>
      <c r="G42" s="193">
        <f t="shared" si="6"/>
        <v>44500</v>
      </c>
      <c r="H42" s="205">
        <f t="shared" si="2"/>
        <v>0</v>
      </c>
      <c r="I42" s="205">
        <f t="shared" si="17"/>
        <v>0</v>
      </c>
      <c r="J42" s="205">
        <f t="shared" si="7"/>
        <v>0</v>
      </c>
      <c r="K42" s="205">
        <f t="shared" si="8"/>
        <v>0</v>
      </c>
      <c r="L42" s="204" t="e">
        <f t="shared" si="9"/>
        <v>#NUM!</v>
      </c>
      <c r="M42" s="198"/>
      <c r="N42" s="198"/>
      <c r="O42" s="198"/>
      <c r="P42" s="198"/>
      <c r="Q42" s="195">
        <f t="shared" si="10"/>
        <v>23</v>
      </c>
      <c r="R42" s="195">
        <f t="shared" si="11"/>
        <v>37</v>
      </c>
      <c r="T42" s="194">
        <f t="shared" si="18"/>
        <v>37</v>
      </c>
      <c r="U42" s="193">
        <f t="shared" si="12"/>
        <v>44500</v>
      </c>
      <c r="V42" s="192">
        <f t="shared" si="13"/>
        <v>0</v>
      </c>
      <c r="W42" s="192">
        <f t="shared" si="14"/>
        <v>0</v>
      </c>
      <c r="X42" s="192">
        <f t="shared" si="19"/>
        <v>0</v>
      </c>
      <c r="Y42" s="192">
        <f t="shared" si="15"/>
        <v>0</v>
      </c>
      <c r="Z42" s="192">
        <f t="shared" si="20"/>
        <v>0</v>
      </c>
      <c r="AA42" s="191"/>
      <c r="AB42" s="203"/>
      <c r="AC42" s="191"/>
      <c r="AD42" s="206"/>
      <c r="AE42" s="191"/>
      <c r="AF42" s="191"/>
      <c r="AG42" s="191"/>
      <c r="AH42" s="191"/>
      <c r="AI42" s="191"/>
      <c r="AJ42" s="191"/>
      <c r="AK42" s="189"/>
      <c r="AL42" s="189"/>
      <c r="AM42" s="189"/>
    </row>
    <row r="43" spans="3:39" ht="15" customHeight="1">
      <c r="C43" s="195">
        <f t="shared" si="4"/>
        <v>22</v>
      </c>
      <c r="D43" s="195">
        <f t="shared" si="5"/>
        <v>38</v>
      </c>
      <c r="F43" s="194">
        <f t="shared" si="16"/>
        <v>38</v>
      </c>
      <c r="G43" s="193">
        <f t="shared" si="6"/>
        <v>44530</v>
      </c>
      <c r="H43" s="205">
        <f t="shared" si="2"/>
        <v>0</v>
      </c>
      <c r="I43" s="205">
        <f t="shared" si="17"/>
        <v>0</v>
      </c>
      <c r="J43" s="205">
        <f t="shared" si="7"/>
        <v>0</v>
      </c>
      <c r="K43" s="205">
        <f t="shared" si="8"/>
        <v>0</v>
      </c>
      <c r="L43" s="204" t="e">
        <f t="shared" si="9"/>
        <v>#NUM!</v>
      </c>
      <c r="M43" s="198"/>
      <c r="N43" s="198"/>
      <c r="O43" s="198"/>
      <c r="P43" s="198"/>
      <c r="Q43" s="195">
        <f t="shared" si="10"/>
        <v>22</v>
      </c>
      <c r="R43" s="195">
        <f t="shared" si="11"/>
        <v>38</v>
      </c>
      <c r="T43" s="194">
        <f t="shared" si="18"/>
        <v>38</v>
      </c>
      <c r="U43" s="193">
        <f t="shared" si="12"/>
        <v>44530</v>
      </c>
      <c r="V43" s="192">
        <f t="shared" si="13"/>
        <v>0</v>
      </c>
      <c r="W43" s="192">
        <f t="shared" si="14"/>
        <v>0</v>
      </c>
      <c r="X43" s="192">
        <f t="shared" si="19"/>
        <v>0</v>
      </c>
      <c r="Y43" s="192">
        <f t="shared" si="15"/>
        <v>0</v>
      </c>
      <c r="Z43" s="192">
        <f t="shared" si="20"/>
        <v>0</v>
      </c>
      <c r="AA43" s="191"/>
      <c r="AB43" s="203"/>
      <c r="AC43" s="191"/>
      <c r="AD43" s="191"/>
      <c r="AE43" s="191"/>
      <c r="AF43" s="191"/>
      <c r="AG43" s="191"/>
      <c r="AH43" s="191"/>
      <c r="AI43" s="191"/>
      <c r="AJ43" s="191"/>
      <c r="AK43" s="189"/>
      <c r="AL43" s="189"/>
      <c r="AM43" s="189"/>
    </row>
    <row r="44" spans="3:39" ht="15" customHeight="1">
      <c r="C44" s="195">
        <f t="shared" si="4"/>
        <v>21</v>
      </c>
      <c r="D44" s="195">
        <f t="shared" si="5"/>
        <v>39</v>
      </c>
      <c r="F44" s="194">
        <f t="shared" si="16"/>
        <v>39</v>
      </c>
      <c r="G44" s="193">
        <f t="shared" si="6"/>
        <v>44561</v>
      </c>
      <c r="H44" s="205">
        <f t="shared" si="2"/>
        <v>0</v>
      </c>
      <c r="I44" s="205">
        <f t="shared" si="17"/>
        <v>0</v>
      </c>
      <c r="J44" s="205">
        <f t="shared" si="7"/>
        <v>0</v>
      </c>
      <c r="K44" s="205">
        <f t="shared" si="8"/>
        <v>0</v>
      </c>
      <c r="L44" s="204" t="e">
        <f t="shared" si="9"/>
        <v>#NUM!</v>
      </c>
      <c r="M44" s="198"/>
      <c r="N44" s="198"/>
      <c r="O44" s="198"/>
      <c r="P44" s="198"/>
      <c r="Q44" s="195">
        <f t="shared" si="10"/>
        <v>21</v>
      </c>
      <c r="R44" s="195">
        <f t="shared" si="11"/>
        <v>39</v>
      </c>
      <c r="T44" s="194">
        <f t="shared" si="18"/>
        <v>39</v>
      </c>
      <c r="U44" s="193">
        <f t="shared" si="12"/>
        <v>44561</v>
      </c>
      <c r="V44" s="192">
        <f t="shared" si="13"/>
        <v>0</v>
      </c>
      <c r="W44" s="192">
        <f t="shared" si="14"/>
        <v>0</v>
      </c>
      <c r="X44" s="192">
        <f t="shared" si="19"/>
        <v>0</v>
      </c>
      <c r="Y44" s="192">
        <f t="shared" si="15"/>
        <v>0</v>
      </c>
      <c r="Z44" s="192">
        <f t="shared" si="20"/>
        <v>0</v>
      </c>
      <c r="AA44" s="191"/>
      <c r="AB44" s="203"/>
      <c r="AC44" s="191"/>
      <c r="AD44" s="206"/>
      <c r="AE44" s="191"/>
      <c r="AF44" s="191"/>
      <c r="AG44" s="191"/>
      <c r="AH44" s="191"/>
      <c r="AI44" s="191"/>
      <c r="AJ44" s="191"/>
      <c r="AK44" s="189"/>
      <c r="AL44" s="189"/>
      <c r="AM44" s="189"/>
    </row>
    <row r="45" spans="3:39" ht="15" customHeight="1">
      <c r="C45" s="195">
        <f t="shared" si="4"/>
        <v>20</v>
      </c>
      <c r="D45" s="195">
        <f t="shared" si="5"/>
        <v>40</v>
      </c>
      <c r="F45" s="194">
        <f t="shared" si="16"/>
        <v>40</v>
      </c>
      <c r="G45" s="193">
        <f t="shared" si="6"/>
        <v>44592</v>
      </c>
      <c r="H45" s="205">
        <f t="shared" si="2"/>
        <v>0</v>
      </c>
      <c r="I45" s="205">
        <f t="shared" si="17"/>
        <v>0</v>
      </c>
      <c r="J45" s="205">
        <f t="shared" si="7"/>
        <v>0</v>
      </c>
      <c r="K45" s="205">
        <f t="shared" si="8"/>
        <v>0</v>
      </c>
      <c r="L45" s="204" t="e">
        <f t="shared" si="9"/>
        <v>#NUM!</v>
      </c>
      <c r="M45" s="198"/>
      <c r="N45" s="198"/>
      <c r="O45" s="198"/>
      <c r="P45" s="198"/>
      <c r="Q45" s="195">
        <f t="shared" si="10"/>
        <v>20</v>
      </c>
      <c r="R45" s="195">
        <f t="shared" si="11"/>
        <v>40</v>
      </c>
      <c r="T45" s="194">
        <f t="shared" si="18"/>
        <v>40</v>
      </c>
      <c r="U45" s="193">
        <f t="shared" si="12"/>
        <v>44592</v>
      </c>
      <c r="V45" s="192">
        <f t="shared" si="13"/>
        <v>0</v>
      </c>
      <c r="W45" s="192">
        <f t="shared" si="14"/>
        <v>0</v>
      </c>
      <c r="X45" s="192">
        <f t="shared" si="19"/>
        <v>0</v>
      </c>
      <c r="Y45" s="192">
        <f t="shared" si="15"/>
        <v>0</v>
      </c>
      <c r="Z45" s="192">
        <f t="shared" si="20"/>
        <v>0</v>
      </c>
      <c r="AA45" s="191"/>
      <c r="AB45" s="203"/>
      <c r="AC45" s="191"/>
      <c r="AD45" s="191"/>
      <c r="AE45" s="191"/>
      <c r="AF45" s="191"/>
      <c r="AG45" s="191"/>
      <c r="AH45" s="191"/>
      <c r="AI45" s="191"/>
      <c r="AJ45" s="191"/>
      <c r="AK45" s="189"/>
      <c r="AL45" s="189"/>
      <c r="AM45" s="189"/>
    </row>
    <row r="46" spans="3:39" ht="15" customHeight="1">
      <c r="C46" s="195">
        <f t="shared" si="4"/>
        <v>19</v>
      </c>
      <c r="D46" s="195">
        <f t="shared" si="5"/>
        <v>41</v>
      </c>
      <c r="F46" s="194">
        <f t="shared" si="16"/>
        <v>41</v>
      </c>
      <c r="G46" s="193">
        <f t="shared" si="6"/>
        <v>44620</v>
      </c>
      <c r="H46" s="205">
        <f t="shared" si="2"/>
        <v>0</v>
      </c>
      <c r="I46" s="205">
        <f t="shared" si="17"/>
        <v>0</v>
      </c>
      <c r="J46" s="205">
        <f t="shared" si="7"/>
        <v>0</v>
      </c>
      <c r="K46" s="205">
        <f t="shared" si="8"/>
        <v>0</v>
      </c>
      <c r="L46" s="204" t="e">
        <f t="shared" si="9"/>
        <v>#NUM!</v>
      </c>
      <c r="M46" s="198"/>
      <c r="N46" s="198"/>
      <c r="O46" s="198"/>
      <c r="P46" s="198"/>
      <c r="Q46" s="195">
        <f t="shared" si="10"/>
        <v>19</v>
      </c>
      <c r="R46" s="195">
        <f t="shared" si="11"/>
        <v>41</v>
      </c>
      <c r="T46" s="194">
        <f t="shared" si="18"/>
        <v>41</v>
      </c>
      <c r="U46" s="193">
        <f t="shared" si="12"/>
        <v>44620</v>
      </c>
      <c r="V46" s="192">
        <f t="shared" si="13"/>
        <v>0</v>
      </c>
      <c r="W46" s="192">
        <f t="shared" si="14"/>
        <v>0</v>
      </c>
      <c r="X46" s="192">
        <f t="shared" si="19"/>
        <v>0</v>
      </c>
      <c r="Y46" s="192">
        <f t="shared" si="15"/>
        <v>0</v>
      </c>
      <c r="Z46" s="192">
        <f t="shared" si="20"/>
        <v>0</v>
      </c>
      <c r="AA46" s="191"/>
      <c r="AB46" s="203"/>
      <c r="AC46" s="191"/>
      <c r="AD46" s="206"/>
      <c r="AE46" s="191"/>
      <c r="AF46" s="191"/>
      <c r="AG46" s="191"/>
      <c r="AH46" s="191"/>
      <c r="AI46" s="191"/>
      <c r="AJ46" s="191"/>
      <c r="AK46" s="189"/>
      <c r="AL46" s="189"/>
      <c r="AM46" s="189"/>
    </row>
    <row r="47" spans="3:39" ht="15" customHeight="1">
      <c r="C47" s="195">
        <f t="shared" si="4"/>
        <v>18</v>
      </c>
      <c r="D47" s="195">
        <f t="shared" si="5"/>
        <v>42</v>
      </c>
      <c r="F47" s="194">
        <f t="shared" si="16"/>
        <v>42</v>
      </c>
      <c r="G47" s="193">
        <f t="shared" si="6"/>
        <v>44651</v>
      </c>
      <c r="H47" s="205">
        <f t="shared" si="2"/>
        <v>0</v>
      </c>
      <c r="I47" s="205">
        <f t="shared" si="17"/>
        <v>0</v>
      </c>
      <c r="J47" s="205">
        <f t="shared" si="7"/>
        <v>0</v>
      </c>
      <c r="K47" s="205">
        <f t="shared" si="8"/>
        <v>0</v>
      </c>
      <c r="L47" s="204" t="e">
        <f t="shared" si="9"/>
        <v>#NUM!</v>
      </c>
      <c r="M47" s="198"/>
      <c r="N47" s="198"/>
      <c r="O47" s="198"/>
      <c r="P47" s="198"/>
      <c r="Q47" s="195">
        <f t="shared" si="10"/>
        <v>18</v>
      </c>
      <c r="R47" s="195">
        <f t="shared" si="11"/>
        <v>42</v>
      </c>
      <c r="T47" s="194">
        <f t="shared" si="18"/>
        <v>42</v>
      </c>
      <c r="U47" s="193">
        <f t="shared" si="12"/>
        <v>44651</v>
      </c>
      <c r="V47" s="192">
        <f t="shared" si="13"/>
        <v>0</v>
      </c>
      <c r="W47" s="192">
        <f t="shared" si="14"/>
        <v>0</v>
      </c>
      <c r="X47" s="192">
        <f t="shared" si="19"/>
        <v>0</v>
      </c>
      <c r="Y47" s="192">
        <f t="shared" si="15"/>
        <v>0</v>
      </c>
      <c r="Z47" s="192">
        <f t="shared" si="20"/>
        <v>0</v>
      </c>
      <c r="AA47" s="191"/>
      <c r="AB47" s="203"/>
      <c r="AC47" s="191"/>
      <c r="AD47" s="191"/>
      <c r="AE47" s="191"/>
      <c r="AF47" s="191"/>
      <c r="AG47" s="191"/>
      <c r="AH47" s="191"/>
      <c r="AI47" s="191"/>
      <c r="AJ47" s="191"/>
      <c r="AK47" s="189"/>
      <c r="AL47" s="189"/>
      <c r="AM47" s="189"/>
    </row>
    <row r="48" spans="3:39" ht="15" customHeight="1">
      <c r="C48" s="195">
        <f t="shared" si="4"/>
        <v>17</v>
      </c>
      <c r="D48" s="195">
        <f t="shared" si="5"/>
        <v>43</v>
      </c>
      <c r="F48" s="194">
        <f t="shared" si="16"/>
        <v>43</v>
      </c>
      <c r="G48" s="193">
        <f t="shared" si="6"/>
        <v>44681</v>
      </c>
      <c r="H48" s="205">
        <f t="shared" si="2"/>
        <v>0</v>
      </c>
      <c r="I48" s="205">
        <f t="shared" si="17"/>
        <v>0</v>
      </c>
      <c r="J48" s="205">
        <f t="shared" si="7"/>
        <v>0</v>
      </c>
      <c r="K48" s="205">
        <f t="shared" si="8"/>
        <v>0</v>
      </c>
      <c r="L48" s="204" t="e">
        <f t="shared" si="9"/>
        <v>#NUM!</v>
      </c>
      <c r="M48" s="198"/>
      <c r="N48" s="198"/>
      <c r="O48" s="198"/>
      <c r="P48" s="198"/>
      <c r="Q48" s="195">
        <f t="shared" si="10"/>
        <v>17</v>
      </c>
      <c r="R48" s="195">
        <f t="shared" si="11"/>
        <v>43</v>
      </c>
      <c r="T48" s="194">
        <f t="shared" si="18"/>
        <v>43</v>
      </c>
      <c r="U48" s="193">
        <f t="shared" si="12"/>
        <v>44681</v>
      </c>
      <c r="V48" s="192">
        <f t="shared" si="13"/>
        <v>0</v>
      </c>
      <c r="W48" s="192">
        <f t="shared" si="14"/>
        <v>0</v>
      </c>
      <c r="X48" s="192">
        <f t="shared" si="19"/>
        <v>0</v>
      </c>
      <c r="Y48" s="192">
        <f t="shared" si="15"/>
        <v>0</v>
      </c>
      <c r="Z48" s="192">
        <f t="shared" si="20"/>
        <v>0</v>
      </c>
      <c r="AA48" s="191"/>
      <c r="AB48" s="203"/>
      <c r="AC48" s="191"/>
      <c r="AD48" s="206"/>
      <c r="AE48" s="191"/>
      <c r="AF48" s="191"/>
      <c r="AG48" s="191"/>
      <c r="AH48" s="191"/>
      <c r="AI48" s="191"/>
      <c r="AJ48" s="191"/>
      <c r="AK48" s="189"/>
      <c r="AL48" s="189"/>
      <c r="AM48" s="189"/>
    </row>
    <row r="49" spans="3:40" ht="15" customHeight="1">
      <c r="C49" s="195">
        <f t="shared" si="4"/>
        <v>16</v>
      </c>
      <c r="D49" s="195">
        <f t="shared" si="5"/>
        <v>44</v>
      </c>
      <c r="F49" s="194">
        <f t="shared" si="16"/>
        <v>44</v>
      </c>
      <c r="G49" s="193">
        <f t="shared" si="6"/>
        <v>44712</v>
      </c>
      <c r="H49" s="205">
        <f t="shared" si="2"/>
        <v>0</v>
      </c>
      <c r="I49" s="205">
        <f t="shared" si="17"/>
        <v>0</v>
      </c>
      <c r="J49" s="205">
        <f t="shared" si="7"/>
        <v>0</v>
      </c>
      <c r="K49" s="205">
        <f t="shared" si="8"/>
        <v>0</v>
      </c>
      <c r="L49" s="204" t="e">
        <f t="shared" si="9"/>
        <v>#NUM!</v>
      </c>
      <c r="M49" s="198"/>
      <c r="N49" s="198"/>
      <c r="O49" s="198"/>
      <c r="P49" s="198"/>
      <c r="Q49" s="195">
        <f t="shared" si="10"/>
        <v>16</v>
      </c>
      <c r="R49" s="195">
        <f t="shared" si="11"/>
        <v>44</v>
      </c>
      <c r="T49" s="194">
        <f t="shared" si="18"/>
        <v>44</v>
      </c>
      <c r="U49" s="193">
        <f t="shared" si="12"/>
        <v>44712</v>
      </c>
      <c r="V49" s="192">
        <f t="shared" si="13"/>
        <v>0</v>
      </c>
      <c r="W49" s="192">
        <f t="shared" si="14"/>
        <v>0</v>
      </c>
      <c r="X49" s="192">
        <f t="shared" si="19"/>
        <v>0</v>
      </c>
      <c r="Y49" s="192">
        <f t="shared" si="15"/>
        <v>0</v>
      </c>
      <c r="Z49" s="192">
        <f t="shared" si="20"/>
        <v>0</v>
      </c>
      <c r="AA49" s="191"/>
      <c r="AB49" s="203"/>
      <c r="AC49" s="191"/>
      <c r="AD49" s="191"/>
      <c r="AE49" s="191"/>
      <c r="AF49" s="191"/>
      <c r="AG49" s="191"/>
      <c r="AH49" s="191"/>
      <c r="AI49" s="191"/>
      <c r="AJ49" s="191"/>
      <c r="AK49" s="189"/>
      <c r="AL49" s="189"/>
      <c r="AM49" s="189"/>
    </row>
    <row r="50" spans="3:40" ht="15" customHeight="1">
      <c r="C50" s="195">
        <f t="shared" si="4"/>
        <v>15</v>
      </c>
      <c r="D50" s="195">
        <f t="shared" si="5"/>
        <v>45</v>
      </c>
      <c r="F50" s="194">
        <f t="shared" si="16"/>
        <v>45</v>
      </c>
      <c r="G50" s="193">
        <f t="shared" si="6"/>
        <v>44742</v>
      </c>
      <c r="H50" s="205">
        <f t="shared" si="2"/>
        <v>0</v>
      </c>
      <c r="I50" s="205">
        <f t="shared" si="17"/>
        <v>0</v>
      </c>
      <c r="J50" s="205">
        <f t="shared" si="7"/>
        <v>0</v>
      </c>
      <c r="K50" s="205">
        <f t="shared" si="8"/>
        <v>0</v>
      </c>
      <c r="L50" s="204" t="e">
        <f t="shared" si="9"/>
        <v>#NUM!</v>
      </c>
      <c r="M50" s="198"/>
      <c r="N50" s="198"/>
      <c r="O50" s="198"/>
      <c r="P50" s="198"/>
      <c r="Q50" s="195">
        <f t="shared" si="10"/>
        <v>15</v>
      </c>
      <c r="R50" s="195">
        <f t="shared" si="11"/>
        <v>45</v>
      </c>
      <c r="T50" s="194">
        <f t="shared" si="18"/>
        <v>45</v>
      </c>
      <c r="U50" s="193">
        <f t="shared" si="12"/>
        <v>44742</v>
      </c>
      <c r="V50" s="192">
        <f t="shared" si="13"/>
        <v>0</v>
      </c>
      <c r="W50" s="192">
        <f t="shared" si="14"/>
        <v>0</v>
      </c>
      <c r="X50" s="192">
        <f t="shared" si="19"/>
        <v>0</v>
      </c>
      <c r="Y50" s="192">
        <f t="shared" si="15"/>
        <v>0</v>
      </c>
      <c r="Z50" s="192">
        <f t="shared" si="20"/>
        <v>0</v>
      </c>
      <c r="AA50" s="191"/>
      <c r="AB50" s="203"/>
      <c r="AC50" s="191"/>
      <c r="AD50" s="206"/>
      <c r="AE50" s="191"/>
      <c r="AF50" s="191"/>
      <c r="AG50" s="191"/>
      <c r="AH50" s="191"/>
      <c r="AI50" s="191"/>
      <c r="AJ50" s="191"/>
      <c r="AK50" s="189"/>
      <c r="AL50" s="189"/>
      <c r="AM50" s="189"/>
    </row>
    <row r="51" spans="3:40" ht="15" customHeight="1">
      <c r="C51" s="195">
        <f t="shared" si="4"/>
        <v>14</v>
      </c>
      <c r="D51" s="195">
        <f t="shared" si="5"/>
        <v>46</v>
      </c>
      <c r="F51" s="194">
        <f t="shared" si="16"/>
        <v>46</v>
      </c>
      <c r="G51" s="193">
        <f t="shared" si="6"/>
        <v>44773</v>
      </c>
      <c r="H51" s="205">
        <f t="shared" si="2"/>
        <v>0</v>
      </c>
      <c r="I51" s="205">
        <f t="shared" si="17"/>
        <v>0</v>
      </c>
      <c r="J51" s="205">
        <f t="shared" si="7"/>
        <v>0</v>
      </c>
      <c r="K51" s="205">
        <f t="shared" si="8"/>
        <v>0</v>
      </c>
      <c r="L51" s="204" t="e">
        <f t="shared" si="9"/>
        <v>#NUM!</v>
      </c>
      <c r="M51" s="198"/>
      <c r="N51" s="198"/>
      <c r="O51" s="198"/>
      <c r="P51" s="198"/>
      <c r="Q51" s="195">
        <f t="shared" si="10"/>
        <v>14</v>
      </c>
      <c r="R51" s="195">
        <f t="shared" si="11"/>
        <v>46</v>
      </c>
      <c r="T51" s="194">
        <f t="shared" si="18"/>
        <v>46</v>
      </c>
      <c r="U51" s="193">
        <f t="shared" si="12"/>
        <v>44773</v>
      </c>
      <c r="V51" s="192">
        <f t="shared" si="13"/>
        <v>0</v>
      </c>
      <c r="W51" s="192">
        <f t="shared" si="14"/>
        <v>0</v>
      </c>
      <c r="X51" s="192">
        <f t="shared" si="19"/>
        <v>0</v>
      </c>
      <c r="Y51" s="192">
        <f t="shared" si="15"/>
        <v>0</v>
      </c>
      <c r="Z51" s="192">
        <f t="shared" si="20"/>
        <v>0</v>
      </c>
      <c r="AA51" s="191"/>
      <c r="AB51" s="203"/>
      <c r="AC51" s="191"/>
      <c r="AD51" s="191"/>
      <c r="AE51" s="191"/>
      <c r="AF51" s="191"/>
      <c r="AG51" s="191"/>
      <c r="AH51" s="191"/>
      <c r="AI51" s="191"/>
      <c r="AJ51" s="191"/>
      <c r="AK51" s="189"/>
      <c r="AL51" s="189"/>
      <c r="AM51" s="189"/>
    </row>
    <row r="52" spans="3:40" ht="15" customHeight="1">
      <c r="C52" s="195">
        <f t="shared" si="4"/>
        <v>13</v>
      </c>
      <c r="D52" s="195">
        <f t="shared" si="5"/>
        <v>47</v>
      </c>
      <c r="F52" s="194">
        <f t="shared" si="16"/>
        <v>47</v>
      </c>
      <c r="G52" s="193">
        <f t="shared" si="6"/>
        <v>44804</v>
      </c>
      <c r="H52" s="205">
        <f t="shared" si="2"/>
        <v>0</v>
      </c>
      <c r="I52" s="205">
        <f t="shared" si="17"/>
        <v>0</v>
      </c>
      <c r="J52" s="205">
        <f t="shared" si="7"/>
        <v>0</v>
      </c>
      <c r="K52" s="205">
        <f t="shared" si="8"/>
        <v>0</v>
      </c>
      <c r="L52" s="204" t="e">
        <f t="shared" si="9"/>
        <v>#NUM!</v>
      </c>
      <c r="M52" s="198"/>
      <c r="N52" s="198"/>
      <c r="O52" s="198"/>
      <c r="P52" s="198"/>
      <c r="Q52" s="195">
        <f t="shared" si="10"/>
        <v>13</v>
      </c>
      <c r="R52" s="195">
        <f t="shared" si="11"/>
        <v>47</v>
      </c>
      <c r="T52" s="194">
        <f t="shared" si="18"/>
        <v>47</v>
      </c>
      <c r="U52" s="193">
        <f t="shared" si="12"/>
        <v>44804</v>
      </c>
      <c r="V52" s="192">
        <f t="shared" si="13"/>
        <v>0</v>
      </c>
      <c r="W52" s="192">
        <f t="shared" si="14"/>
        <v>0</v>
      </c>
      <c r="X52" s="192">
        <f t="shared" si="19"/>
        <v>0</v>
      </c>
      <c r="Y52" s="192">
        <f t="shared" si="15"/>
        <v>0</v>
      </c>
      <c r="Z52" s="192">
        <f t="shared" si="20"/>
        <v>0</v>
      </c>
      <c r="AA52" s="191"/>
      <c r="AB52" s="203"/>
      <c r="AC52" s="191"/>
      <c r="AD52" s="206"/>
      <c r="AE52" s="191"/>
      <c r="AF52" s="191"/>
      <c r="AG52" s="191"/>
      <c r="AH52" s="191"/>
      <c r="AI52" s="191"/>
      <c r="AJ52" s="191"/>
      <c r="AK52" s="189"/>
      <c r="AL52" s="189"/>
      <c r="AM52" s="189"/>
    </row>
    <row r="53" spans="3:40">
      <c r="C53" s="195">
        <f t="shared" si="4"/>
        <v>12</v>
      </c>
      <c r="D53" s="195">
        <f t="shared" si="5"/>
        <v>48</v>
      </c>
      <c r="F53" s="194">
        <f t="shared" si="16"/>
        <v>48</v>
      </c>
      <c r="G53" s="193">
        <f t="shared" si="6"/>
        <v>44834</v>
      </c>
      <c r="H53" s="205">
        <f t="shared" si="2"/>
        <v>0</v>
      </c>
      <c r="I53" s="205">
        <f t="shared" si="17"/>
        <v>0</v>
      </c>
      <c r="J53" s="205">
        <f t="shared" si="7"/>
        <v>0</v>
      </c>
      <c r="K53" s="205">
        <f t="shared" si="8"/>
        <v>0</v>
      </c>
      <c r="L53" s="204" t="e">
        <f t="shared" si="9"/>
        <v>#NUM!</v>
      </c>
      <c r="M53" s="198"/>
      <c r="N53" s="198"/>
      <c r="O53" s="198"/>
      <c r="P53" s="198"/>
      <c r="Q53" s="195">
        <f t="shared" si="10"/>
        <v>12</v>
      </c>
      <c r="R53" s="195">
        <f t="shared" si="11"/>
        <v>48</v>
      </c>
      <c r="T53" s="194">
        <f t="shared" si="18"/>
        <v>48</v>
      </c>
      <c r="U53" s="193">
        <f t="shared" si="12"/>
        <v>44834</v>
      </c>
      <c r="V53" s="192">
        <f t="shared" si="13"/>
        <v>0</v>
      </c>
      <c r="W53" s="192">
        <f t="shared" si="14"/>
        <v>0</v>
      </c>
      <c r="X53" s="192">
        <f t="shared" si="19"/>
        <v>0</v>
      </c>
      <c r="Y53" s="192">
        <f t="shared" si="15"/>
        <v>0</v>
      </c>
      <c r="Z53" s="192">
        <f t="shared" si="20"/>
        <v>0</v>
      </c>
      <c r="AA53" s="191"/>
      <c r="AB53" s="203"/>
      <c r="AC53" s="191"/>
      <c r="AD53" s="191"/>
      <c r="AE53" s="191"/>
      <c r="AF53" s="191"/>
      <c r="AG53" s="191"/>
      <c r="AH53" s="191"/>
      <c r="AI53" s="191"/>
      <c r="AJ53" s="191"/>
      <c r="AK53" s="189"/>
      <c r="AL53" s="189"/>
      <c r="AM53" s="189"/>
    </row>
    <row r="54" spans="3:40">
      <c r="C54" s="195">
        <f t="shared" si="4"/>
        <v>11</v>
      </c>
      <c r="D54" s="195">
        <f t="shared" si="5"/>
        <v>49</v>
      </c>
      <c r="F54" s="194">
        <f t="shared" si="16"/>
        <v>49</v>
      </c>
      <c r="G54" s="193">
        <f t="shared" si="6"/>
        <v>44865</v>
      </c>
      <c r="H54" s="205">
        <f t="shared" si="2"/>
        <v>0</v>
      </c>
      <c r="I54" s="205">
        <f t="shared" si="17"/>
        <v>0</v>
      </c>
      <c r="J54" s="205">
        <f t="shared" si="7"/>
        <v>0</v>
      </c>
      <c r="K54" s="205">
        <f t="shared" si="8"/>
        <v>0</v>
      </c>
      <c r="L54" s="204" t="e">
        <f t="shared" si="9"/>
        <v>#NUM!</v>
      </c>
      <c r="M54" s="198"/>
      <c r="N54" s="198"/>
      <c r="O54" s="198"/>
      <c r="P54" s="198"/>
      <c r="Q54" s="195">
        <f t="shared" si="10"/>
        <v>11</v>
      </c>
      <c r="R54" s="195">
        <f t="shared" si="11"/>
        <v>49</v>
      </c>
      <c r="T54" s="194">
        <f t="shared" si="18"/>
        <v>49</v>
      </c>
      <c r="U54" s="193">
        <f t="shared" si="12"/>
        <v>44865</v>
      </c>
      <c r="V54" s="192">
        <f t="shared" si="13"/>
        <v>0</v>
      </c>
      <c r="W54" s="192">
        <f t="shared" si="14"/>
        <v>0</v>
      </c>
      <c r="X54" s="192">
        <f t="shared" si="19"/>
        <v>0</v>
      </c>
      <c r="Y54" s="192">
        <f t="shared" si="15"/>
        <v>0</v>
      </c>
      <c r="Z54" s="192">
        <f t="shared" si="20"/>
        <v>0</v>
      </c>
      <c r="AA54" s="191"/>
      <c r="AB54" s="203"/>
      <c r="AC54" s="191"/>
      <c r="AD54" s="206"/>
      <c r="AE54" s="191"/>
      <c r="AF54" s="191"/>
      <c r="AG54" s="191"/>
      <c r="AH54" s="191"/>
      <c r="AI54" s="191"/>
      <c r="AJ54" s="191"/>
      <c r="AK54" s="189"/>
      <c r="AL54" s="189"/>
      <c r="AM54" s="189"/>
    </row>
    <row r="55" spans="3:40">
      <c r="C55" s="195">
        <f t="shared" si="4"/>
        <v>10</v>
      </c>
      <c r="D55" s="195">
        <f t="shared" si="5"/>
        <v>50</v>
      </c>
      <c r="F55" s="194">
        <f t="shared" si="16"/>
        <v>50</v>
      </c>
      <c r="G55" s="193">
        <f t="shared" si="6"/>
        <v>44895</v>
      </c>
      <c r="H55" s="205">
        <f t="shared" si="2"/>
        <v>0</v>
      </c>
      <c r="I55" s="205">
        <f t="shared" si="17"/>
        <v>0</v>
      </c>
      <c r="J55" s="205">
        <f t="shared" si="7"/>
        <v>0</v>
      </c>
      <c r="K55" s="205">
        <f t="shared" si="8"/>
        <v>0</v>
      </c>
      <c r="L55" s="204" t="e">
        <f t="shared" si="9"/>
        <v>#NUM!</v>
      </c>
      <c r="M55" s="198"/>
      <c r="N55" s="198"/>
      <c r="O55" s="198"/>
      <c r="P55" s="198"/>
      <c r="Q55" s="195">
        <f t="shared" si="10"/>
        <v>10</v>
      </c>
      <c r="R55" s="195">
        <f t="shared" si="11"/>
        <v>50</v>
      </c>
      <c r="T55" s="194">
        <f t="shared" si="18"/>
        <v>50</v>
      </c>
      <c r="U55" s="193">
        <f t="shared" si="12"/>
        <v>44895</v>
      </c>
      <c r="V55" s="192">
        <f t="shared" si="13"/>
        <v>0</v>
      </c>
      <c r="W55" s="192">
        <f t="shared" si="14"/>
        <v>0</v>
      </c>
      <c r="X55" s="192">
        <f t="shared" si="19"/>
        <v>0</v>
      </c>
      <c r="Y55" s="192">
        <f t="shared" si="15"/>
        <v>0</v>
      </c>
      <c r="Z55" s="192">
        <f t="shared" si="20"/>
        <v>0</v>
      </c>
      <c r="AA55" s="191"/>
      <c r="AB55" s="203"/>
      <c r="AC55" s="191"/>
      <c r="AD55" s="191"/>
      <c r="AE55" s="191"/>
      <c r="AF55" s="191"/>
      <c r="AG55" s="191"/>
      <c r="AH55" s="191"/>
      <c r="AI55" s="191"/>
      <c r="AJ55" s="191"/>
      <c r="AK55" s="189"/>
      <c r="AL55" s="189"/>
      <c r="AM55" s="189"/>
    </row>
    <row r="56" spans="3:40">
      <c r="C56" s="195">
        <f t="shared" si="4"/>
        <v>9</v>
      </c>
      <c r="D56" s="195">
        <f t="shared" si="5"/>
        <v>51</v>
      </c>
      <c r="F56" s="194">
        <f t="shared" si="16"/>
        <v>51</v>
      </c>
      <c r="G56" s="193">
        <f t="shared" si="6"/>
        <v>44926</v>
      </c>
      <c r="H56" s="205">
        <f t="shared" si="2"/>
        <v>0</v>
      </c>
      <c r="I56" s="205">
        <f t="shared" si="17"/>
        <v>0</v>
      </c>
      <c r="J56" s="205">
        <f t="shared" si="7"/>
        <v>0</v>
      </c>
      <c r="K56" s="205">
        <f t="shared" si="8"/>
        <v>0</v>
      </c>
      <c r="L56" s="204" t="e">
        <f t="shared" si="9"/>
        <v>#NUM!</v>
      </c>
      <c r="M56" s="198"/>
      <c r="N56" s="198"/>
      <c r="O56" s="198"/>
      <c r="P56" s="198"/>
      <c r="Q56" s="195">
        <f t="shared" si="10"/>
        <v>9</v>
      </c>
      <c r="R56" s="195">
        <f t="shared" si="11"/>
        <v>51</v>
      </c>
      <c r="T56" s="194">
        <f t="shared" si="18"/>
        <v>51</v>
      </c>
      <c r="U56" s="193">
        <f t="shared" si="12"/>
        <v>44926</v>
      </c>
      <c r="V56" s="192">
        <f t="shared" si="13"/>
        <v>0</v>
      </c>
      <c r="W56" s="192">
        <f t="shared" si="14"/>
        <v>0</v>
      </c>
      <c r="X56" s="192">
        <f t="shared" si="19"/>
        <v>0</v>
      </c>
      <c r="Y56" s="192">
        <f t="shared" si="15"/>
        <v>0</v>
      </c>
      <c r="Z56" s="192">
        <f t="shared" si="20"/>
        <v>0</v>
      </c>
      <c r="AA56" s="191"/>
      <c r="AB56" s="203"/>
      <c r="AC56" s="191"/>
      <c r="AD56" s="206"/>
      <c r="AE56" s="191"/>
      <c r="AF56" s="191"/>
      <c r="AG56" s="191"/>
      <c r="AH56" s="191"/>
      <c r="AI56" s="191"/>
      <c r="AJ56" s="191"/>
      <c r="AK56" s="189"/>
      <c r="AL56" s="189"/>
      <c r="AM56" s="189"/>
    </row>
    <row r="57" spans="3:40">
      <c r="C57" s="195">
        <f t="shared" si="4"/>
        <v>8</v>
      </c>
      <c r="D57" s="195">
        <f t="shared" si="5"/>
        <v>52</v>
      </c>
      <c r="F57" s="194">
        <f t="shared" si="16"/>
        <v>52</v>
      </c>
      <c r="G57" s="193">
        <f t="shared" si="6"/>
        <v>44957</v>
      </c>
      <c r="H57" s="205">
        <f t="shared" si="2"/>
        <v>0</v>
      </c>
      <c r="I57" s="205">
        <f t="shared" si="17"/>
        <v>0</v>
      </c>
      <c r="J57" s="205">
        <f t="shared" si="7"/>
        <v>0</v>
      </c>
      <c r="K57" s="205">
        <f t="shared" si="8"/>
        <v>0</v>
      </c>
      <c r="L57" s="204" t="e">
        <f t="shared" si="9"/>
        <v>#NUM!</v>
      </c>
      <c r="M57" s="198"/>
      <c r="N57" s="198"/>
      <c r="O57" s="198"/>
      <c r="P57" s="198"/>
      <c r="Q57" s="195">
        <f t="shared" si="10"/>
        <v>8</v>
      </c>
      <c r="R57" s="195">
        <f t="shared" si="11"/>
        <v>52</v>
      </c>
      <c r="T57" s="194">
        <f t="shared" si="18"/>
        <v>52</v>
      </c>
      <c r="U57" s="193">
        <f t="shared" si="12"/>
        <v>44957</v>
      </c>
      <c r="V57" s="192">
        <f t="shared" si="13"/>
        <v>0</v>
      </c>
      <c r="W57" s="192">
        <f t="shared" si="14"/>
        <v>0</v>
      </c>
      <c r="X57" s="192">
        <f t="shared" si="19"/>
        <v>0</v>
      </c>
      <c r="Y57" s="192">
        <f t="shared" si="15"/>
        <v>0</v>
      </c>
      <c r="Z57" s="192">
        <f t="shared" si="20"/>
        <v>0</v>
      </c>
      <c r="AA57" s="191"/>
      <c r="AB57" s="203"/>
      <c r="AC57" s="191"/>
      <c r="AD57" s="191"/>
      <c r="AE57" s="191"/>
      <c r="AF57" s="191"/>
      <c r="AG57" s="191"/>
      <c r="AH57" s="191"/>
      <c r="AI57" s="191"/>
      <c r="AJ57" s="191"/>
      <c r="AK57" s="189"/>
      <c r="AL57" s="189"/>
      <c r="AM57" s="189"/>
    </row>
    <row r="58" spans="3:40">
      <c r="C58" s="195">
        <f t="shared" si="4"/>
        <v>7</v>
      </c>
      <c r="D58" s="195">
        <f t="shared" si="5"/>
        <v>53</v>
      </c>
      <c r="F58" s="194">
        <f t="shared" si="16"/>
        <v>53</v>
      </c>
      <c r="G58" s="193">
        <f t="shared" si="6"/>
        <v>44985</v>
      </c>
      <c r="H58" s="205">
        <f t="shared" si="2"/>
        <v>0</v>
      </c>
      <c r="I58" s="205">
        <f t="shared" si="17"/>
        <v>0</v>
      </c>
      <c r="J58" s="205">
        <f t="shared" si="7"/>
        <v>0</v>
      </c>
      <c r="K58" s="205">
        <f t="shared" si="8"/>
        <v>0</v>
      </c>
      <c r="L58" s="204" t="e">
        <f t="shared" si="9"/>
        <v>#NUM!</v>
      </c>
      <c r="M58" s="198"/>
      <c r="N58" s="198"/>
      <c r="O58" s="198"/>
      <c r="P58" s="198"/>
      <c r="Q58" s="195">
        <f t="shared" si="10"/>
        <v>7</v>
      </c>
      <c r="R58" s="195">
        <f t="shared" si="11"/>
        <v>53</v>
      </c>
      <c r="T58" s="194">
        <f t="shared" si="18"/>
        <v>53</v>
      </c>
      <c r="U58" s="193">
        <f t="shared" si="12"/>
        <v>44985</v>
      </c>
      <c r="V58" s="192">
        <f t="shared" si="13"/>
        <v>0</v>
      </c>
      <c r="W58" s="192">
        <f t="shared" si="14"/>
        <v>0</v>
      </c>
      <c r="X58" s="192">
        <f t="shared" si="19"/>
        <v>0</v>
      </c>
      <c r="Y58" s="192">
        <f t="shared" si="15"/>
        <v>0</v>
      </c>
      <c r="Z58" s="192">
        <f t="shared" si="20"/>
        <v>0</v>
      </c>
      <c r="AA58" s="191"/>
      <c r="AB58" s="203"/>
      <c r="AC58" s="191"/>
      <c r="AD58" s="206"/>
      <c r="AE58" s="191"/>
      <c r="AF58" s="191"/>
      <c r="AG58" s="191"/>
      <c r="AH58" s="191"/>
      <c r="AI58" s="191"/>
      <c r="AJ58" s="191"/>
      <c r="AK58" s="189"/>
      <c r="AL58" s="189"/>
      <c r="AM58" s="189"/>
      <c r="AN58" s="199"/>
    </row>
    <row r="59" spans="3:40">
      <c r="C59" s="195">
        <f t="shared" si="4"/>
        <v>6</v>
      </c>
      <c r="D59" s="195">
        <f t="shared" si="5"/>
        <v>54</v>
      </c>
      <c r="F59" s="194">
        <f t="shared" si="16"/>
        <v>54</v>
      </c>
      <c r="G59" s="193">
        <f t="shared" si="6"/>
        <v>45016</v>
      </c>
      <c r="H59" s="205">
        <f t="shared" si="2"/>
        <v>0</v>
      </c>
      <c r="I59" s="205">
        <f t="shared" si="17"/>
        <v>0</v>
      </c>
      <c r="J59" s="205">
        <f t="shared" si="7"/>
        <v>0</v>
      </c>
      <c r="K59" s="205">
        <f t="shared" si="8"/>
        <v>0</v>
      </c>
      <c r="L59" s="204" t="e">
        <f t="shared" si="9"/>
        <v>#NUM!</v>
      </c>
      <c r="M59" s="198"/>
      <c r="N59" s="198"/>
      <c r="O59" s="198"/>
      <c r="P59" s="198"/>
      <c r="Q59" s="195">
        <f t="shared" si="10"/>
        <v>6</v>
      </c>
      <c r="R59" s="195">
        <f t="shared" si="11"/>
        <v>54</v>
      </c>
      <c r="T59" s="194">
        <f t="shared" si="18"/>
        <v>54</v>
      </c>
      <c r="U59" s="193">
        <f t="shared" si="12"/>
        <v>45016</v>
      </c>
      <c r="V59" s="192">
        <f t="shared" si="13"/>
        <v>0</v>
      </c>
      <c r="W59" s="192">
        <f t="shared" si="14"/>
        <v>0</v>
      </c>
      <c r="X59" s="192">
        <f t="shared" si="19"/>
        <v>0</v>
      </c>
      <c r="Y59" s="192">
        <f t="shared" si="15"/>
        <v>0</v>
      </c>
      <c r="Z59" s="192">
        <f t="shared" si="20"/>
        <v>0</v>
      </c>
      <c r="AA59" s="191"/>
      <c r="AB59" s="203"/>
      <c r="AC59" s="191"/>
      <c r="AD59" s="191"/>
      <c r="AE59" s="191"/>
      <c r="AF59" s="191"/>
      <c r="AG59" s="191"/>
      <c r="AH59" s="191"/>
      <c r="AI59" s="191"/>
      <c r="AJ59" s="191"/>
      <c r="AK59" s="189"/>
      <c r="AL59" s="189"/>
      <c r="AM59" s="189"/>
      <c r="AN59" s="199"/>
    </row>
    <row r="60" spans="3:40">
      <c r="C60" s="195">
        <f t="shared" si="4"/>
        <v>5</v>
      </c>
      <c r="D60" s="195">
        <f t="shared" si="5"/>
        <v>55</v>
      </c>
      <c r="F60" s="194">
        <f t="shared" si="16"/>
        <v>55</v>
      </c>
      <c r="G60" s="193">
        <f t="shared" si="6"/>
        <v>45046</v>
      </c>
      <c r="H60" s="205">
        <f t="shared" si="2"/>
        <v>0</v>
      </c>
      <c r="I60" s="205">
        <f t="shared" si="17"/>
        <v>0</v>
      </c>
      <c r="J60" s="205">
        <f t="shared" si="7"/>
        <v>0</v>
      </c>
      <c r="K60" s="205">
        <f t="shared" si="8"/>
        <v>0</v>
      </c>
      <c r="L60" s="204" t="e">
        <f t="shared" si="9"/>
        <v>#NUM!</v>
      </c>
      <c r="M60" s="198"/>
      <c r="N60" s="198"/>
      <c r="O60" s="198"/>
      <c r="P60" s="198"/>
      <c r="Q60" s="195">
        <f t="shared" si="10"/>
        <v>5</v>
      </c>
      <c r="R60" s="195">
        <f t="shared" si="11"/>
        <v>55</v>
      </c>
      <c r="T60" s="194">
        <f t="shared" si="18"/>
        <v>55</v>
      </c>
      <c r="U60" s="193">
        <f t="shared" si="12"/>
        <v>45046</v>
      </c>
      <c r="V60" s="192">
        <f t="shared" si="13"/>
        <v>0</v>
      </c>
      <c r="W60" s="192">
        <f t="shared" si="14"/>
        <v>0</v>
      </c>
      <c r="X60" s="192">
        <f t="shared" si="19"/>
        <v>0</v>
      </c>
      <c r="Y60" s="192">
        <f t="shared" si="15"/>
        <v>0</v>
      </c>
      <c r="Z60" s="192">
        <f t="shared" si="20"/>
        <v>0</v>
      </c>
      <c r="AA60" s="191"/>
      <c r="AB60" s="203"/>
      <c r="AC60" s="191"/>
      <c r="AD60" s="206"/>
      <c r="AE60" s="191"/>
      <c r="AF60" s="191"/>
      <c r="AG60" s="191"/>
      <c r="AH60" s="191"/>
      <c r="AI60" s="191"/>
      <c r="AJ60" s="191"/>
      <c r="AK60" s="189"/>
      <c r="AL60" s="189"/>
      <c r="AM60" s="189"/>
      <c r="AN60" s="199"/>
    </row>
    <row r="61" spans="3:40">
      <c r="C61" s="195">
        <f t="shared" si="4"/>
        <v>4</v>
      </c>
      <c r="D61" s="195">
        <f t="shared" si="5"/>
        <v>56</v>
      </c>
      <c r="F61" s="194">
        <f t="shared" si="16"/>
        <v>56</v>
      </c>
      <c r="G61" s="193">
        <f t="shared" si="6"/>
        <v>45077</v>
      </c>
      <c r="H61" s="205">
        <f t="shared" si="2"/>
        <v>0</v>
      </c>
      <c r="I61" s="205">
        <f t="shared" si="17"/>
        <v>0</v>
      </c>
      <c r="J61" s="205">
        <f t="shared" si="7"/>
        <v>0</v>
      </c>
      <c r="K61" s="205">
        <f t="shared" si="8"/>
        <v>0</v>
      </c>
      <c r="L61" s="204" t="e">
        <f t="shared" si="9"/>
        <v>#NUM!</v>
      </c>
      <c r="M61" s="198"/>
      <c r="N61" s="198"/>
      <c r="O61" s="198"/>
      <c r="P61" s="198"/>
      <c r="Q61" s="195">
        <f t="shared" si="10"/>
        <v>4</v>
      </c>
      <c r="R61" s="195">
        <f t="shared" si="11"/>
        <v>56</v>
      </c>
      <c r="T61" s="194">
        <f t="shared" si="18"/>
        <v>56</v>
      </c>
      <c r="U61" s="193">
        <f t="shared" si="12"/>
        <v>45077</v>
      </c>
      <c r="V61" s="192">
        <f t="shared" si="13"/>
        <v>0</v>
      </c>
      <c r="W61" s="192">
        <f t="shared" si="14"/>
        <v>0</v>
      </c>
      <c r="X61" s="192">
        <f t="shared" si="19"/>
        <v>0</v>
      </c>
      <c r="Y61" s="192">
        <f t="shared" si="15"/>
        <v>0</v>
      </c>
      <c r="Z61" s="192">
        <f t="shared" si="20"/>
        <v>0</v>
      </c>
      <c r="AA61" s="191"/>
      <c r="AB61" s="203"/>
      <c r="AC61" s="191"/>
      <c r="AD61" s="191"/>
      <c r="AE61" s="191"/>
      <c r="AF61" s="191"/>
      <c r="AG61" s="191"/>
      <c r="AH61" s="191"/>
      <c r="AI61" s="191"/>
      <c r="AJ61" s="191"/>
      <c r="AK61" s="189"/>
      <c r="AL61" s="189"/>
      <c r="AM61" s="189"/>
      <c r="AN61" s="199"/>
    </row>
    <row r="62" spans="3:40">
      <c r="C62" s="195">
        <f t="shared" si="4"/>
        <v>3</v>
      </c>
      <c r="D62" s="195">
        <f t="shared" si="5"/>
        <v>57</v>
      </c>
      <c r="F62" s="194">
        <f t="shared" si="16"/>
        <v>57</v>
      </c>
      <c r="G62" s="193">
        <f t="shared" si="6"/>
        <v>45107</v>
      </c>
      <c r="H62" s="205">
        <f t="shared" si="2"/>
        <v>0</v>
      </c>
      <c r="I62" s="205">
        <f t="shared" si="17"/>
        <v>0</v>
      </c>
      <c r="J62" s="205">
        <f t="shared" si="7"/>
        <v>0</v>
      </c>
      <c r="K62" s="205">
        <f t="shared" si="8"/>
        <v>0</v>
      </c>
      <c r="L62" s="204" t="e">
        <f t="shared" si="9"/>
        <v>#NUM!</v>
      </c>
      <c r="M62" s="198"/>
      <c r="N62" s="198"/>
      <c r="O62" s="198"/>
      <c r="P62" s="198"/>
      <c r="Q62" s="195">
        <f t="shared" si="10"/>
        <v>3</v>
      </c>
      <c r="R62" s="195">
        <f t="shared" si="11"/>
        <v>57</v>
      </c>
      <c r="T62" s="194">
        <f t="shared" si="18"/>
        <v>57</v>
      </c>
      <c r="U62" s="193">
        <f t="shared" si="12"/>
        <v>45107</v>
      </c>
      <c r="V62" s="192">
        <f t="shared" si="13"/>
        <v>0</v>
      </c>
      <c r="W62" s="192">
        <f t="shared" si="14"/>
        <v>0</v>
      </c>
      <c r="X62" s="192">
        <f t="shared" si="19"/>
        <v>0</v>
      </c>
      <c r="Y62" s="192">
        <f t="shared" si="15"/>
        <v>0</v>
      </c>
      <c r="Z62" s="192">
        <f t="shared" si="20"/>
        <v>0</v>
      </c>
      <c r="AA62" s="191"/>
      <c r="AB62" s="203"/>
      <c r="AC62" s="191"/>
      <c r="AD62" s="206"/>
      <c r="AE62" s="191"/>
      <c r="AF62" s="191"/>
      <c r="AG62" s="191"/>
      <c r="AH62" s="191"/>
      <c r="AI62" s="191"/>
      <c r="AJ62" s="191"/>
      <c r="AK62" s="189"/>
      <c r="AL62" s="189"/>
      <c r="AM62" s="189"/>
      <c r="AN62" s="199"/>
    </row>
    <row r="63" spans="3:40">
      <c r="C63" s="195">
        <f t="shared" si="4"/>
        <v>2</v>
      </c>
      <c r="D63" s="195">
        <f t="shared" si="5"/>
        <v>58</v>
      </c>
      <c r="F63" s="194">
        <f t="shared" si="16"/>
        <v>58</v>
      </c>
      <c r="G63" s="193">
        <f t="shared" si="6"/>
        <v>45138</v>
      </c>
      <c r="H63" s="205">
        <f t="shared" si="2"/>
        <v>0</v>
      </c>
      <c r="I63" s="205">
        <f t="shared" si="17"/>
        <v>0</v>
      </c>
      <c r="J63" s="205">
        <f t="shared" si="7"/>
        <v>0</v>
      </c>
      <c r="K63" s="205">
        <f t="shared" si="8"/>
        <v>0</v>
      </c>
      <c r="L63" s="204" t="e">
        <f t="shared" si="9"/>
        <v>#NUM!</v>
      </c>
      <c r="M63" s="198"/>
      <c r="N63" s="198"/>
      <c r="O63" s="198"/>
      <c r="P63" s="198"/>
      <c r="Q63" s="195">
        <f t="shared" si="10"/>
        <v>2</v>
      </c>
      <c r="R63" s="195">
        <f t="shared" si="11"/>
        <v>58</v>
      </c>
      <c r="T63" s="194">
        <f t="shared" si="18"/>
        <v>58</v>
      </c>
      <c r="U63" s="193">
        <f t="shared" si="12"/>
        <v>45138</v>
      </c>
      <c r="V63" s="192">
        <f t="shared" si="13"/>
        <v>0</v>
      </c>
      <c r="W63" s="192">
        <f t="shared" si="14"/>
        <v>0</v>
      </c>
      <c r="X63" s="192">
        <f t="shared" si="19"/>
        <v>0</v>
      </c>
      <c r="Y63" s="192">
        <f t="shared" si="15"/>
        <v>0</v>
      </c>
      <c r="Z63" s="192">
        <f t="shared" si="20"/>
        <v>0</v>
      </c>
      <c r="AA63" s="191"/>
      <c r="AB63" s="203"/>
      <c r="AC63" s="191"/>
      <c r="AD63" s="191"/>
      <c r="AE63" s="191"/>
      <c r="AF63" s="191"/>
      <c r="AG63" s="191"/>
      <c r="AH63" s="191"/>
      <c r="AI63" s="191"/>
      <c r="AJ63" s="191"/>
      <c r="AK63" s="189"/>
      <c r="AL63" s="189"/>
      <c r="AM63" s="189"/>
      <c r="AN63" s="199"/>
    </row>
    <row r="64" spans="3:40">
      <c r="C64" s="195">
        <f t="shared" si="4"/>
        <v>1</v>
      </c>
      <c r="D64" s="195">
        <f t="shared" si="5"/>
        <v>59</v>
      </c>
      <c r="F64" s="194">
        <f t="shared" si="16"/>
        <v>59</v>
      </c>
      <c r="G64" s="193">
        <f t="shared" si="6"/>
        <v>45169</v>
      </c>
      <c r="H64" s="205">
        <f t="shared" si="2"/>
        <v>0</v>
      </c>
      <c r="I64" s="205">
        <f t="shared" si="17"/>
        <v>0</v>
      </c>
      <c r="J64" s="205">
        <f t="shared" si="7"/>
        <v>0</v>
      </c>
      <c r="K64" s="205">
        <f t="shared" si="8"/>
        <v>0</v>
      </c>
      <c r="L64" s="204" t="e">
        <f t="shared" si="9"/>
        <v>#NUM!</v>
      </c>
      <c r="M64" s="198"/>
      <c r="N64" s="198"/>
      <c r="O64" s="198"/>
      <c r="P64" s="198"/>
      <c r="Q64" s="195">
        <f t="shared" si="10"/>
        <v>1</v>
      </c>
      <c r="R64" s="195">
        <f t="shared" si="11"/>
        <v>59</v>
      </c>
      <c r="T64" s="194">
        <f t="shared" si="18"/>
        <v>59</v>
      </c>
      <c r="U64" s="193">
        <f t="shared" si="12"/>
        <v>45169</v>
      </c>
      <c r="V64" s="192">
        <f t="shared" si="13"/>
        <v>0</v>
      </c>
      <c r="W64" s="192">
        <f t="shared" si="14"/>
        <v>0</v>
      </c>
      <c r="X64" s="192">
        <f t="shared" si="19"/>
        <v>0</v>
      </c>
      <c r="Y64" s="192">
        <f t="shared" si="15"/>
        <v>0</v>
      </c>
      <c r="Z64" s="192">
        <f t="shared" si="20"/>
        <v>0</v>
      </c>
      <c r="AA64" s="191"/>
      <c r="AB64" s="203"/>
      <c r="AC64" s="191"/>
      <c r="AD64" s="191"/>
      <c r="AE64" s="191"/>
      <c r="AF64" s="191"/>
      <c r="AG64" s="191"/>
      <c r="AH64" s="191"/>
      <c r="AI64" s="191"/>
      <c r="AJ64" s="191"/>
      <c r="AN64" s="199"/>
    </row>
    <row r="65" spans="3:42">
      <c r="C65" s="195">
        <f t="shared" si="4"/>
        <v>0</v>
      </c>
      <c r="D65" s="195">
        <f t="shared" si="5"/>
        <v>0</v>
      </c>
      <c r="F65" s="194">
        <f t="shared" si="16"/>
        <v>60</v>
      </c>
      <c r="G65" s="193">
        <f t="shared" si="6"/>
        <v>45199</v>
      </c>
      <c r="H65" s="205">
        <f t="shared" si="2"/>
        <v>0</v>
      </c>
      <c r="I65" s="205">
        <f t="shared" si="17"/>
        <v>0</v>
      </c>
      <c r="J65" s="205">
        <f t="shared" si="7"/>
        <v>0</v>
      </c>
      <c r="K65" s="205">
        <f t="shared" si="8"/>
        <v>0</v>
      </c>
      <c r="L65" s="204" t="e">
        <f t="shared" si="9"/>
        <v>#NUM!</v>
      </c>
      <c r="M65" s="198"/>
      <c r="N65" s="198"/>
      <c r="O65" s="198"/>
      <c r="P65" s="198"/>
      <c r="Q65" s="195">
        <f t="shared" si="10"/>
        <v>0</v>
      </c>
      <c r="R65" s="195">
        <f t="shared" si="11"/>
        <v>0</v>
      </c>
      <c r="T65" s="194">
        <f t="shared" si="18"/>
        <v>60</v>
      </c>
      <c r="U65" s="193">
        <f t="shared" si="12"/>
        <v>45199</v>
      </c>
      <c r="V65" s="192">
        <f t="shared" si="13"/>
        <v>0</v>
      </c>
      <c r="W65" s="192">
        <f t="shared" si="14"/>
        <v>0</v>
      </c>
      <c r="X65" s="192">
        <f t="shared" si="19"/>
        <v>0</v>
      </c>
      <c r="Y65" s="192">
        <f t="shared" si="15"/>
        <v>0</v>
      </c>
      <c r="Z65" s="192">
        <f t="shared" si="20"/>
        <v>0</v>
      </c>
      <c r="AA65" s="191"/>
      <c r="AB65" s="203"/>
      <c r="AC65" s="191"/>
      <c r="AD65" s="191"/>
      <c r="AE65" s="191"/>
      <c r="AF65" s="191"/>
      <c r="AG65" s="191"/>
      <c r="AH65" s="191"/>
      <c r="AI65" s="191"/>
      <c r="AJ65" s="191"/>
      <c r="AN65" s="199"/>
    </row>
    <row r="66" spans="3:42">
      <c r="C66" s="195">
        <f t="shared" si="4"/>
        <v>0</v>
      </c>
      <c r="D66" s="195">
        <f t="shared" si="5"/>
        <v>0</v>
      </c>
      <c r="F66" s="194">
        <f t="shared" si="16"/>
        <v>0</v>
      </c>
      <c r="G66" s="193">
        <f t="shared" si="6"/>
        <v>0</v>
      </c>
      <c r="H66" s="205">
        <f t="shared" si="2"/>
        <v>0</v>
      </c>
      <c r="I66" s="205">
        <f t="shared" si="17"/>
        <v>0</v>
      </c>
      <c r="J66" s="205" t="e">
        <f t="shared" si="7"/>
        <v>#NUM!</v>
      </c>
      <c r="K66" s="205" t="e">
        <f t="shared" si="8"/>
        <v>#NUM!</v>
      </c>
      <c r="L66" s="204" t="e">
        <f t="shared" si="9"/>
        <v>#NUM!</v>
      </c>
      <c r="M66" s="198"/>
      <c r="N66" s="198"/>
      <c r="O66" s="198"/>
      <c r="P66" s="198"/>
      <c r="Q66" s="195">
        <f t="shared" si="10"/>
        <v>0</v>
      </c>
      <c r="R66" s="195">
        <f t="shared" si="11"/>
        <v>0</v>
      </c>
      <c r="T66" s="194">
        <f t="shared" si="18"/>
        <v>0</v>
      </c>
      <c r="U66" s="193">
        <f t="shared" si="12"/>
        <v>45230</v>
      </c>
      <c r="V66" s="192">
        <f t="shared" si="13"/>
        <v>0</v>
      </c>
      <c r="W66" s="192">
        <f t="shared" si="14"/>
        <v>0</v>
      </c>
      <c r="X66" s="192">
        <f t="shared" si="19"/>
        <v>0</v>
      </c>
      <c r="Y66" s="192">
        <f t="shared" si="15"/>
        <v>0</v>
      </c>
      <c r="Z66" s="192">
        <f t="shared" si="20"/>
        <v>0</v>
      </c>
      <c r="AA66" s="191"/>
      <c r="AB66" s="203"/>
      <c r="AC66" s="191"/>
      <c r="AD66" s="191"/>
      <c r="AE66" s="191"/>
      <c r="AF66" s="191"/>
      <c r="AG66" s="191"/>
      <c r="AH66" s="191"/>
      <c r="AI66" s="191"/>
      <c r="AJ66" s="191"/>
      <c r="AN66" s="199"/>
      <c r="AP66" s="190"/>
    </row>
    <row r="67" spans="3:42">
      <c r="C67" s="195">
        <f t="shared" si="4"/>
        <v>0</v>
      </c>
      <c r="D67" s="195">
        <f t="shared" si="5"/>
        <v>0</v>
      </c>
      <c r="F67" s="194">
        <f t="shared" si="16"/>
        <v>0</v>
      </c>
      <c r="G67" s="193">
        <f t="shared" si="6"/>
        <v>0</v>
      </c>
      <c r="H67" s="205">
        <f t="shared" si="2"/>
        <v>0</v>
      </c>
      <c r="I67" s="205">
        <f t="shared" si="17"/>
        <v>0</v>
      </c>
      <c r="J67" s="205" t="e">
        <f t="shared" si="7"/>
        <v>#NUM!</v>
      </c>
      <c r="K67" s="205" t="e">
        <f t="shared" si="8"/>
        <v>#NUM!</v>
      </c>
      <c r="L67" s="204" t="e">
        <f t="shared" si="9"/>
        <v>#NUM!</v>
      </c>
      <c r="M67" s="198"/>
      <c r="N67" s="198"/>
      <c r="O67" s="198"/>
      <c r="P67" s="198"/>
      <c r="Q67" s="195">
        <f t="shared" si="10"/>
        <v>0</v>
      </c>
      <c r="R67" s="195">
        <f t="shared" si="11"/>
        <v>0</v>
      </c>
      <c r="T67" s="194">
        <f t="shared" si="18"/>
        <v>0</v>
      </c>
      <c r="U67" s="193">
        <f t="shared" si="12"/>
        <v>45260</v>
      </c>
      <c r="V67" s="192">
        <f t="shared" si="13"/>
        <v>0</v>
      </c>
      <c r="W67" s="192">
        <f t="shared" si="14"/>
        <v>0</v>
      </c>
      <c r="X67" s="192">
        <f t="shared" si="19"/>
        <v>0</v>
      </c>
      <c r="Y67" s="192">
        <f t="shared" si="15"/>
        <v>0</v>
      </c>
      <c r="Z67" s="192">
        <f t="shared" si="20"/>
        <v>0</v>
      </c>
      <c r="AA67" s="191"/>
      <c r="AB67" s="203"/>
      <c r="AC67" s="191"/>
      <c r="AD67" s="191"/>
      <c r="AE67" s="191"/>
      <c r="AF67" s="191"/>
      <c r="AG67" s="191"/>
      <c r="AH67" s="191"/>
      <c r="AI67" s="191"/>
      <c r="AJ67" s="191"/>
      <c r="AN67" s="199"/>
      <c r="AP67" s="190"/>
    </row>
    <row r="68" spans="3:42">
      <c r="C68" s="195">
        <f t="shared" si="4"/>
        <v>0</v>
      </c>
      <c r="D68" s="195">
        <f t="shared" si="5"/>
        <v>0</v>
      </c>
      <c r="F68" s="194">
        <f t="shared" si="16"/>
        <v>0</v>
      </c>
      <c r="G68" s="193">
        <f t="shared" si="6"/>
        <v>0</v>
      </c>
      <c r="H68" s="205">
        <f t="shared" si="2"/>
        <v>0</v>
      </c>
      <c r="I68" s="205">
        <f t="shared" si="17"/>
        <v>0</v>
      </c>
      <c r="J68" s="205" t="e">
        <f t="shared" si="7"/>
        <v>#NUM!</v>
      </c>
      <c r="K68" s="205" t="e">
        <f t="shared" si="8"/>
        <v>#NUM!</v>
      </c>
      <c r="L68" s="204" t="e">
        <f t="shared" si="9"/>
        <v>#NUM!</v>
      </c>
      <c r="M68" s="198"/>
      <c r="N68" s="198"/>
      <c r="O68" s="198"/>
      <c r="P68" s="198"/>
      <c r="Q68" s="195">
        <f t="shared" si="10"/>
        <v>0</v>
      </c>
      <c r="R68" s="195">
        <f t="shared" si="11"/>
        <v>0</v>
      </c>
      <c r="T68" s="194">
        <f t="shared" si="18"/>
        <v>0</v>
      </c>
      <c r="U68" s="193">
        <f t="shared" si="12"/>
        <v>45291</v>
      </c>
      <c r="V68" s="192">
        <f t="shared" si="13"/>
        <v>0</v>
      </c>
      <c r="W68" s="192">
        <f t="shared" si="14"/>
        <v>0</v>
      </c>
      <c r="X68" s="192">
        <f t="shared" si="19"/>
        <v>0</v>
      </c>
      <c r="Y68" s="192">
        <f t="shared" si="15"/>
        <v>0</v>
      </c>
      <c r="Z68" s="192">
        <f t="shared" si="20"/>
        <v>0</v>
      </c>
      <c r="AA68" s="191"/>
      <c r="AB68" s="203"/>
      <c r="AC68" s="191"/>
      <c r="AD68" s="191"/>
      <c r="AE68" s="191"/>
      <c r="AF68" s="191"/>
      <c r="AG68" s="191"/>
      <c r="AH68" s="191"/>
      <c r="AI68" s="191"/>
      <c r="AJ68" s="191"/>
      <c r="AN68" s="199"/>
      <c r="AP68" s="190"/>
    </row>
    <row r="69" spans="3:42">
      <c r="C69" s="195">
        <f t="shared" si="4"/>
        <v>0</v>
      </c>
      <c r="D69" s="195">
        <f t="shared" si="5"/>
        <v>0</v>
      </c>
      <c r="F69" s="194">
        <f t="shared" si="16"/>
        <v>0</v>
      </c>
      <c r="G69" s="193">
        <f t="shared" si="6"/>
        <v>0</v>
      </c>
      <c r="H69" s="205">
        <f t="shared" ref="H69:H76" si="35">PV($O$8,C69,$I$6,0,0)*-1</f>
        <v>0</v>
      </c>
      <c r="I69" s="205">
        <f t="shared" si="17"/>
        <v>0</v>
      </c>
      <c r="J69" s="205" t="e">
        <f t="shared" si="7"/>
        <v>#NUM!</v>
      </c>
      <c r="K69" s="205" t="e">
        <f t="shared" si="8"/>
        <v>#NUM!</v>
      </c>
      <c r="L69" s="204" t="e">
        <f t="shared" si="9"/>
        <v>#NUM!</v>
      </c>
      <c r="M69" s="198"/>
      <c r="N69" s="198"/>
      <c r="O69" s="198"/>
      <c r="P69" s="198"/>
      <c r="Q69" s="195">
        <f t="shared" si="10"/>
        <v>0</v>
      </c>
      <c r="R69" s="195">
        <f t="shared" si="11"/>
        <v>0</v>
      </c>
      <c r="T69" s="194">
        <f t="shared" si="18"/>
        <v>0</v>
      </c>
      <c r="U69" s="193">
        <f t="shared" si="12"/>
        <v>45322</v>
      </c>
      <c r="V69" s="192">
        <f t="shared" si="13"/>
        <v>0</v>
      </c>
      <c r="W69" s="192">
        <f t="shared" si="14"/>
        <v>0</v>
      </c>
      <c r="X69" s="192">
        <f t="shared" si="19"/>
        <v>0</v>
      </c>
      <c r="Y69" s="192">
        <f t="shared" si="15"/>
        <v>0</v>
      </c>
      <c r="Z69" s="192">
        <f t="shared" si="20"/>
        <v>0</v>
      </c>
      <c r="AA69" s="191"/>
      <c r="AB69" s="203"/>
      <c r="AC69" s="191"/>
      <c r="AD69" s="191"/>
      <c r="AE69" s="191"/>
      <c r="AF69" s="191"/>
      <c r="AG69" s="191"/>
      <c r="AH69" s="191"/>
      <c r="AI69" s="191"/>
      <c r="AJ69" s="191"/>
      <c r="AN69" s="199"/>
      <c r="AP69" s="190"/>
    </row>
    <row r="70" spans="3:42">
      <c r="C70" s="195">
        <f t="shared" ref="C70:C109" si="36">IF(C69-1&gt;=0,C69-1,0)</f>
        <v>0</v>
      </c>
      <c r="D70" s="195">
        <f t="shared" ref="D70:D109" si="37">IF(C70&gt;0,D69+1,0)</f>
        <v>0</v>
      </c>
      <c r="F70" s="194">
        <f t="shared" si="16"/>
        <v>0</v>
      </c>
      <c r="G70" s="193">
        <f t="shared" ref="G70:G77" si="38">IF(F70&gt;0,EOMONTH(G69,$P$206),0)</f>
        <v>0</v>
      </c>
      <c r="H70" s="205">
        <f t="shared" si="35"/>
        <v>0</v>
      </c>
      <c r="I70" s="205">
        <f t="shared" si="17"/>
        <v>0</v>
      </c>
      <c r="J70" s="205" t="e">
        <f t="shared" ref="J70:J77" si="39">PPMT($O$8,F70,$O$9,-$O$6)</f>
        <v>#NUM!</v>
      </c>
      <c r="K70" s="205" t="e">
        <f t="shared" ref="K70:K77" si="40">IPMT($O$8,F70,$O$9,-$O$6)</f>
        <v>#NUM!</v>
      </c>
      <c r="L70" s="204" t="e">
        <f t="shared" ref="L70:L77" si="41">CUMIPMT($O$8,$O$9,$O$6,1,F70,0)*-1</f>
        <v>#NUM!</v>
      </c>
      <c r="M70" s="198"/>
      <c r="N70" s="198"/>
      <c r="O70" s="198"/>
      <c r="P70" s="198"/>
      <c r="Q70" s="195">
        <f t="shared" ref="Q70:Q133" si="42">IF(Q69-1&gt;=0,Q69-1,0)</f>
        <v>0</v>
      </c>
      <c r="R70" s="195">
        <f t="shared" ref="R70:R133" si="43">IF(Q70&gt;0,R69+1,0)</f>
        <v>0</v>
      </c>
      <c r="T70" s="194">
        <f t="shared" si="18"/>
        <v>0</v>
      </c>
      <c r="U70" s="193">
        <f t="shared" ref="U70:U133" si="44">EOMONTH(U69,$P$206)</f>
        <v>45351</v>
      </c>
      <c r="V70" s="192">
        <f t="shared" ref="V70:V133" si="45">IF(T70&gt;0,V69-W70,0)</f>
        <v>0</v>
      </c>
      <c r="W70" s="192">
        <f t="shared" ref="W70:W133" si="46">IF(T70&gt;$O$10,$V$5/($O$9-$O$10),0)</f>
        <v>0</v>
      </c>
      <c r="X70" s="192">
        <f t="shared" si="19"/>
        <v>0</v>
      </c>
      <c r="Y70" s="192">
        <f t="shared" ref="Y70:Y133" si="47">V69*$O$8</f>
        <v>0</v>
      </c>
      <c r="Z70" s="192">
        <f t="shared" si="20"/>
        <v>0</v>
      </c>
      <c r="AA70" s="191"/>
      <c r="AB70" s="203"/>
      <c r="AC70" s="191"/>
      <c r="AD70" s="191"/>
      <c r="AE70" s="191"/>
      <c r="AF70" s="191"/>
      <c r="AG70" s="191"/>
      <c r="AH70" s="191"/>
      <c r="AI70" s="191"/>
      <c r="AJ70" s="191"/>
      <c r="AN70" s="199"/>
      <c r="AP70" s="190"/>
    </row>
    <row r="71" spans="3:42">
      <c r="C71" s="195">
        <f t="shared" si="36"/>
        <v>0</v>
      </c>
      <c r="D71" s="195">
        <f t="shared" si="37"/>
        <v>0</v>
      </c>
      <c r="F71" s="194">
        <f t="shared" ref="F71:F77" si="48">IF(D70&gt;0,F70+1,0)</f>
        <v>0</v>
      </c>
      <c r="G71" s="193">
        <f t="shared" si="38"/>
        <v>0</v>
      </c>
      <c r="H71" s="205">
        <f t="shared" si="35"/>
        <v>0</v>
      </c>
      <c r="I71" s="205">
        <f t="shared" ref="I71:I77" si="49">IF(H70&gt;0,I70,0)</f>
        <v>0</v>
      </c>
      <c r="J71" s="205" t="e">
        <f t="shared" si="39"/>
        <v>#NUM!</v>
      </c>
      <c r="K71" s="205" t="e">
        <f t="shared" si="40"/>
        <v>#NUM!</v>
      </c>
      <c r="L71" s="204" t="e">
        <f t="shared" si="41"/>
        <v>#NUM!</v>
      </c>
      <c r="M71" s="198"/>
      <c r="N71" s="198"/>
      <c r="O71" s="198"/>
      <c r="P71" s="198"/>
      <c r="Q71" s="195">
        <f t="shared" si="42"/>
        <v>0</v>
      </c>
      <c r="R71" s="195">
        <f t="shared" si="43"/>
        <v>0</v>
      </c>
      <c r="T71" s="194">
        <f t="shared" ref="T71:T134" si="50">IF(R70&gt;0,T70+1,0)</f>
        <v>0</v>
      </c>
      <c r="U71" s="193">
        <f t="shared" si="44"/>
        <v>45382</v>
      </c>
      <c r="V71" s="192">
        <f t="shared" si="45"/>
        <v>0</v>
      </c>
      <c r="W71" s="192">
        <f t="shared" si="46"/>
        <v>0</v>
      </c>
      <c r="X71" s="192">
        <f t="shared" ref="X71:X134" si="51">W71+X70</f>
        <v>0</v>
      </c>
      <c r="Y71" s="192">
        <f t="shared" si="47"/>
        <v>0</v>
      </c>
      <c r="Z71" s="192">
        <f t="shared" ref="Z71:Z134" si="52">Z70+Y71</f>
        <v>0</v>
      </c>
      <c r="AA71" s="191"/>
      <c r="AB71" s="203"/>
      <c r="AC71" s="191"/>
      <c r="AD71" s="191"/>
      <c r="AE71" s="191"/>
      <c r="AF71" s="191"/>
      <c r="AG71" s="191"/>
      <c r="AH71" s="191"/>
      <c r="AI71" s="191"/>
      <c r="AJ71" s="191"/>
      <c r="AN71" s="199"/>
      <c r="AP71" s="190"/>
    </row>
    <row r="72" spans="3:42">
      <c r="C72" s="195">
        <f t="shared" si="36"/>
        <v>0</v>
      </c>
      <c r="D72" s="195">
        <f t="shared" si="37"/>
        <v>0</v>
      </c>
      <c r="F72" s="194">
        <f t="shared" si="48"/>
        <v>0</v>
      </c>
      <c r="G72" s="193">
        <f t="shared" si="38"/>
        <v>0</v>
      </c>
      <c r="H72" s="205">
        <f t="shared" si="35"/>
        <v>0</v>
      </c>
      <c r="I72" s="205">
        <f t="shared" si="49"/>
        <v>0</v>
      </c>
      <c r="J72" s="205" t="e">
        <f t="shared" si="39"/>
        <v>#NUM!</v>
      </c>
      <c r="K72" s="205" t="e">
        <f t="shared" si="40"/>
        <v>#NUM!</v>
      </c>
      <c r="L72" s="204" t="e">
        <f t="shared" si="41"/>
        <v>#NUM!</v>
      </c>
      <c r="M72" s="198"/>
      <c r="N72" s="198"/>
      <c r="O72" s="198"/>
      <c r="P72" s="198"/>
      <c r="Q72" s="195">
        <f t="shared" si="42"/>
        <v>0</v>
      </c>
      <c r="R72" s="195">
        <f t="shared" si="43"/>
        <v>0</v>
      </c>
      <c r="T72" s="194">
        <f t="shared" si="50"/>
        <v>0</v>
      </c>
      <c r="U72" s="193">
        <f t="shared" si="44"/>
        <v>45412</v>
      </c>
      <c r="V72" s="192">
        <f t="shared" si="45"/>
        <v>0</v>
      </c>
      <c r="W72" s="192">
        <f t="shared" si="46"/>
        <v>0</v>
      </c>
      <c r="X72" s="192">
        <f t="shared" si="51"/>
        <v>0</v>
      </c>
      <c r="Y72" s="192">
        <f t="shared" si="47"/>
        <v>0</v>
      </c>
      <c r="Z72" s="192">
        <f t="shared" si="52"/>
        <v>0</v>
      </c>
      <c r="AA72" s="191"/>
      <c r="AB72" s="203"/>
      <c r="AC72" s="191"/>
      <c r="AD72" s="191"/>
      <c r="AE72" s="191"/>
      <c r="AF72" s="191"/>
      <c r="AG72" s="191"/>
      <c r="AH72" s="191"/>
      <c r="AI72" s="191"/>
      <c r="AJ72" s="191"/>
      <c r="AN72" s="199"/>
      <c r="AP72" s="190"/>
    </row>
    <row r="73" spans="3:42">
      <c r="C73" s="195">
        <f t="shared" si="36"/>
        <v>0</v>
      </c>
      <c r="D73" s="195">
        <f t="shared" si="37"/>
        <v>0</v>
      </c>
      <c r="F73" s="194">
        <f t="shared" si="48"/>
        <v>0</v>
      </c>
      <c r="G73" s="193">
        <f t="shared" si="38"/>
        <v>0</v>
      </c>
      <c r="H73" s="205">
        <f t="shared" si="35"/>
        <v>0</v>
      </c>
      <c r="I73" s="205">
        <f t="shared" si="49"/>
        <v>0</v>
      </c>
      <c r="J73" s="205" t="e">
        <f t="shared" si="39"/>
        <v>#NUM!</v>
      </c>
      <c r="K73" s="205" t="e">
        <f t="shared" si="40"/>
        <v>#NUM!</v>
      </c>
      <c r="L73" s="204" t="e">
        <f t="shared" si="41"/>
        <v>#NUM!</v>
      </c>
      <c r="M73" s="198"/>
      <c r="N73" s="198"/>
      <c r="O73" s="198"/>
      <c r="P73" s="198"/>
      <c r="Q73" s="195">
        <f t="shared" si="42"/>
        <v>0</v>
      </c>
      <c r="R73" s="195">
        <f t="shared" si="43"/>
        <v>0</v>
      </c>
      <c r="T73" s="194">
        <f t="shared" si="50"/>
        <v>0</v>
      </c>
      <c r="U73" s="193">
        <f t="shared" si="44"/>
        <v>45443</v>
      </c>
      <c r="V73" s="192">
        <f t="shared" si="45"/>
        <v>0</v>
      </c>
      <c r="W73" s="192">
        <f t="shared" si="46"/>
        <v>0</v>
      </c>
      <c r="X73" s="192">
        <f t="shared" si="51"/>
        <v>0</v>
      </c>
      <c r="Y73" s="192">
        <f t="shared" si="47"/>
        <v>0</v>
      </c>
      <c r="Z73" s="192">
        <f t="shared" si="52"/>
        <v>0</v>
      </c>
      <c r="AA73" s="191"/>
      <c r="AB73" s="203"/>
      <c r="AC73" s="191"/>
      <c r="AD73" s="191"/>
      <c r="AE73" s="191"/>
      <c r="AF73" s="191"/>
      <c r="AG73" s="191"/>
      <c r="AH73" s="191"/>
      <c r="AI73" s="191"/>
      <c r="AJ73" s="191"/>
      <c r="AN73" s="199"/>
      <c r="AP73" s="190"/>
    </row>
    <row r="74" spans="3:42">
      <c r="C74" s="195">
        <f t="shared" si="36"/>
        <v>0</v>
      </c>
      <c r="D74" s="195">
        <f t="shared" si="37"/>
        <v>0</v>
      </c>
      <c r="F74" s="194">
        <f t="shared" si="48"/>
        <v>0</v>
      </c>
      <c r="G74" s="193">
        <f t="shared" si="38"/>
        <v>0</v>
      </c>
      <c r="H74" s="205">
        <f t="shared" si="35"/>
        <v>0</v>
      </c>
      <c r="I74" s="205">
        <f t="shared" si="49"/>
        <v>0</v>
      </c>
      <c r="J74" s="205" t="e">
        <f t="shared" si="39"/>
        <v>#NUM!</v>
      </c>
      <c r="K74" s="205" t="e">
        <f t="shared" si="40"/>
        <v>#NUM!</v>
      </c>
      <c r="L74" s="204" t="e">
        <f t="shared" si="41"/>
        <v>#NUM!</v>
      </c>
      <c r="M74" s="198"/>
      <c r="N74" s="198"/>
      <c r="O74" s="198"/>
      <c r="P74" s="198"/>
      <c r="Q74" s="195">
        <f t="shared" si="42"/>
        <v>0</v>
      </c>
      <c r="R74" s="195">
        <f t="shared" si="43"/>
        <v>0</v>
      </c>
      <c r="T74" s="194">
        <f t="shared" si="50"/>
        <v>0</v>
      </c>
      <c r="U74" s="193">
        <f t="shared" si="44"/>
        <v>45473</v>
      </c>
      <c r="V74" s="192">
        <f t="shared" si="45"/>
        <v>0</v>
      </c>
      <c r="W74" s="192">
        <f t="shared" si="46"/>
        <v>0</v>
      </c>
      <c r="X74" s="192">
        <f t="shared" si="51"/>
        <v>0</v>
      </c>
      <c r="Y74" s="192">
        <f t="shared" si="47"/>
        <v>0</v>
      </c>
      <c r="Z74" s="192">
        <f t="shared" si="52"/>
        <v>0</v>
      </c>
      <c r="AA74" s="191"/>
      <c r="AB74" s="203"/>
      <c r="AC74" s="191"/>
      <c r="AD74" s="191"/>
      <c r="AE74" s="191"/>
      <c r="AF74" s="191"/>
      <c r="AG74" s="191"/>
      <c r="AH74" s="191"/>
      <c r="AI74" s="191"/>
      <c r="AJ74" s="191"/>
      <c r="AN74" s="199"/>
      <c r="AP74" s="190"/>
    </row>
    <row r="75" spans="3:42">
      <c r="C75" s="195">
        <f t="shared" si="36"/>
        <v>0</v>
      </c>
      <c r="D75" s="195">
        <f t="shared" si="37"/>
        <v>0</v>
      </c>
      <c r="F75" s="194">
        <f t="shared" si="48"/>
        <v>0</v>
      </c>
      <c r="G75" s="193">
        <f t="shared" si="38"/>
        <v>0</v>
      </c>
      <c r="H75" s="205">
        <f t="shared" si="35"/>
        <v>0</v>
      </c>
      <c r="I75" s="205">
        <f t="shared" si="49"/>
        <v>0</v>
      </c>
      <c r="J75" s="205" t="e">
        <f t="shared" si="39"/>
        <v>#NUM!</v>
      </c>
      <c r="K75" s="205" t="e">
        <f t="shared" si="40"/>
        <v>#NUM!</v>
      </c>
      <c r="L75" s="204" t="e">
        <f t="shared" si="41"/>
        <v>#NUM!</v>
      </c>
      <c r="M75" s="198"/>
      <c r="N75" s="198"/>
      <c r="O75" s="198"/>
      <c r="P75" s="198"/>
      <c r="Q75" s="195">
        <f t="shared" si="42"/>
        <v>0</v>
      </c>
      <c r="R75" s="195">
        <f t="shared" si="43"/>
        <v>0</v>
      </c>
      <c r="T75" s="194">
        <f t="shared" si="50"/>
        <v>0</v>
      </c>
      <c r="U75" s="193">
        <f t="shared" si="44"/>
        <v>45504</v>
      </c>
      <c r="V75" s="192">
        <f t="shared" si="45"/>
        <v>0</v>
      </c>
      <c r="W75" s="192">
        <f t="shared" si="46"/>
        <v>0</v>
      </c>
      <c r="X75" s="192">
        <f t="shared" si="51"/>
        <v>0</v>
      </c>
      <c r="Y75" s="192">
        <f t="shared" si="47"/>
        <v>0</v>
      </c>
      <c r="Z75" s="192">
        <f t="shared" si="52"/>
        <v>0</v>
      </c>
      <c r="AA75" s="191"/>
      <c r="AB75" s="203"/>
      <c r="AC75" s="191"/>
      <c r="AD75" s="191"/>
      <c r="AE75" s="191"/>
      <c r="AF75" s="191"/>
      <c r="AG75" s="191"/>
      <c r="AH75" s="191"/>
      <c r="AI75" s="191"/>
      <c r="AJ75" s="191"/>
      <c r="AN75" s="199"/>
      <c r="AP75" s="190"/>
    </row>
    <row r="76" spans="3:42">
      <c r="C76" s="195">
        <f t="shared" si="36"/>
        <v>0</v>
      </c>
      <c r="D76" s="195">
        <f t="shared" si="37"/>
        <v>0</v>
      </c>
      <c r="F76" s="194">
        <f t="shared" si="48"/>
        <v>0</v>
      </c>
      <c r="G76" s="193">
        <f t="shared" si="38"/>
        <v>0</v>
      </c>
      <c r="H76" s="205">
        <f t="shared" si="35"/>
        <v>0</v>
      </c>
      <c r="I76" s="205">
        <f t="shared" si="49"/>
        <v>0</v>
      </c>
      <c r="J76" s="205" t="e">
        <f t="shared" si="39"/>
        <v>#NUM!</v>
      </c>
      <c r="K76" s="205" t="e">
        <f t="shared" si="40"/>
        <v>#NUM!</v>
      </c>
      <c r="L76" s="204" t="e">
        <f t="shared" si="41"/>
        <v>#NUM!</v>
      </c>
      <c r="M76" s="198"/>
      <c r="N76" s="198"/>
      <c r="O76" s="198"/>
      <c r="P76" s="198"/>
      <c r="Q76" s="195">
        <f t="shared" si="42"/>
        <v>0</v>
      </c>
      <c r="R76" s="195">
        <f t="shared" si="43"/>
        <v>0</v>
      </c>
      <c r="T76" s="194">
        <f t="shared" si="50"/>
        <v>0</v>
      </c>
      <c r="U76" s="193">
        <f t="shared" si="44"/>
        <v>45535</v>
      </c>
      <c r="V76" s="192">
        <f t="shared" si="45"/>
        <v>0</v>
      </c>
      <c r="W76" s="192">
        <f t="shared" si="46"/>
        <v>0</v>
      </c>
      <c r="X76" s="192">
        <f t="shared" si="51"/>
        <v>0</v>
      </c>
      <c r="Y76" s="192">
        <f t="shared" si="47"/>
        <v>0</v>
      </c>
      <c r="Z76" s="192">
        <f t="shared" si="52"/>
        <v>0</v>
      </c>
      <c r="AA76" s="191"/>
      <c r="AB76" s="203"/>
      <c r="AC76" s="191"/>
      <c r="AD76" s="191"/>
      <c r="AE76" s="191"/>
      <c r="AF76" s="191"/>
      <c r="AG76" s="191"/>
      <c r="AH76" s="191"/>
      <c r="AI76" s="191"/>
      <c r="AJ76" s="191"/>
      <c r="AN76" s="199"/>
      <c r="AP76" s="190"/>
    </row>
    <row r="77" spans="3:42">
      <c r="C77" s="195">
        <f t="shared" si="36"/>
        <v>0</v>
      </c>
      <c r="D77" s="195">
        <f t="shared" si="37"/>
        <v>0</v>
      </c>
      <c r="F77" s="194">
        <f t="shared" si="48"/>
        <v>0</v>
      </c>
      <c r="G77" s="193">
        <f t="shared" si="38"/>
        <v>0</v>
      </c>
      <c r="H77" s="205"/>
      <c r="I77" s="205">
        <f t="shared" si="49"/>
        <v>0</v>
      </c>
      <c r="J77" s="205" t="e">
        <f t="shared" si="39"/>
        <v>#NUM!</v>
      </c>
      <c r="K77" s="205" t="e">
        <f t="shared" si="40"/>
        <v>#NUM!</v>
      </c>
      <c r="L77" s="204" t="e">
        <f t="shared" si="41"/>
        <v>#NUM!</v>
      </c>
      <c r="M77" s="198"/>
      <c r="N77" s="198"/>
      <c r="O77" s="198"/>
      <c r="P77" s="198"/>
      <c r="Q77" s="195">
        <f t="shared" si="42"/>
        <v>0</v>
      </c>
      <c r="R77" s="195">
        <f t="shared" si="43"/>
        <v>0</v>
      </c>
      <c r="T77" s="194">
        <f t="shared" si="50"/>
        <v>0</v>
      </c>
      <c r="U77" s="193">
        <f t="shared" si="44"/>
        <v>45565</v>
      </c>
      <c r="V77" s="192">
        <f t="shared" si="45"/>
        <v>0</v>
      </c>
      <c r="W77" s="192">
        <f t="shared" si="46"/>
        <v>0</v>
      </c>
      <c r="X77" s="192">
        <f t="shared" si="51"/>
        <v>0</v>
      </c>
      <c r="Y77" s="192">
        <f t="shared" si="47"/>
        <v>0</v>
      </c>
      <c r="Z77" s="192">
        <f t="shared" si="52"/>
        <v>0</v>
      </c>
      <c r="AA77" s="191"/>
      <c r="AB77" s="203"/>
      <c r="AC77" s="191"/>
      <c r="AD77" s="191"/>
      <c r="AE77" s="191"/>
      <c r="AF77" s="191"/>
      <c r="AG77" s="191"/>
      <c r="AH77" s="191"/>
      <c r="AI77" s="191"/>
      <c r="AJ77" s="191"/>
      <c r="AN77" s="199"/>
      <c r="AP77" s="190"/>
    </row>
    <row r="78" spans="3:42" ht="17.25" customHeight="1">
      <c r="C78" s="202">
        <f t="shared" si="36"/>
        <v>0</v>
      </c>
      <c r="D78" s="202">
        <f t="shared" si="37"/>
        <v>0</v>
      </c>
      <c r="F78" s="198"/>
      <c r="G78" s="198"/>
      <c r="H78" s="198"/>
      <c r="I78" s="198"/>
      <c r="J78" s="198"/>
      <c r="K78" s="198"/>
      <c r="L78" s="198"/>
      <c r="M78" s="198"/>
      <c r="N78" s="198"/>
      <c r="O78" s="198"/>
      <c r="P78" s="198"/>
      <c r="Q78" s="195">
        <f t="shared" si="42"/>
        <v>0</v>
      </c>
      <c r="R78" s="195">
        <f t="shared" si="43"/>
        <v>0</v>
      </c>
      <c r="T78" s="194">
        <f t="shared" si="50"/>
        <v>0</v>
      </c>
      <c r="U78" s="193">
        <f t="shared" si="44"/>
        <v>45596</v>
      </c>
      <c r="V78" s="192">
        <f t="shared" si="45"/>
        <v>0</v>
      </c>
      <c r="W78" s="192">
        <f t="shared" si="46"/>
        <v>0</v>
      </c>
      <c r="X78" s="192">
        <f t="shared" si="51"/>
        <v>0</v>
      </c>
      <c r="Y78" s="192">
        <f t="shared" si="47"/>
        <v>0</v>
      </c>
      <c r="Z78" s="192">
        <f t="shared" si="52"/>
        <v>0</v>
      </c>
      <c r="AC78" s="191"/>
      <c r="AD78" s="191"/>
      <c r="AE78" s="191"/>
      <c r="AF78" s="191"/>
      <c r="AG78" s="191"/>
      <c r="AH78" s="191"/>
      <c r="AI78" s="191"/>
      <c r="AJ78" s="191"/>
      <c r="AN78" s="199"/>
      <c r="AP78" s="190"/>
    </row>
    <row r="79" spans="3:42">
      <c r="C79" s="202">
        <f t="shared" si="36"/>
        <v>0</v>
      </c>
      <c r="D79" s="202">
        <f t="shared" si="37"/>
        <v>0</v>
      </c>
      <c r="F79" s="198"/>
      <c r="G79" s="198"/>
      <c r="H79" s="198"/>
      <c r="I79" s="198"/>
      <c r="J79" s="198"/>
      <c r="K79" s="198"/>
      <c r="L79" s="198"/>
      <c r="M79" s="198"/>
      <c r="N79" s="198"/>
      <c r="O79" s="198"/>
      <c r="P79" s="198"/>
      <c r="Q79" s="195">
        <f t="shared" si="42"/>
        <v>0</v>
      </c>
      <c r="R79" s="195">
        <f t="shared" si="43"/>
        <v>0</v>
      </c>
      <c r="T79" s="194">
        <f t="shared" si="50"/>
        <v>0</v>
      </c>
      <c r="U79" s="193">
        <f t="shared" si="44"/>
        <v>45626</v>
      </c>
      <c r="V79" s="192">
        <f t="shared" si="45"/>
        <v>0</v>
      </c>
      <c r="W79" s="192">
        <f t="shared" si="46"/>
        <v>0</v>
      </c>
      <c r="X79" s="192">
        <f t="shared" si="51"/>
        <v>0</v>
      </c>
      <c r="Y79" s="192">
        <f t="shared" si="47"/>
        <v>0</v>
      </c>
      <c r="Z79" s="192">
        <f t="shared" si="52"/>
        <v>0</v>
      </c>
      <c r="AC79" s="191"/>
      <c r="AD79" s="191"/>
      <c r="AE79" s="191"/>
      <c r="AF79" s="191"/>
      <c r="AG79" s="191"/>
      <c r="AH79" s="191"/>
      <c r="AI79" s="191"/>
      <c r="AJ79" s="191"/>
      <c r="AN79" s="199"/>
      <c r="AP79" s="190"/>
    </row>
    <row r="80" spans="3:42">
      <c r="C80" s="202">
        <f t="shared" si="36"/>
        <v>0</v>
      </c>
      <c r="D80" s="202">
        <f t="shared" si="37"/>
        <v>0</v>
      </c>
      <c r="F80" s="198"/>
      <c r="G80" s="198"/>
      <c r="H80" s="198"/>
      <c r="I80" s="198"/>
      <c r="J80" s="198"/>
      <c r="K80" s="198"/>
      <c r="L80" s="198"/>
      <c r="M80" s="198"/>
      <c r="N80" s="198"/>
      <c r="O80" s="198"/>
      <c r="P80" s="198"/>
      <c r="Q80" s="195">
        <f t="shared" si="42"/>
        <v>0</v>
      </c>
      <c r="R80" s="195">
        <f t="shared" si="43"/>
        <v>0</v>
      </c>
      <c r="T80" s="194">
        <f t="shared" si="50"/>
        <v>0</v>
      </c>
      <c r="U80" s="193">
        <f t="shared" si="44"/>
        <v>45657</v>
      </c>
      <c r="V80" s="192">
        <f t="shared" si="45"/>
        <v>0</v>
      </c>
      <c r="W80" s="192">
        <f t="shared" si="46"/>
        <v>0</v>
      </c>
      <c r="X80" s="192">
        <f t="shared" si="51"/>
        <v>0</v>
      </c>
      <c r="Y80" s="192">
        <f t="shared" si="47"/>
        <v>0</v>
      </c>
      <c r="Z80" s="192">
        <f t="shared" si="52"/>
        <v>0</v>
      </c>
      <c r="AC80" s="191"/>
      <c r="AD80" s="191"/>
      <c r="AE80" s="191"/>
      <c r="AF80" s="191"/>
      <c r="AG80" s="191"/>
      <c r="AH80" s="191"/>
      <c r="AI80" s="191"/>
      <c r="AJ80" s="191"/>
      <c r="AN80" s="199"/>
      <c r="AP80" s="190"/>
    </row>
    <row r="81" spans="3:42">
      <c r="C81" s="202">
        <f t="shared" si="36"/>
        <v>0</v>
      </c>
      <c r="D81" s="202">
        <f t="shared" si="37"/>
        <v>0</v>
      </c>
      <c r="F81" s="198"/>
      <c r="G81" s="198"/>
      <c r="H81" s="198"/>
      <c r="I81" s="198"/>
      <c r="J81" s="198"/>
      <c r="K81" s="198"/>
      <c r="L81" s="198"/>
      <c r="M81" s="198"/>
      <c r="N81" s="198"/>
      <c r="O81" s="198"/>
      <c r="P81" s="198"/>
      <c r="Q81" s="195">
        <f t="shared" si="42"/>
        <v>0</v>
      </c>
      <c r="R81" s="195">
        <f t="shared" si="43"/>
        <v>0</v>
      </c>
      <c r="T81" s="194">
        <f t="shared" si="50"/>
        <v>0</v>
      </c>
      <c r="U81" s="193">
        <f t="shared" si="44"/>
        <v>45688</v>
      </c>
      <c r="V81" s="192">
        <f t="shared" si="45"/>
        <v>0</v>
      </c>
      <c r="W81" s="192">
        <f t="shared" si="46"/>
        <v>0</v>
      </c>
      <c r="X81" s="192">
        <f t="shared" si="51"/>
        <v>0</v>
      </c>
      <c r="Y81" s="192">
        <f t="shared" si="47"/>
        <v>0</v>
      </c>
      <c r="Z81" s="192">
        <f t="shared" si="52"/>
        <v>0</v>
      </c>
      <c r="AC81" s="191"/>
      <c r="AD81" s="191"/>
      <c r="AE81" s="191"/>
      <c r="AF81" s="191"/>
      <c r="AG81" s="191"/>
      <c r="AH81" s="191"/>
      <c r="AI81" s="191"/>
      <c r="AJ81" s="191"/>
      <c r="AN81" s="199"/>
      <c r="AP81" s="190"/>
    </row>
    <row r="82" spans="3:42">
      <c r="C82" s="202">
        <f t="shared" si="36"/>
        <v>0</v>
      </c>
      <c r="D82" s="202">
        <f t="shared" si="37"/>
        <v>0</v>
      </c>
      <c r="F82" s="198"/>
      <c r="G82" s="198"/>
      <c r="H82" s="198"/>
      <c r="I82" s="198"/>
      <c r="J82" s="198"/>
      <c r="K82" s="198"/>
      <c r="L82" s="198"/>
      <c r="M82" s="198"/>
      <c r="N82" s="198"/>
      <c r="O82" s="198"/>
      <c r="P82" s="198"/>
      <c r="Q82" s="195">
        <f t="shared" si="42"/>
        <v>0</v>
      </c>
      <c r="R82" s="195">
        <f t="shared" si="43"/>
        <v>0</v>
      </c>
      <c r="T82" s="194">
        <f t="shared" si="50"/>
        <v>0</v>
      </c>
      <c r="U82" s="193">
        <f t="shared" si="44"/>
        <v>45716</v>
      </c>
      <c r="V82" s="192">
        <f t="shared" si="45"/>
        <v>0</v>
      </c>
      <c r="W82" s="192">
        <f t="shared" si="46"/>
        <v>0</v>
      </c>
      <c r="X82" s="192">
        <f t="shared" si="51"/>
        <v>0</v>
      </c>
      <c r="Y82" s="192">
        <f t="shared" si="47"/>
        <v>0</v>
      </c>
      <c r="Z82" s="192">
        <f t="shared" si="52"/>
        <v>0</v>
      </c>
      <c r="AC82" s="191"/>
      <c r="AD82" s="191"/>
      <c r="AE82" s="191"/>
      <c r="AF82" s="191"/>
      <c r="AG82" s="191"/>
      <c r="AH82" s="191"/>
      <c r="AI82" s="191"/>
      <c r="AJ82" s="191"/>
      <c r="AN82" s="199"/>
      <c r="AP82" s="190"/>
    </row>
    <row r="83" spans="3:42">
      <c r="C83" s="202">
        <f t="shared" si="36"/>
        <v>0</v>
      </c>
      <c r="D83" s="202">
        <f t="shared" si="37"/>
        <v>0</v>
      </c>
      <c r="F83" s="198"/>
      <c r="G83" s="198"/>
      <c r="H83" s="198"/>
      <c r="I83" s="198"/>
      <c r="J83" s="198"/>
      <c r="K83" s="198"/>
      <c r="L83" s="198"/>
      <c r="M83" s="198"/>
      <c r="N83" s="198"/>
      <c r="O83" s="198"/>
      <c r="P83" s="198"/>
      <c r="Q83" s="195">
        <f t="shared" si="42"/>
        <v>0</v>
      </c>
      <c r="R83" s="195">
        <f t="shared" si="43"/>
        <v>0</v>
      </c>
      <c r="T83" s="194">
        <f t="shared" si="50"/>
        <v>0</v>
      </c>
      <c r="U83" s="193">
        <f t="shared" si="44"/>
        <v>45747</v>
      </c>
      <c r="V83" s="192">
        <f t="shared" si="45"/>
        <v>0</v>
      </c>
      <c r="W83" s="192">
        <f t="shared" si="46"/>
        <v>0</v>
      </c>
      <c r="X83" s="192">
        <f t="shared" si="51"/>
        <v>0</v>
      </c>
      <c r="Y83" s="192">
        <f t="shared" si="47"/>
        <v>0</v>
      </c>
      <c r="Z83" s="192">
        <f t="shared" si="52"/>
        <v>0</v>
      </c>
      <c r="AC83" s="191"/>
      <c r="AD83" s="191"/>
      <c r="AE83" s="191"/>
      <c r="AF83" s="191"/>
      <c r="AG83" s="191"/>
      <c r="AH83" s="191"/>
      <c r="AI83" s="191"/>
      <c r="AJ83" s="191"/>
      <c r="AN83" s="199"/>
      <c r="AP83" s="190"/>
    </row>
    <row r="84" spans="3:42">
      <c r="C84" s="202">
        <f t="shared" si="36"/>
        <v>0</v>
      </c>
      <c r="D84" s="202">
        <f t="shared" si="37"/>
        <v>0</v>
      </c>
      <c r="F84" s="198"/>
      <c r="G84" s="198"/>
      <c r="H84" s="198"/>
      <c r="I84" s="198"/>
      <c r="J84" s="198"/>
      <c r="K84" s="198"/>
      <c r="L84" s="198"/>
      <c r="M84" s="198"/>
      <c r="N84" s="198"/>
      <c r="O84" s="198"/>
      <c r="P84" s="198"/>
      <c r="Q84" s="195">
        <f t="shared" si="42"/>
        <v>0</v>
      </c>
      <c r="R84" s="195">
        <f t="shared" si="43"/>
        <v>0</v>
      </c>
      <c r="T84" s="194">
        <f t="shared" si="50"/>
        <v>0</v>
      </c>
      <c r="U84" s="193">
        <f t="shared" si="44"/>
        <v>45777</v>
      </c>
      <c r="V84" s="192">
        <f t="shared" si="45"/>
        <v>0</v>
      </c>
      <c r="W84" s="192">
        <f t="shared" si="46"/>
        <v>0</v>
      </c>
      <c r="X84" s="192">
        <f t="shared" si="51"/>
        <v>0</v>
      </c>
      <c r="Y84" s="192">
        <f t="shared" si="47"/>
        <v>0</v>
      </c>
      <c r="Z84" s="192">
        <f t="shared" si="52"/>
        <v>0</v>
      </c>
      <c r="AC84" s="191"/>
      <c r="AD84" s="191"/>
      <c r="AE84" s="191"/>
      <c r="AF84" s="191"/>
      <c r="AG84" s="191"/>
      <c r="AH84" s="191"/>
      <c r="AI84" s="191"/>
      <c r="AJ84" s="191"/>
      <c r="AN84" s="199"/>
      <c r="AP84" s="190"/>
    </row>
    <row r="85" spans="3:42">
      <c r="C85" s="202">
        <f t="shared" si="36"/>
        <v>0</v>
      </c>
      <c r="D85" s="202">
        <f t="shared" si="37"/>
        <v>0</v>
      </c>
      <c r="F85" s="198"/>
      <c r="G85" s="198"/>
      <c r="H85" s="198"/>
      <c r="I85" s="198"/>
      <c r="J85" s="198"/>
      <c r="K85" s="198"/>
      <c r="L85" s="198"/>
      <c r="M85" s="198"/>
      <c r="N85" s="198"/>
      <c r="O85" s="198"/>
      <c r="P85" s="198"/>
      <c r="Q85" s="195">
        <f t="shared" si="42"/>
        <v>0</v>
      </c>
      <c r="R85" s="195">
        <f t="shared" si="43"/>
        <v>0</v>
      </c>
      <c r="T85" s="194">
        <f t="shared" si="50"/>
        <v>0</v>
      </c>
      <c r="U85" s="193">
        <f t="shared" si="44"/>
        <v>45808</v>
      </c>
      <c r="V85" s="192">
        <f t="shared" si="45"/>
        <v>0</v>
      </c>
      <c r="W85" s="192">
        <f t="shared" si="46"/>
        <v>0</v>
      </c>
      <c r="X85" s="192">
        <f t="shared" si="51"/>
        <v>0</v>
      </c>
      <c r="Y85" s="192">
        <f t="shared" si="47"/>
        <v>0</v>
      </c>
      <c r="Z85" s="192">
        <f t="shared" si="52"/>
        <v>0</v>
      </c>
      <c r="AC85" s="191"/>
      <c r="AD85" s="191"/>
      <c r="AE85" s="191"/>
      <c r="AF85" s="191"/>
      <c r="AG85" s="191"/>
      <c r="AH85" s="191"/>
      <c r="AI85" s="191"/>
      <c r="AJ85" s="191"/>
      <c r="AN85" s="199"/>
      <c r="AP85" s="190"/>
    </row>
    <row r="86" spans="3:42">
      <c r="C86" s="202">
        <f t="shared" si="36"/>
        <v>0</v>
      </c>
      <c r="D86" s="202">
        <f t="shared" si="37"/>
        <v>0</v>
      </c>
      <c r="F86" s="198"/>
      <c r="G86" s="198"/>
      <c r="H86" s="198"/>
      <c r="I86" s="198"/>
      <c r="J86" s="198"/>
      <c r="K86" s="198"/>
      <c r="L86" s="198"/>
      <c r="M86" s="198"/>
      <c r="N86" s="198"/>
      <c r="O86" s="198"/>
      <c r="P86" s="198"/>
      <c r="Q86" s="195">
        <f t="shared" si="42"/>
        <v>0</v>
      </c>
      <c r="R86" s="195">
        <f t="shared" si="43"/>
        <v>0</v>
      </c>
      <c r="T86" s="194">
        <f t="shared" si="50"/>
        <v>0</v>
      </c>
      <c r="U86" s="193">
        <f t="shared" si="44"/>
        <v>45838</v>
      </c>
      <c r="V86" s="192">
        <f t="shared" si="45"/>
        <v>0</v>
      </c>
      <c r="W86" s="192">
        <f t="shared" si="46"/>
        <v>0</v>
      </c>
      <c r="X86" s="192">
        <f t="shared" si="51"/>
        <v>0</v>
      </c>
      <c r="Y86" s="192">
        <f t="shared" si="47"/>
        <v>0</v>
      </c>
      <c r="Z86" s="192">
        <f t="shared" si="52"/>
        <v>0</v>
      </c>
      <c r="AC86" s="191"/>
      <c r="AD86" s="191"/>
      <c r="AE86" s="191"/>
      <c r="AF86" s="191"/>
      <c r="AG86" s="191"/>
      <c r="AH86" s="191"/>
      <c r="AI86" s="191"/>
      <c r="AJ86" s="191"/>
      <c r="AN86" s="199"/>
      <c r="AP86" s="190"/>
    </row>
    <row r="87" spans="3:42">
      <c r="C87" s="202">
        <f t="shared" si="36"/>
        <v>0</v>
      </c>
      <c r="D87" s="202">
        <f t="shared" si="37"/>
        <v>0</v>
      </c>
      <c r="F87" s="198"/>
      <c r="G87" s="198"/>
      <c r="H87" s="198"/>
      <c r="I87" s="198"/>
      <c r="J87" s="198"/>
      <c r="K87" s="198"/>
      <c r="L87" s="198"/>
      <c r="M87" s="198"/>
      <c r="N87" s="198"/>
      <c r="O87" s="198"/>
      <c r="P87" s="198"/>
      <c r="Q87" s="195">
        <f t="shared" si="42"/>
        <v>0</v>
      </c>
      <c r="R87" s="195">
        <f t="shared" si="43"/>
        <v>0</v>
      </c>
      <c r="T87" s="194">
        <f t="shared" si="50"/>
        <v>0</v>
      </c>
      <c r="U87" s="193">
        <f t="shared" si="44"/>
        <v>45869</v>
      </c>
      <c r="V87" s="192">
        <f t="shared" si="45"/>
        <v>0</v>
      </c>
      <c r="W87" s="192">
        <f t="shared" si="46"/>
        <v>0</v>
      </c>
      <c r="X87" s="192">
        <f t="shared" si="51"/>
        <v>0</v>
      </c>
      <c r="Y87" s="192">
        <f t="shared" si="47"/>
        <v>0</v>
      </c>
      <c r="Z87" s="192">
        <f t="shared" si="52"/>
        <v>0</v>
      </c>
      <c r="AC87" s="191"/>
      <c r="AD87" s="191"/>
      <c r="AE87" s="191"/>
      <c r="AF87" s="191"/>
      <c r="AG87" s="191"/>
      <c r="AH87" s="191"/>
      <c r="AI87" s="191"/>
      <c r="AJ87" s="191"/>
      <c r="AN87" s="199"/>
      <c r="AP87" s="190"/>
    </row>
    <row r="88" spans="3:42">
      <c r="C88" s="202">
        <f t="shared" si="36"/>
        <v>0</v>
      </c>
      <c r="D88" s="202">
        <f t="shared" si="37"/>
        <v>0</v>
      </c>
      <c r="F88" s="198"/>
      <c r="G88" s="198"/>
      <c r="H88" s="198"/>
      <c r="I88" s="198"/>
      <c r="J88" s="198"/>
      <c r="K88" s="198"/>
      <c r="L88" s="198"/>
      <c r="M88" s="198"/>
      <c r="N88" s="198"/>
      <c r="O88" s="198"/>
      <c r="P88" s="198"/>
      <c r="Q88" s="195">
        <f t="shared" si="42"/>
        <v>0</v>
      </c>
      <c r="R88" s="195">
        <f t="shared" si="43"/>
        <v>0</v>
      </c>
      <c r="T88" s="194">
        <f t="shared" si="50"/>
        <v>0</v>
      </c>
      <c r="U88" s="193">
        <f t="shared" si="44"/>
        <v>45900</v>
      </c>
      <c r="V88" s="192">
        <f t="shared" si="45"/>
        <v>0</v>
      </c>
      <c r="W88" s="192">
        <f t="shared" si="46"/>
        <v>0</v>
      </c>
      <c r="X88" s="192">
        <f t="shared" si="51"/>
        <v>0</v>
      </c>
      <c r="Y88" s="192">
        <f t="shared" si="47"/>
        <v>0</v>
      </c>
      <c r="Z88" s="192">
        <f t="shared" si="52"/>
        <v>0</v>
      </c>
      <c r="AC88" s="191"/>
      <c r="AD88" s="191"/>
      <c r="AE88" s="191"/>
      <c r="AF88" s="191"/>
      <c r="AG88" s="191"/>
      <c r="AH88" s="191"/>
      <c r="AI88" s="191"/>
      <c r="AJ88" s="191"/>
      <c r="AN88" s="199"/>
      <c r="AP88" s="190"/>
    </row>
    <row r="89" spans="3:42">
      <c r="C89" s="202">
        <f t="shared" si="36"/>
        <v>0</v>
      </c>
      <c r="D89" s="202">
        <f t="shared" si="37"/>
        <v>0</v>
      </c>
      <c r="F89" s="198"/>
      <c r="G89" s="198"/>
      <c r="H89" s="198"/>
      <c r="I89" s="198"/>
      <c r="J89" s="198"/>
      <c r="K89" s="198"/>
      <c r="L89" s="198"/>
      <c r="M89" s="198"/>
      <c r="N89" s="198"/>
      <c r="O89" s="198"/>
      <c r="P89" s="198"/>
      <c r="Q89" s="195">
        <f t="shared" si="42"/>
        <v>0</v>
      </c>
      <c r="R89" s="195">
        <f t="shared" si="43"/>
        <v>0</v>
      </c>
      <c r="T89" s="194">
        <f t="shared" si="50"/>
        <v>0</v>
      </c>
      <c r="U89" s="193">
        <f t="shared" si="44"/>
        <v>45930</v>
      </c>
      <c r="V89" s="192">
        <f t="shared" si="45"/>
        <v>0</v>
      </c>
      <c r="W89" s="192">
        <f t="shared" si="46"/>
        <v>0</v>
      </c>
      <c r="X89" s="192">
        <f t="shared" si="51"/>
        <v>0</v>
      </c>
      <c r="Y89" s="192">
        <f t="shared" si="47"/>
        <v>0</v>
      </c>
      <c r="Z89" s="192">
        <f t="shared" si="52"/>
        <v>0</v>
      </c>
      <c r="AC89" s="191"/>
      <c r="AD89" s="191"/>
      <c r="AE89" s="191"/>
      <c r="AF89" s="191"/>
      <c r="AG89" s="191"/>
      <c r="AH89" s="191"/>
      <c r="AI89" s="191"/>
      <c r="AJ89" s="191"/>
      <c r="AN89" s="199"/>
      <c r="AP89" s="190"/>
    </row>
    <row r="90" spans="3:42">
      <c r="C90" s="202">
        <f t="shared" si="36"/>
        <v>0</v>
      </c>
      <c r="D90" s="202">
        <f t="shared" si="37"/>
        <v>0</v>
      </c>
      <c r="F90" s="198"/>
      <c r="G90" s="198"/>
      <c r="H90" s="198"/>
      <c r="I90" s="198"/>
      <c r="J90" s="198"/>
      <c r="K90" s="198"/>
      <c r="L90" s="198"/>
      <c r="M90" s="198"/>
      <c r="N90" s="198"/>
      <c r="O90" s="198"/>
      <c r="P90" s="198"/>
      <c r="Q90" s="195">
        <f t="shared" si="42"/>
        <v>0</v>
      </c>
      <c r="R90" s="195">
        <f t="shared" si="43"/>
        <v>0</v>
      </c>
      <c r="T90" s="194">
        <f t="shared" si="50"/>
        <v>0</v>
      </c>
      <c r="U90" s="193">
        <f t="shared" si="44"/>
        <v>45961</v>
      </c>
      <c r="V90" s="192">
        <f t="shared" si="45"/>
        <v>0</v>
      </c>
      <c r="W90" s="192">
        <f t="shared" si="46"/>
        <v>0</v>
      </c>
      <c r="X90" s="192">
        <f t="shared" si="51"/>
        <v>0</v>
      </c>
      <c r="Y90" s="192">
        <f t="shared" si="47"/>
        <v>0</v>
      </c>
      <c r="Z90" s="192">
        <f t="shared" si="52"/>
        <v>0</v>
      </c>
      <c r="AC90" s="191"/>
      <c r="AD90" s="191"/>
      <c r="AE90" s="191"/>
      <c r="AF90" s="191"/>
      <c r="AG90" s="191"/>
      <c r="AH90" s="191"/>
      <c r="AI90" s="191"/>
      <c r="AJ90" s="191"/>
      <c r="AN90" s="199"/>
      <c r="AP90" s="190"/>
    </row>
    <row r="91" spans="3:42">
      <c r="C91" s="202">
        <f t="shared" si="36"/>
        <v>0</v>
      </c>
      <c r="D91" s="202">
        <f t="shared" si="37"/>
        <v>0</v>
      </c>
      <c r="F91" s="198"/>
      <c r="G91" s="198"/>
      <c r="H91" s="198"/>
      <c r="I91" s="198"/>
      <c r="J91" s="198"/>
      <c r="K91" s="198"/>
      <c r="L91" s="198"/>
      <c r="M91" s="198"/>
      <c r="N91" s="198"/>
      <c r="O91" s="198"/>
      <c r="P91" s="198"/>
      <c r="Q91" s="195">
        <f t="shared" si="42"/>
        <v>0</v>
      </c>
      <c r="R91" s="195">
        <f t="shared" si="43"/>
        <v>0</v>
      </c>
      <c r="T91" s="194">
        <f t="shared" si="50"/>
        <v>0</v>
      </c>
      <c r="U91" s="193">
        <f t="shared" si="44"/>
        <v>45991</v>
      </c>
      <c r="V91" s="192">
        <f t="shared" si="45"/>
        <v>0</v>
      </c>
      <c r="W91" s="192">
        <f t="shared" si="46"/>
        <v>0</v>
      </c>
      <c r="X91" s="192">
        <f t="shared" si="51"/>
        <v>0</v>
      </c>
      <c r="Y91" s="192">
        <f t="shared" si="47"/>
        <v>0</v>
      </c>
      <c r="Z91" s="192">
        <f t="shared" si="52"/>
        <v>0</v>
      </c>
      <c r="AC91" s="191"/>
      <c r="AD91" s="191"/>
      <c r="AE91" s="191"/>
      <c r="AF91" s="191"/>
      <c r="AG91" s="191"/>
      <c r="AH91" s="191"/>
      <c r="AI91" s="191"/>
      <c r="AJ91" s="191"/>
      <c r="AN91" s="199"/>
      <c r="AP91" s="190"/>
    </row>
    <row r="92" spans="3:42">
      <c r="C92" s="202">
        <f t="shared" si="36"/>
        <v>0</v>
      </c>
      <c r="D92" s="202">
        <f t="shared" si="37"/>
        <v>0</v>
      </c>
      <c r="F92" s="198"/>
      <c r="G92" s="198"/>
      <c r="H92" s="198"/>
      <c r="I92" s="198"/>
      <c r="J92" s="198"/>
      <c r="K92" s="198"/>
      <c r="L92" s="198"/>
      <c r="M92" s="198"/>
      <c r="N92" s="198"/>
      <c r="O92" s="198"/>
      <c r="P92" s="198"/>
      <c r="Q92" s="195">
        <f t="shared" si="42"/>
        <v>0</v>
      </c>
      <c r="R92" s="195">
        <f t="shared" si="43"/>
        <v>0</v>
      </c>
      <c r="T92" s="194">
        <f t="shared" si="50"/>
        <v>0</v>
      </c>
      <c r="U92" s="193">
        <f t="shared" si="44"/>
        <v>46022</v>
      </c>
      <c r="V92" s="192">
        <f t="shared" si="45"/>
        <v>0</v>
      </c>
      <c r="W92" s="192">
        <f t="shared" si="46"/>
        <v>0</v>
      </c>
      <c r="X92" s="192">
        <f t="shared" si="51"/>
        <v>0</v>
      </c>
      <c r="Y92" s="192">
        <f t="shared" si="47"/>
        <v>0</v>
      </c>
      <c r="Z92" s="192">
        <f t="shared" si="52"/>
        <v>0</v>
      </c>
      <c r="AC92" s="191"/>
      <c r="AD92" s="191"/>
      <c r="AE92" s="191"/>
      <c r="AF92" s="191"/>
      <c r="AG92" s="191"/>
      <c r="AH92" s="191"/>
      <c r="AI92" s="191"/>
      <c r="AJ92" s="191"/>
      <c r="AN92" s="199"/>
      <c r="AP92" s="190"/>
    </row>
    <row r="93" spans="3:42">
      <c r="C93" s="202">
        <f t="shared" si="36"/>
        <v>0</v>
      </c>
      <c r="D93" s="202">
        <f t="shared" si="37"/>
        <v>0</v>
      </c>
      <c r="F93" s="198"/>
      <c r="G93" s="198"/>
      <c r="H93" s="198"/>
      <c r="I93" s="198"/>
      <c r="J93" s="198"/>
      <c r="K93" s="198"/>
      <c r="L93" s="198"/>
      <c r="M93" s="198"/>
      <c r="N93" s="198"/>
      <c r="O93" s="198"/>
      <c r="P93" s="198"/>
      <c r="Q93" s="195">
        <f t="shared" si="42"/>
        <v>0</v>
      </c>
      <c r="R93" s="195">
        <f t="shared" si="43"/>
        <v>0</v>
      </c>
      <c r="T93" s="194">
        <f t="shared" si="50"/>
        <v>0</v>
      </c>
      <c r="U93" s="193">
        <f t="shared" si="44"/>
        <v>46053</v>
      </c>
      <c r="V93" s="192">
        <f t="shared" si="45"/>
        <v>0</v>
      </c>
      <c r="W93" s="192">
        <f t="shared" si="46"/>
        <v>0</v>
      </c>
      <c r="X93" s="192">
        <f t="shared" si="51"/>
        <v>0</v>
      </c>
      <c r="Y93" s="192">
        <f t="shared" si="47"/>
        <v>0</v>
      </c>
      <c r="Z93" s="192">
        <f t="shared" si="52"/>
        <v>0</v>
      </c>
      <c r="AC93" s="191"/>
      <c r="AD93" s="191"/>
      <c r="AE93" s="191"/>
      <c r="AF93" s="191"/>
      <c r="AG93" s="191"/>
      <c r="AH93" s="191"/>
      <c r="AI93" s="191"/>
      <c r="AJ93" s="191"/>
      <c r="AN93" s="199"/>
      <c r="AP93" s="190"/>
    </row>
    <row r="94" spans="3:42">
      <c r="C94" s="202">
        <f t="shared" si="36"/>
        <v>0</v>
      </c>
      <c r="D94" s="202">
        <f t="shared" si="37"/>
        <v>0</v>
      </c>
      <c r="F94" s="198"/>
      <c r="G94" s="198"/>
      <c r="H94" s="198"/>
      <c r="I94" s="198"/>
      <c r="J94" s="198"/>
      <c r="K94" s="198"/>
      <c r="L94" s="198"/>
      <c r="M94" s="198"/>
      <c r="N94" s="198"/>
      <c r="O94" s="198"/>
      <c r="P94" s="198"/>
      <c r="Q94" s="195">
        <f t="shared" si="42"/>
        <v>0</v>
      </c>
      <c r="R94" s="195">
        <f t="shared" si="43"/>
        <v>0</v>
      </c>
      <c r="T94" s="194">
        <f t="shared" si="50"/>
        <v>0</v>
      </c>
      <c r="U94" s="193">
        <f t="shared" si="44"/>
        <v>46081</v>
      </c>
      <c r="V94" s="192">
        <f t="shared" si="45"/>
        <v>0</v>
      </c>
      <c r="W94" s="192">
        <f t="shared" si="46"/>
        <v>0</v>
      </c>
      <c r="X94" s="192">
        <f t="shared" si="51"/>
        <v>0</v>
      </c>
      <c r="Y94" s="192">
        <f t="shared" si="47"/>
        <v>0</v>
      </c>
      <c r="Z94" s="192">
        <f t="shared" si="52"/>
        <v>0</v>
      </c>
      <c r="AC94" s="191"/>
      <c r="AD94" s="191"/>
      <c r="AE94" s="191"/>
      <c r="AF94" s="191"/>
      <c r="AG94" s="191"/>
      <c r="AH94" s="191"/>
      <c r="AI94" s="191"/>
      <c r="AJ94" s="191"/>
      <c r="AN94" s="199"/>
      <c r="AP94" s="190"/>
    </row>
    <row r="95" spans="3:42">
      <c r="C95" s="202">
        <f t="shared" si="36"/>
        <v>0</v>
      </c>
      <c r="D95" s="202">
        <f t="shared" si="37"/>
        <v>0</v>
      </c>
      <c r="F95" s="198"/>
      <c r="G95" s="198"/>
      <c r="H95" s="198"/>
      <c r="I95" s="198"/>
      <c r="J95" s="198"/>
      <c r="K95" s="198"/>
      <c r="L95" s="198"/>
      <c r="M95" s="198"/>
      <c r="N95" s="198"/>
      <c r="O95" s="198"/>
      <c r="P95" s="198"/>
      <c r="Q95" s="195">
        <f t="shared" si="42"/>
        <v>0</v>
      </c>
      <c r="R95" s="195">
        <f t="shared" si="43"/>
        <v>0</v>
      </c>
      <c r="T95" s="194">
        <f t="shared" si="50"/>
        <v>0</v>
      </c>
      <c r="U95" s="193">
        <f t="shared" si="44"/>
        <v>46112</v>
      </c>
      <c r="V95" s="192">
        <f t="shared" si="45"/>
        <v>0</v>
      </c>
      <c r="W95" s="192">
        <f t="shared" si="46"/>
        <v>0</v>
      </c>
      <c r="X95" s="192">
        <f t="shared" si="51"/>
        <v>0</v>
      </c>
      <c r="Y95" s="192">
        <f t="shared" si="47"/>
        <v>0</v>
      </c>
      <c r="Z95" s="192">
        <f t="shared" si="52"/>
        <v>0</v>
      </c>
      <c r="AC95" s="191"/>
      <c r="AD95" s="191"/>
      <c r="AE95" s="191"/>
      <c r="AF95" s="191"/>
      <c r="AG95" s="191"/>
      <c r="AH95" s="191"/>
      <c r="AI95" s="191"/>
      <c r="AJ95" s="191"/>
      <c r="AN95" s="199"/>
      <c r="AP95" s="190"/>
    </row>
    <row r="96" spans="3:42">
      <c r="C96" s="202">
        <f t="shared" si="36"/>
        <v>0</v>
      </c>
      <c r="D96" s="202">
        <f t="shared" si="37"/>
        <v>0</v>
      </c>
      <c r="F96" s="198"/>
      <c r="G96" s="198"/>
      <c r="H96" s="198"/>
      <c r="I96" s="198"/>
      <c r="J96" s="198"/>
      <c r="K96" s="198"/>
      <c r="L96" s="198"/>
      <c r="M96" s="198"/>
      <c r="N96" s="198"/>
      <c r="O96" s="198"/>
      <c r="P96" s="198"/>
      <c r="Q96" s="195">
        <f t="shared" si="42"/>
        <v>0</v>
      </c>
      <c r="R96" s="195">
        <f t="shared" si="43"/>
        <v>0</v>
      </c>
      <c r="T96" s="194">
        <f t="shared" si="50"/>
        <v>0</v>
      </c>
      <c r="U96" s="193">
        <f t="shared" si="44"/>
        <v>46142</v>
      </c>
      <c r="V96" s="192">
        <f t="shared" si="45"/>
        <v>0</v>
      </c>
      <c r="W96" s="192">
        <f t="shared" si="46"/>
        <v>0</v>
      </c>
      <c r="X96" s="192">
        <f t="shared" si="51"/>
        <v>0</v>
      </c>
      <c r="Y96" s="192">
        <f t="shared" si="47"/>
        <v>0</v>
      </c>
      <c r="Z96" s="192">
        <f t="shared" si="52"/>
        <v>0</v>
      </c>
      <c r="AC96" s="191"/>
      <c r="AD96" s="191"/>
      <c r="AE96" s="191"/>
      <c r="AF96" s="191"/>
      <c r="AG96" s="191"/>
      <c r="AH96" s="191"/>
      <c r="AI96" s="191"/>
      <c r="AJ96" s="191"/>
      <c r="AN96" s="199"/>
      <c r="AP96" s="190"/>
    </row>
    <row r="97" spans="3:62">
      <c r="C97" s="202">
        <f t="shared" si="36"/>
        <v>0</v>
      </c>
      <c r="D97" s="202">
        <f t="shared" si="37"/>
        <v>0</v>
      </c>
      <c r="F97" s="198"/>
      <c r="G97" s="198"/>
      <c r="H97" s="198"/>
      <c r="I97" s="198"/>
      <c r="J97" s="198"/>
      <c r="K97" s="198"/>
      <c r="L97" s="198"/>
      <c r="M97" s="198"/>
      <c r="N97" s="198"/>
      <c r="O97" s="198"/>
      <c r="P97" s="198"/>
      <c r="Q97" s="195">
        <f t="shared" si="42"/>
        <v>0</v>
      </c>
      <c r="R97" s="195">
        <f t="shared" si="43"/>
        <v>0</v>
      </c>
      <c r="T97" s="194">
        <f t="shared" si="50"/>
        <v>0</v>
      </c>
      <c r="U97" s="193">
        <f t="shared" si="44"/>
        <v>46173</v>
      </c>
      <c r="V97" s="192">
        <f t="shared" si="45"/>
        <v>0</v>
      </c>
      <c r="W97" s="192">
        <f t="shared" si="46"/>
        <v>0</v>
      </c>
      <c r="X97" s="192">
        <f t="shared" si="51"/>
        <v>0</v>
      </c>
      <c r="Y97" s="192">
        <f t="shared" si="47"/>
        <v>0</v>
      </c>
      <c r="Z97" s="192">
        <f t="shared" si="52"/>
        <v>0</v>
      </c>
      <c r="AC97" s="191"/>
      <c r="AD97" s="191"/>
      <c r="AE97" s="191"/>
      <c r="AF97" s="191"/>
      <c r="AG97" s="191"/>
      <c r="AH97" s="191"/>
      <c r="AI97" s="191"/>
      <c r="AJ97" s="191"/>
      <c r="AN97" s="199"/>
    </row>
    <row r="98" spans="3:62">
      <c r="C98" s="202">
        <f t="shared" si="36"/>
        <v>0</v>
      </c>
      <c r="D98" s="202">
        <f t="shared" si="37"/>
        <v>0</v>
      </c>
      <c r="F98" s="198"/>
      <c r="G98" s="198"/>
      <c r="H98" s="198"/>
      <c r="I98" s="198"/>
      <c r="J98" s="198"/>
      <c r="K98" s="198"/>
      <c r="L98" s="198"/>
      <c r="M98" s="198"/>
      <c r="N98" s="198"/>
      <c r="O98" s="198"/>
      <c r="P98" s="198"/>
      <c r="Q98" s="195">
        <f t="shared" si="42"/>
        <v>0</v>
      </c>
      <c r="R98" s="195">
        <f t="shared" si="43"/>
        <v>0</v>
      </c>
      <c r="T98" s="194">
        <f t="shared" si="50"/>
        <v>0</v>
      </c>
      <c r="U98" s="193">
        <f t="shared" si="44"/>
        <v>46203</v>
      </c>
      <c r="V98" s="192">
        <f t="shared" si="45"/>
        <v>0</v>
      </c>
      <c r="W98" s="192">
        <f t="shared" si="46"/>
        <v>0</v>
      </c>
      <c r="X98" s="192">
        <f t="shared" si="51"/>
        <v>0</v>
      </c>
      <c r="Y98" s="192">
        <f t="shared" si="47"/>
        <v>0</v>
      </c>
      <c r="Z98" s="192">
        <f t="shared" si="52"/>
        <v>0</v>
      </c>
      <c r="AC98" s="191"/>
      <c r="AD98" s="191"/>
      <c r="AE98" s="191"/>
      <c r="AF98" s="191"/>
      <c r="AG98" s="191"/>
      <c r="AH98" s="191"/>
      <c r="AI98" s="191"/>
      <c r="AJ98" s="191"/>
      <c r="AN98" s="199"/>
    </row>
    <row r="99" spans="3:62">
      <c r="C99" s="202">
        <f t="shared" si="36"/>
        <v>0</v>
      </c>
      <c r="D99" s="202">
        <f t="shared" si="37"/>
        <v>0</v>
      </c>
      <c r="F99" s="198"/>
      <c r="G99" s="198"/>
      <c r="H99" s="198"/>
      <c r="I99" s="198"/>
      <c r="J99" s="198"/>
      <c r="K99" s="198"/>
      <c r="L99" s="198"/>
      <c r="M99" s="198"/>
      <c r="N99" s="198"/>
      <c r="O99" s="198"/>
      <c r="P99" s="198"/>
      <c r="Q99" s="195">
        <f t="shared" si="42"/>
        <v>0</v>
      </c>
      <c r="R99" s="195">
        <f t="shared" si="43"/>
        <v>0</v>
      </c>
      <c r="T99" s="194">
        <f t="shared" si="50"/>
        <v>0</v>
      </c>
      <c r="U99" s="193">
        <f t="shared" si="44"/>
        <v>46234</v>
      </c>
      <c r="V99" s="192">
        <f t="shared" si="45"/>
        <v>0</v>
      </c>
      <c r="W99" s="192">
        <f t="shared" si="46"/>
        <v>0</v>
      </c>
      <c r="X99" s="192">
        <f t="shared" si="51"/>
        <v>0</v>
      </c>
      <c r="Y99" s="192">
        <f t="shared" si="47"/>
        <v>0</v>
      </c>
      <c r="Z99" s="192">
        <f t="shared" si="52"/>
        <v>0</v>
      </c>
      <c r="AC99" s="191"/>
      <c r="AD99" s="191"/>
      <c r="AE99" s="191"/>
      <c r="AF99" s="191"/>
      <c r="AG99" s="191"/>
      <c r="AH99" s="191"/>
      <c r="AI99" s="191"/>
      <c r="AJ99" s="191"/>
      <c r="AN99" s="199"/>
    </row>
    <row r="100" spans="3:62">
      <c r="C100" s="202">
        <f t="shared" si="36"/>
        <v>0</v>
      </c>
      <c r="D100" s="202">
        <f t="shared" si="37"/>
        <v>0</v>
      </c>
      <c r="F100" s="198"/>
      <c r="G100" s="198"/>
      <c r="H100" s="198"/>
      <c r="I100" s="198"/>
      <c r="J100" s="198"/>
      <c r="K100" s="198"/>
      <c r="L100" s="198"/>
      <c r="M100" s="198"/>
      <c r="N100" s="198"/>
      <c r="O100" s="198"/>
      <c r="P100" s="198"/>
      <c r="Q100" s="195">
        <f t="shared" si="42"/>
        <v>0</v>
      </c>
      <c r="R100" s="195">
        <f t="shared" si="43"/>
        <v>0</v>
      </c>
      <c r="T100" s="194">
        <f t="shared" si="50"/>
        <v>0</v>
      </c>
      <c r="U100" s="193">
        <f t="shared" si="44"/>
        <v>46265</v>
      </c>
      <c r="V100" s="192">
        <f t="shared" si="45"/>
        <v>0</v>
      </c>
      <c r="W100" s="192">
        <f t="shared" si="46"/>
        <v>0</v>
      </c>
      <c r="X100" s="192">
        <f t="shared" si="51"/>
        <v>0</v>
      </c>
      <c r="Y100" s="192">
        <f t="shared" si="47"/>
        <v>0</v>
      </c>
      <c r="Z100" s="192">
        <f t="shared" si="52"/>
        <v>0</v>
      </c>
      <c r="AC100" s="191"/>
      <c r="AD100" s="191"/>
      <c r="AE100" s="191"/>
      <c r="AF100" s="191"/>
      <c r="AG100" s="191"/>
      <c r="AH100" s="191"/>
      <c r="AI100" s="191"/>
      <c r="AJ100" s="191"/>
      <c r="AN100" s="199"/>
    </row>
    <row r="101" spans="3:62">
      <c r="C101" s="202">
        <f t="shared" si="36"/>
        <v>0</v>
      </c>
      <c r="D101" s="202">
        <f t="shared" si="37"/>
        <v>0</v>
      </c>
      <c r="F101" s="198"/>
      <c r="G101" s="198"/>
      <c r="H101" s="198"/>
      <c r="I101" s="198"/>
      <c r="J101" s="198"/>
      <c r="K101" s="198"/>
      <c r="L101" s="198"/>
      <c r="M101" s="198"/>
      <c r="N101" s="198"/>
      <c r="O101" s="198"/>
      <c r="P101" s="198"/>
      <c r="Q101" s="195">
        <f t="shared" si="42"/>
        <v>0</v>
      </c>
      <c r="R101" s="195">
        <f t="shared" si="43"/>
        <v>0</v>
      </c>
      <c r="T101" s="194">
        <f t="shared" si="50"/>
        <v>0</v>
      </c>
      <c r="U101" s="193">
        <f t="shared" si="44"/>
        <v>46295</v>
      </c>
      <c r="V101" s="192">
        <f t="shared" si="45"/>
        <v>0</v>
      </c>
      <c r="W101" s="192">
        <f t="shared" si="46"/>
        <v>0</v>
      </c>
      <c r="X101" s="192">
        <f t="shared" si="51"/>
        <v>0</v>
      </c>
      <c r="Y101" s="192">
        <f t="shared" si="47"/>
        <v>0</v>
      </c>
      <c r="Z101" s="192">
        <f t="shared" si="52"/>
        <v>0</v>
      </c>
      <c r="AC101" s="191"/>
      <c r="AD101" s="191"/>
      <c r="AE101" s="191"/>
      <c r="AF101" s="191"/>
      <c r="AG101" s="191"/>
      <c r="AH101" s="191"/>
      <c r="AI101" s="191"/>
      <c r="AJ101" s="191"/>
      <c r="AN101" s="199"/>
    </row>
    <row r="102" spans="3:62">
      <c r="C102" s="202">
        <f t="shared" si="36"/>
        <v>0</v>
      </c>
      <c r="D102" s="202">
        <f t="shared" si="37"/>
        <v>0</v>
      </c>
      <c r="F102" s="198"/>
      <c r="G102" s="198"/>
      <c r="H102" s="198"/>
      <c r="I102" s="198"/>
      <c r="J102" s="198"/>
      <c r="K102" s="198"/>
      <c r="L102" s="198"/>
      <c r="M102" s="198"/>
      <c r="N102" s="198"/>
      <c r="O102" s="198"/>
      <c r="P102" s="198"/>
      <c r="Q102" s="195">
        <f t="shared" si="42"/>
        <v>0</v>
      </c>
      <c r="R102" s="195">
        <f t="shared" si="43"/>
        <v>0</v>
      </c>
      <c r="T102" s="194">
        <f t="shared" si="50"/>
        <v>0</v>
      </c>
      <c r="U102" s="193">
        <f t="shared" si="44"/>
        <v>46326</v>
      </c>
      <c r="V102" s="192">
        <f t="shared" si="45"/>
        <v>0</v>
      </c>
      <c r="W102" s="192">
        <f t="shared" si="46"/>
        <v>0</v>
      </c>
      <c r="X102" s="192">
        <f t="shared" si="51"/>
        <v>0</v>
      </c>
      <c r="Y102" s="192">
        <f t="shared" si="47"/>
        <v>0</v>
      </c>
      <c r="Z102" s="192">
        <f t="shared" si="52"/>
        <v>0</v>
      </c>
      <c r="AC102" s="191"/>
      <c r="AD102" s="191"/>
      <c r="AE102" s="191"/>
      <c r="AF102" s="191"/>
      <c r="AG102" s="191"/>
      <c r="AH102" s="191"/>
      <c r="AI102" s="191"/>
      <c r="AJ102" s="191"/>
      <c r="AN102" s="199"/>
    </row>
    <row r="103" spans="3:62">
      <c r="C103" s="202">
        <f t="shared" si="36"/>
        <v>0</v>
      </c>
      <c r="D103" s="202">
        <f t="shared" si="37"/>
        <v>0</v>
      </c>
      <c r="F103" s="198"/>
      <c r="G103" s="198"/>
      <c r="H103" s="198"/>
      <c r="I103" s="198"/>
      <c r="J103" s="198"/>
      <c r="K103" s="198"/>
      <c r="L103" s="198"/>
      <c r="M103" s="198"/>
      <c r="N103" s="198"/>
      <c r="O103" s="198"/>
      <c r="P103" s="198"/>
      <c r="Q103" s="195">
        <f t="shared" si="42"/>
        <v>0</v>
      </c>
      <c r="R103" s="195">
        <f t="shared" si="43"/>
        <v>0</v>
      </c>
      <c r="T103" s="194">
        <f t="shared" si="50"/>
        <v>0</v>
      </c>
      <c r="U103" s="193">
        <f t="shared" si="44"/>
        <v>46356</v>
      </c>
      <c r="V103" s="192">
        <f t="shared" si="45"/>
        <v>0</v>
      </c>
      <c r="W103" s="192">
        <f t="shared" si="46"/>
        <v>0</v>
      </c>
      <c r="X103" s="192">
        <f t="shared" si="51"/>
        <v>0</v>
      </c>
      <c r="Y103" s="192">
        <f t="shared" si="47"/>
        <v>0</v>
      </c>
      <c r="Z103" s="192">
        <f t="shared" si="52"/>
        <v>0</v>
      </c>
      <c r="AC103" s="191"/>
      <c r="AD103" s="191"/>
      <c r="AE103" s="191"/>
      <c r="AF103" s="191"/>
      <c r="AG103" s="191"/>
      <c r="AH103" s="191"/>
      <c r="AI103" s="191"/>
      <c r="AJ103" s="191"/>
      <c r="AN103" s="199"/>
    </row>
    <row r="104" spans="3:62">
      <c r="C104" s="202">
        <f t="shared" si="36"/>
        <v>0</v>
      </c>
      <c r="D104" s="202">
        <f t="shared" si="37"/>
        <v>0</v>
      </c>
      <c r="F104" s="198"/>
      <c r="G104" s="198"/>
      <c r="H104" s="198"/>
      <c r="I104" s="198"/>
      <c r="J104" s="198"/>
      <c r="K104" s="198"/>
      <c r="L104" s="198"/>
      <c r="M104" s="198"/>
      <c r="N104" s="198"/>
      <c r="O104" s="198"/>
      <c r="P104" s="198"/>
      <c r="Q104" s="195">
        <f t="shared" si="42"/>
        <v>0</v>
      </c>
      <c r="R104" s="195">
        <f t="shared" si="43"/>
        <v>0</v>
      </c>
      <c r="T104" s="194">
        <f t="shared" si="50"/>
        <v>0</v>
      </c>
      <c r="U104" s="193">
        <f t="shared" si="44"/>
        <v>46387</v>
      </c>
      <c r="V104" s="192">
        <f t="shared" si="45"/>
        <v>0</v>
      </c>
      <c r="W104" s="192">
        <f t="shared" si="46"/>
        <v>0</v>
      </c>
      <c r="X104" s="192">
        <f t="shared" si="51"/>
        <v>0</v>
      </c>
      <c r="Y104" s="192">
        <f t="shared" si="47"/>
        <v>0</v>
      </c>
      <c r="Z104" s="192">
        <f t="shared" si="52"/>
        <v>0</v>
      </c>
      <c r="AC104" s="191"/>
      <c r="AD104" s="191"/>
      <c r="AE104" s="191"/>
      <c r="AF104" s="191"/>
      <c r="AG104" s="191"/>
      <c r="AH104" s="191"/>
      <c r="AI104" s="191"/>
      <c r="AJ104" s="191"/>
      <c r="AN104" s="199"/>
    </row>
    <row r="105" spans="3:62">
      <c r="C105" s="202">
        <f t="shared" si="36"/>
        <v>0</v>
      </c>
      <c r="D105" s="202">
        <f t="shared" si="37"/>
        <v>0</v>
      </c>
      <c r="F105" s="198"/>
      <c r="G105" s="198"/>
      <c r="H105" s="198"/>
      <c r="I105" s="198"/>
      <c r="J105" s="198"/>
      <c r="K105" s="198"/>
      <c r="L105" s="198"/>
      <c r="M105" s="198"/>
      <c r="N105" s="198"/>
      <c r="O105" s="198"/>
      <c r="P105" s="198"/>
      <c r="Q105" s="195">
        <f t="shared" si="42"/>
        <v>0</v>
      </c>
      <c r="R105" s="195">
        <f t="shared" si="43"/>
        <v>0</v>
      </c>
      <c r="T105" s="194">
        <f t="shared" si="50"/>
        <v>0</v>
      </c>
      <c r="U105" s="193">
        <f t="shared" si="44"/>
        <v>46418</v>
      </c>
      <c r="V105" s="192">
        <f t="shared" si="45"/>
        <v>0</v>
      </c>
      <c r="W105" s="192">
        <f t="shared" si="46"/>
        <v>0</v>
      </c>
      <c r="X105" s="192">
        <f t="shared" si="51"/>
        <v>0</v>
      </c>
      <c r="Y105" s="192">
        <f t="shared" si="47"/>
        <v>0</v>
      </c>
      <c r="Z105" s="192">
        <f t="shared" si="52"/>
        <v>0</v>
      </c>
      <c r="AC105" s="191"/>
      <c r="AD105" s="191"/>
      <c r="AE105" s="191"/>
      <c r="AF105" s="191"/>
      <c r="AG105" s="191"/>
      <c r="AH105" s="191"/>
      <c r="AI105" s="191"/>
      <c r="AJ105" s="191"/>
      <c r="AN105" s="199"/>
    </row>
    <row r="106" spans="3:62">
      <c r="C106" s="202">
        <f t="shared" si="36"/>
        <v>0</v>
      </c>
      <c r="D106" s="202">
        <f t="shared" si="37"/>
        <v>0</v>
      </c>
      <c r="F106" s="198"/>
      <c r="G106" s="198"/>
      <c r="H106" s="198"/>
      <c r="I106" s="198"/>
      <c r="J106" s="198"/>
      <c r="K106" s="198"/>
      <c r="L106" s="198"/>
      <c r="M106" s="198"/>
      <c r="N106" s="198"/>
      <c r="O106" s="198"/>
      <c r="P106" s="198"/>
      <c r="Q106" s="195">
        <f t="shared" si="42"/>
        <v>0</v>
      </c>
      <c r="R106" s="195">
        <f t="shared" si="43"/>
        <v>0</v>
      </c>
      <c r="T106" s="194">
        <f t="shared" si="50"/>
        <v>0</v>
      </c>
      <c r="U106" s="193">
        <f t="shared" si="44"/>
        <v>46446</v>
      </c>
      <c r="V106" s="192">
        <f t="shared" si="45"/>
        <v>0</v>
      </c>
      <c r="W106" s="192">
        <f t="shared" si="46"/>
        <v>0</v>
      </c>
      <c r="X106" s="192">
        <f t="shared" si="51"/>
        <v>0</v>
      </c>
      <c r="Y106" s="192">
        <f t="shared" si="47"/>
        <v>0</v>
      </c>
      <c r="Z106" s="192">
        <f t="shared" si="52"/>
        <v>0</v>
      </c>
      <c r="AC106" s="191"/>
      <c r="AD106" s="191"/>
      <c r="AE106" s="191"/>
      <c r="AF106" s="191"/>
      <c r="AG106" s="191"/>
      <c r="AH106" s="191"/>
      <c r="AI106" s="191"/>
      <c r="AJ106" s="191"/>
      <c r="AN106" s="199"/>
    </row>
    <row r="107" spans="3:62">
      <c r="C107" s="202">
        <f t="shared" si="36"/>
        <v>0</v>
      </c>
      <c r="D107" s="202">
        <f t="shared" si="37"/>
        <v>0</v>
      </c>
      <c r="F107" s="198"/>
      <c r="G107" s="198"/>
      <c r="H107" s="198"/>
      <c r="I107" s="198"/>
      <c r="J107" s="198"/>
      <c r="K107" s="198"/>
      <c r="L107" s="198"/>
      <c r="M107" s="198"/>
      <c r="N107" s="198"/>
      <c r="O107" s="198"/>
      <c r="P107" s="198"/>
      <c r="Q107" s="195">
        <f t="shared" si="42"/>
        <v>0</v>
      </c>
      <c r="R107" s="195">
        <f t="shared" si="43"/>
        <v>0</v>
      </c>
      <c r="T107" s="194">
        <f t="shared" si="50"/>
        <v>0</v>
      </c>
      <c r="U107" s="193">
        <f t="shared" si="44"/>
        <v>46477</v>
      </c>
      <c r="V107" s="192">
        <f t="shared" si="45"/>
        <v>0</v>
      </c>
      <c r="W107" s="192">
        <f t="shared" si="46"/>
        <v>0</v>
      </c>
      <c r="X107" s="192">
        <f t="shared" si="51"/>
        <v>0</v>
      </c>
      <c r="Y107" s="192">
        <f t="shared" si="47"/>
        <v>0</v>
      </c>
      <c r="Z107" s="192">
        <f t="shared" si="52"/>
        <v>0</v>
      </c>
      <c r="AC107" s="191"/>
      <c r="AD107" s="191"/>
      <c r="AE107" s="191"/>
      <c r="AF107" s="191"/>
      <c r="AG107" s="191"/>
      <c r="AH107" s="191"/>
      <c r="AI107" s="191"/>
      <c r="AJ107" s="191"/>
      <c r="AN107" s="199"/>
    </row>
    <row r="108" spans="3:62">
      <c r="C108" s="202">
        <f t="shared" si="36"/>
        <v>0</v>
      </c>
      <c r="D108" s="202">
        <f t="shared" si="37"/>
        <v>0</v>
      </c>
      <c r="F108" s="198"/>
      <c r="G108" s="198"/>
      <c r="H108" s="198"/>
      <c r="I108" s="198"/>
      <c r="J108" s="198"/>
      <c r="K108" s="198"/>
      <c r="L108" s="198"/>
      <c r="M108" s="198"/>
      <c r="N108" s="198"/>
      <c r="O108" s="198"/>
      <c r="P108" s="198"/>
      <c r="Q108" s="195">
        <f t="shared" si="42"/>
        <v>0</v>
      </c>
      <c r="R108" s="195">
        <f t="shared" si="43"/>
        <v>0</v>
      </c>
      <c r="T108" s="194">
        <f t="shared" si="50"/>
        <v>0</v>
      </c>
      <c r="U108" s="193">
        <f t="shared" si="44"/>
        <v>46507</v>
      </c>
      <c r="V108" s="192">
        <f t="shared" si="45"/>
        <v>0</v>
      </c>
      <c r="W108" s="192">
        <f t="shared" si="46"/>
        <v>0</v>
      </c>
      <c r="X108" s="192">
        <f t="shared" si="51"/>
        <v>0</v>
      </c>
      <c r="Y108" s="192">
        <f t="shared" si="47"/>
        <v>0</v>
      </c>
      <c r="Z108" s="192">
        <f t="shared" si="52"/>
        <v>0</v>
      </c>
      <c r="AC108" s="191"/>
      <c r="AD108" s="191"/>
      <c r="AE108" s="191"/>
      <c r="AF108" s="191"/>
      <c r="AG108" s="191"/>
      <c r="AH108" s="191"/>
      <c r="AI108" s="191"/>
      <c r="AJ108" s="191"/>
      <c r="AN108" s="199"/>
    </row>
    <row r="109" spans="3:62">
      <c r="C109" s="202">
        <f t="shared" si="36"/>
        <v>0</v>
      </c>
      <c r="D109" s="202">
        <f t="shared" si="37"/>
        <v>0</v>
      </c>
      <c r="F109" s="198"/>
      <c r="G109" s="198"/>
      <c r="H109" s="198"/>
      <c r="I109" s="198"/>
      <c r="J109" s="198"/>
      <c r="K109" s="198"/>
      <c r="L109" s="198"/>
      <c r="M109" s="198"/>
      <c r="N109" s="198"/>
      <c r="O109" s="198"/>
      <c r="P109" s="198"/>
      <c r="Q109" s="195">
        <f t="shared" si="42"/>
        <v>0</v>
      </c>
      <c r="R109" s="195">
        <f t="shared" si="43"/>
        <v>0</v>
      </c>
      <c r="T109" s="194">
        <f t="shared" si="50"/>
        <v>0</v>
      </c>
      <c r="U109" s="193">
        <f t="shared" si="44"/>
        <v>46538</v>
      </c>
      <c r="V109" s="192">
        <f t="shared" si="45"/>
        <v>0</v>
      </c>
      <c r="W109" s="192">
        <f t="shared" si="46"/>
        <v>0</v>
      </c>
      <c r="X109" s="192">
        <f t="shared" si="51"/>
        <v>0</v>
      </c>
      <c r="Y109" s="192">
        <f t="shared" si="47"/>
        <v>0</v>
      </c>
      <c r="Z109" s="192">
        <f t="shared" si="52"/>
        <v>0</v>
      </c>
      <c r="AC109" s="191"/>
      <c r="AD109" s="191"/>
      <c r="AE109" s="191"/>
      <c r="AF109" s="191"/>
      <c r="AG109" s="191"/>
      <c r="AH109" s="191"/>
      <c r="AI109" s="191"/>
      <c r="AJ109" s="191"/>
      <c r="AN109" s="189"/>
      <c r="AO109" s="189"/>
    </row>
    <row r="110" spans="3:62" s="199" customFormat="1">
      <c r="E110" s="158"/>
      <c r="F110" s="201"/>
      <c r="G110" s="201"/>
      <c r="H110" s="201"/>
      <c r="I110" s="201"/>
      <c r="J110" s="201"/>
      <c r="K110" s="201"/>
      <c r="L110" s="201"/>
      <c r="M110" s="201"/>
      <c r="N110" s="201"/>
      <c r="O110" s="201"/>
      <c r="P110" s="201"/>
      <c r="Q110" s="195">
        <f t="shared" si="42"/>
        <v>0</v>
      </c>
      <c r="R110" s="195">
        <f t="shared" si="43"/>
        <v>0</v>
      </c>
      <c r="S110" s="156"/>
      <c r="T110" s="194">
        <f t="shared" si="50"/>
        <v>0</v>
      </c>
      <c r="U110" s="193">
        <f t="shared" si="44"/>
        <v>46568</v>
      </c>
      <c r="V110" s="192">
        <f t="shared" si="45"/>
        <v>0</v>
      </c>
      <c r="W110" s="192">
        <f t="shared" si="46"/>
        <v>0</v>
      </c>
      <c r="X110" s="192">
        <f t="shared" si="51"/>
        <v>0</v>
      </c>
      <c r="Y110" s="192">
        <f t="shared" si="47"/>
        <v>0</v>
      </c>
      <c r="Z110" s="192">
        <f t="shared" si="52"/>
        <v>0</v>
      </c>
      <c r="AC110" s="200"/>
      <c r="AD110" s="200"/>
      <c r="AE110" s="200"/>
      <c r="AF110" s="200"/>
      <c r="AG110" s="200"/>
      <c r="AH110" s="200"/>
      <c r="AI110" s="200"/>
      <c r="AJ110" s="200"/>
      <c r="AN110" s="199">
        <v>12</v>
      </c>
      <c r="BE110" s="157"/>
      <c r="BJ110" s="157"/>
    </row>
    <row r="111" spans="3:62">
      <c r="F111" s="198"/>
      <c r="G111" s="198"/>
      <c r="H111" s="198"/>
      <c r="I111" s="198"/>
      <c r="J111" s="198"/>
      <c r="K111" s="198"/>
      <c r="L111" s="198"/>
      <c r="Q111" s="195">
        <f t="shared" si="42"/>
        <v>0</v>
      </c>
      <c r="R111" s="195">
        <f t="shared" si="43"/>
        <v>0</v>
      </c>
      <c r="T111" s="194">
        <f t="shared" si="50"/>
        <v>0</v>
      </c>
      <c r="U111" s="193">
        <f t="shared" si="44"/>
        <v>46599</v>
      </c>
      <c r="V111" s="192">
        <f t="shared" si="45"/>
        <v>0</v>
      </c>
      <c r="W111" s="192">
        <f t="shared" si="46"/>
        <v>0</v>
      </c>
      <c r="X111" s="192">
        <f t="shared" si="51"/>
        <v>0</v>
      </c>
      <c r="Y111" s="192">
        <f t="shared" si="47"/>
        <v>0</v>
      </c>
      <c r="Z111" s="192">
        <f t="shared" si="52"/>
        <v>0</v>
      </c>
      <c r="AC111" s="191"/>
      <c r="AD111" s="191"/>
      <c r="AE111" s="191"/>
      <c r="AF111" s="191"/>
      <c r="AG111" s="191"/>
      <c r="AH111" s="191"/>
      <c r="AI111" s="191"/>
      <c r="AJ111" s="191"/>
      <c r="AN111" s="189"/>
      <c r="AO111" s="189"/>
    </row>
    <row r="112" spans="3:62">
      <c r="Q112" s="195">
        <f t="shared" si="42"/>
        <v>0</v>
      </c>
      <c r="R112" s="195">
        <f t="shared" si="43"/>
        <v>0</v>
      </c>
      <c r="T112" s="194">
        <f t="shared" si="50"/>
        <v>0</v>
      </c>
      <c r="U112" s="193">
        <f t="shared" si="44"/>
        <v>46630</v>
      </c>
      <c r="V112" s="192">
        <f t="shared" si="45"/>
        <v>0</v>
      </c>
      <c r="W112" s="192">
        <f t="shared" si="46"/>
        <v>0</v>
      </c>
      <c r="X112" s="192">
        <f t="shared" si="51"/>
        <v>0</v>
      </c>
      <c r="Y112" s="192">
        <f t="shared" si="47"/>
        <v>0</v>
      </c>
      <c r="Z112" s="192">
        <f t="shared" si="52"/>
        <v>0</v>
      </c>
      <c r="AC112" s="191"/>
      <c r="AD112" s="191"/>
      <c r="AE112" s="191"/>
      <c r="AF112" s="191"/>
      <c r="AG112" s="191"/>
      <c r="AH112" s="191"/>
      <c r="AI112" s="191"/>
      <c r="AJ112" s="191"/>
      <c r="AN112" s="189"/>
      <c r="AO112" s="189"/>
    </row>
    <row r="113" spans="17:41">
      <c r="Q113" s="195">
        <f t="shared" si="42"/>
        <v>0</v>
      </c>
      <c r="R113" s="195">
        <f t="shared" si="43"/>
        <v>0</v>
      </c>
      <c r="T113" s="194">
        <f t="shared" si="50"/>
        <v>0</v>
      </c>
      <c r="U113" s="193">
        <f t="shared" si="44"/>
        <v>46660</v>
      </c>
      <c r="V113" s="192">
        <f t="shared" si="45"/>
        <v>0</v>
      </c>
      <c r="W113" s="192">
        <f t="shared" si="46"/>
        <v>0</v>
      </c>
      <c r="X113" s="192">
        <f t="shared" si="51"/>
        <v>0</v>
      </c>
      <c r="Y113" s="192">
        <f t="shared" si="47"/>
        <v>0</v>
      </c>
      <c r="Z113" s="192">
        <f t="shared" si="52"/>
        <v>0</v>
      </c>
      <c r="AC113" s="191"/>
      <c r="AD113" s="191"/>
      <c r="AE113" s="191"/>
      <c r="AF113" s="191"/>
      <c r="AG113" s="191"/>
      <c r="AH113" s="191"/>
      <c r="AI113" s="191"/>
      <c r="AJ113" s="191"/>
      <c r="AN113" s="189"/>
      <c r="AO113" s="189"/>
    </row>
    <row r="114" spans="17:41">
      <c r="Q114" s="195">
        <f t="shared" si="42"/>
        <v>0</v>
      </c>
      <c r="R114" s="195">
        <f t="shared" si="43"/>
        <v>0</v>
      </c>
      <c r="T114" s="194">
        <f t="shared" si="50"/>
        <v>0</v>
      </c>
      <c r="U114" s="193">
        <f t="shared" si="44"/>
        <v>46691</v>
      </c>
      <c r="V114" s="192">
        <f t="shared" si="45"/>
        <v>0</v>
      </c>
      <c r="W114" s="192">
        <f t="shared" si="46"/>
        <v>0</v>
      </c>
      <c r="X114" s="192">
        <f t="shared" si="51"/>
        <v>0</v>
      </c>
      <c r="Y114" s="192">
        <f t="shared" si="47"/>
        <v>0</v>
      </c>
      <c r="Z114" s="192">
        <f t="shared" si="52"/>
        <v>0</v>
      </c>
      <c r="AC114" s="191"/>
      <c r="AD114" s="191"/>
      <c r="AE114" s="191"/>
      <c r="AF114" s="191"/>
      <c r="AG114" s="191"/>
      <c r="AH114" s="191"/>
      <c r="AI114" s="191"/>
      <c r="AJ114" s="191"/>
      <c r="AN114" s="196"/>
      <c r="AO114" s="189"/>
    </row>
    <row r="115" spans="17:41">
      <c r="Q115" s="195">
        <f t="shared" si="42"/>
        <v>0</v>
      </c>
      <c r="R115" s="195">
        <f t="shared" si="43"/>
        <v>0</v>
      </c>
      <c r="T115" s="194">
        <f t="shared" si="50"/>
        <v>0</v>
      </c>
      <c r="U115" s="193">
        <f t="shared" si="44"/>
        <v>46721</v>
      </c>
      <c r="V115" s="192">
        <f t="shared" si="45"/>
        <v>0</v>
      </c>
      <c r="W115" s="192">
        <f t="shared" si="46"/>
        <v>0</v>
      </c>
      <c r="X115" s="192">
        <f t="shared" si="51"/>
        <v>0</v>
      </c>
      <c r="Y115" s="192">
        <f t="shared" si="47"/>
        <v>0</v>
      </c>
      <c r="Z115" s="192">
        <f t="shared" si="52"/>
        <v>0</v>
      </c>
      <c r="AC115" s="191"/>
      <c r="AD115" s="191"/>
      <c r="AE115" s="191"/>
      <c r="AF115" s="191"/>
      <c r="AG115" s="191"/>
      <c r="AH115" s="191"/>
      <c r="AI115" s="191"/>
      <c r="AJ115" s="191"/>
      <c r="AN115" s="197"/>
      <c r="AO115" s="189"/>
    </row>
    <row r="116" spans="17:41">
      <c r="Q116" s="195">
        <f t="shared" si="42"/>
        <v>0</v>
      </c>
      <c r="R116" s="195">
        <f t="shared" si="43"/>
        <v>0</v>
      </c>
      <c r="T116" s="194">
        <f t="shared" si="50"/>
        <v>0</v>
      </c>
      <c r="U116" s="193">
        <f t="shared" si="44"/>
        <v>46752</v>
      </c>
      <c r="V116" s="192">
        <f t="shared" si="45"/>
        <v>0</v>
      </c>
      <c r="W116" s="192">
        <f t="shared" si="46"/>
        <v>0</v>
      </c>
      <c r="X116" s="192">
        <f t="shared" si="51"/>
        <v>0</v>
      </c>
      <c r="Y116" s="192">
        <f t="shared" si="47"/>
        <v>0</v>
      </c>
      <c r="Z116" s="192">
        <f t="shared" si="52"/>
        <v>0</v>
      </c>
      <c r="AC116" s="191"/>
      <c r="AD116" s="191"/>
      <c r="AE116" s="191"/>
      <c r="AF116" s="191"/>
      <c r="AG116" s="191"/>
      <c r="AH116" s="191"/>
      <c r="AI116" s="191"/>
      <c r="AJ116" s="191"/>
      <c r="AN116" s="196"/>
      <c r="AO116" s="189"/>
    </row>
    <row r="117" spans="17:41">
      <c r="Q117" s="195">
        <f t="shared" si="42"/>
        <v>0</v>
      </c>
      <c r="R117" s="195">
        <f t="shared" si="43"/>
        <v>0</v>
      </c>
      <c r="T117" s="194">
        <f t="shared" si="50"/>
        <v>0</v>
      </c>
      <c r="U117" s="193">
        <f t="shared" si="44"/>
        <v>46783</v>
      </c>
      <c r="V117" s="192">
        <f t="shared" si="45"/>
        <v>0</v>
      </c>
      <c r="W117" s="192">
        <f t="shared" si="46"/>
        <v>0</v>
      </c>
      <c r="X117" s="192">
        <f t="shared" si="51"/>
        <v>0</v>
      </c>
      <c r="Y117" s="192">
        <f t="shared" si="47"/>
        <v>0</v>
      </c>
      <c r="Z117" s="192">
        <f t="shared" si="52"/>
        <v>0</v>
      </c>
      <c r="AC117" s="191"/>
      <c r="AD117" s="191"/>
      <c r="AE117" s="191"/>
      <c r="AF117" s="191"/>
      <c r="AG117" s="191"/>
      <c r="AH117" s="191"/>
      <c r="AI117" s="191"/>
      <c r="AJ117" s="191"/>
      <c r="AN117" s="197"/>
      <c r="AO117" s="189"/>
    </row>
    <row r="118" spans="17:41">
      <c r="Q118" s="195">
        <f t="shared" si="42"/>
        <v>0</v>
      </c>
      <c r="R118" s="195">
        <f t="shared" si="43"/>
        <v>0</v>
      </c>
      <c r="T118" s="194">
        <f t="shared" si="50"/>
        <v>0</v>
      </c>
      <c r="U118" s="193">
        <f t="shared" si="44"/>
        <v>46812</v>
      </c>
      <c r="V118" s="192">
        <f t="shared" si="45"/>
        <v>0</v>
      </c>
      <c r="W118" s="192">
        <f t="shared" si="46"/>
        <v>0</v>
      </c>
      <c r="X118" s="192">
        <f t="shared" si="51"/>
        <v>0</v>
      </c>
      <c r="Y118" s="192">
        <f t="shared" si="47"/>
        <v>0</v>
      </c>
      <c r="Z118" s="192">
        <f t="shared" si="52"/>
        <v>0</v>
      </c>
      <c r="AC118" s="191"/>
      <c r="AD118" s="191"/>
      <c r="AE118" s="191"/>
      <c r="AF118" s="191"/>
      <c r="AG118" s="191"/>
      <c r="AH118" s="191"/>
      <c r="AI118" s="191"/>
      <c r="AJ118" s="191"/>
      <c r="AN118" s="196"/>
      <c r="AO118" s="189"/>
    </row>
    <row r="119" spans="17:41">
      <c r="Q119" s="195">
        <f t="shared" si="42"/>
        <v>0</v>
      </c>
      <c r="R119" s="195">
        <f t="shared" si="43"/>
        <v>0</v>
      </c>
      <c r="T119" s="194">
        <f t="shared" si="50"/>
        <v>0</v>
      </c>
      <c r="U119" s="193">
        <f t="shared" si="44"/>
        <v>46843</v>
      </c>
      <c r="V119" s="192">
        <f t="shared" si="45"/>
        <v>0</v>
      </c>
      <c r="W119" s="192">
        <f t="shared" si="46"/>
        <v>0</v>
      </c>
      <c r="X119" s="192">
        <f t="shared" si="51"/>
        <v>0</v>
      </c>
      <c r="Y119" s="192">
        <f t="shared" si="47"/>
        <v>0</v>
      </c>
      <c r="Z119" s="192">
        <f t="shared" si="52"/>
        <v>0</v>
      </c>
      <c r="AC119" s="191"/>
      <c r="AD119" s="191"/>
      <c r="AE119" s="191"/>
      <c r="AF119" s="191"/>
      <c r="AG119" s="191"/>
      <c r="AH119" s="191"/>
      <c r="AI119" s="191"/>
      <c r="AJ119" s="191"/>
      <c r="AN119" s="197"/>
      <c r="AO119" s="189"/>
    </row>
    <row r="120" spans="17:41">
      <c r="Q120" s="195">
        <f t="shared" si="42"/>
        <v>0</v>
      </c>
      <c r="R120" s="195">
        <f t="shared" si="43"/>
        <v>0</v>
      </c>
      <c r="T120" s="194">
        <f t="shared" si="50"/>
        <v>0</v>
      </c>
      <c r="U120" s="193">
        <f t="shared" si="44"/>
        <v>46873</v>
      </c>
      <c r="V120" s="192">
        <f t="shared" si="45"/>
        <v>0</v>
      </c>
      <c r="W120" s="192">
        <f t="shared" si="46"/>
        <v>0</v>
      </c>
      <c r="X120" s="192">
        <f t="shared" si="51"/>
        <v>0</v>
      </c>
      <c r="Y120" s="192">
        <f t="shared" si="47"/>
        <v>0</v>
      </c>
      <c r="Z120" s="192">
        <f t="shared" si="52"/>
        <v>0</v>
      </c>
      <c r="AC120" s="191"/>
      <c r="AD120" s="191"/>
      <c r="AE120" s="191"/>
      <c r="AF120" s="191"/>
      <c r="AG120" s="191"/>
      <c r="AH120" s="191"/>
      <c r="AI120" s="191"/>
      <c r="AJ120" s="191"/>
      <c r="AN120" s="196"/>
      <c r="AO120" s="189"/>
    </row>
    <row r="121" spans="17:41">
      <c r="Q121" s="195">
        <f t="shared" si="42"/>
        <v>0</v>
      </c>
      <c r="R121" s="195">
        <f t="shared" si="43"/>
        <v>0</v>
      </c>
      <c r="T121" s="194">
        <f t="shared" si="50"/>
        <v>0</v>
      </c>
      <c r="U121" s="193">
        <f t="shared" si="44"/>
        <v>46904</v>
      </c>
      <c r="V121" s="192">
        <f t="shared" si="45"/>
        <v>0</v>
      </c>
      <c r="W121" s="192">
        <f t="shared" si="46"/>
        <v>0</v>
      </c>
      <c r="X121" s="192">
        <f t="shared" si="51"/>
        <v>0</v>
      </c>
      <c r="Y121" s="192">
        <f t="shared" si="47"/>
        <v>0</v>
      </c>
      <c r="Z121" s="192">
        <f t="shared" si="52"/>
        <v>0</v>
      </c>
      <c r="AC121" s="191"/>
      <c r="AD121" s="191"/>
      <c r="AE121" s="191"/>
      <c r="AF121" s="191"/>
      <c r="AG121" s="191"/>
      <c r="AH121" s="191"/>
      <c r="AI121" s="191"/>
      <c r="AJ121" s="191"/>
      <c r="AN121" s="197"/>
      <c r="AO121" s="189"/>
    </row>
    <row r="122" spans="17:41">
      <c r="Q122" s="195">
        <f t="shared" si="42"/>
        <v>0</v>
      </c>
      <c r="R122" s="195">
        <f t="shared" si="43"/>
        <v>0</v>
      </c>
      <c r="T122" s="194">
        <f t="shared" si="50"/>
        <v>0</v>
      </c>
      <c r="U122" s="193">
        <f t="shared" si="44"/>
        <v>46934</v>
      </c>
      <c r="V122" s="192">
        <f t="shared" si="45"/>
        <v>0</v>
      </c>
      <c r="W122" s="192">
        <f t="shared" si="46"/>
        <v>0</v>
      </c>
      <c r="X122" s="192">
        <f t="shared" si="51"/>
        <v>0</v>
      </c>
      <c r="Y122" s="192">
        <f t="shared" si="47"/>
        <v>0</v>
      </c>
      <c r="Z122" s="192">
        <f t="shared" si="52"/>
        <v>0</v>
      </c>
      <c r="AC122" s="191"/>
      <c r="AD122" s="191"/>
      <c r="AE122" s="191"/>
      <c r="AF122" s="191"/>
      <c r="AG122" s="191"/>
      <c r="AH122" s="191"/>
      <c r="AI122" s="191"/>
      <c r="AJ122" s="191"/>
      <c r="AN122" s="196"/>
      <c r="AO122" s="189"/>
    </row>
    <row r="123" spans="17:41">
      <c r="Q123" s="195">
        <f t="shared" si="42"/>
        <v>0</v>
      </c>
      <c r="R123" s="195">
        <f t="shared" si="43"/>
        <v>0</v>
      </c>
      <c r="T123" s="194">
        <f t="shared" si="50"/>
        <v>0</v>
      </c>
      <c r="U123" s="193">
        <f t="shared" si="44"/>
        <v>46965</v>
      </c>
      <c r="V123" s="192">
        <f t="shared" si="45"/>
        <v>0</v>
      </c>
      <c r="W123" s="192">
        <f t="shared" si="46"/>
        <v>0</v>
      </c>
      <c r="X123" s="192">
        <f t="shared" si="51"/>
        <v>0</v>
      </c>
      <c r="Y123" s="192">
        <f t="shared" si="47"/>
        <v>0</v>
      </c>
      <c r="Z123" s="192">
        <f t="shared" si="52"/>
        <v>0</v>
      </c>
      <c r="AC123" s="191"/>
      <c r="AD123" s="191"/>
      <c r="AE123" s="191"/>
      <c r="AF123" s="191"/>
      <c r="AG123" s="191"/>
      <c r="AH123" s="191"/>
      <c r="AI123" s="191"/>
      <c r="AJ123" s="191"/>
      <c r="AN123" s="197"/>
      <c r="AO123" s="189"/>
    </row>
    <row r="124" spans="17:41">
      <c r="Q124" s="195">
        <f t="shared" si="42"/>
        <v>0</v>
      </c>
      <c r="R124" s="195">
        <f t="shared" si="43"/>
        <v>0</v>
      </c>
      <c r="T124" s="194">
        <f t="shared" si="50"/>
        <v>0</v>
      </c>
      <c r="U124" s="193">
        <f t="shared" si="44"/>
        <v>46996</v>
      </c>
      <c r="V124" s="192">
        <f t="shared" si="45"/>
        <v>0</v>
      </c>
      <c r="W124" s="192">
        <f t="shared" si="46"/>
        <v>0</v>
      </c>
      <c r="X124" s="192">
        <f t="shared" si="51"/>
        <v>0</v>
      </c>
      <c r="Y124" s="192">
        <f t="shared" si="47"/>
        <v>0</v>
      </c>
      <c r="Z124" s="192">
        <f t="shared" si="52"/>
        <v>0</v>
      </c>
      <c r="AC124" s="191"/>
      <c r="AD124" s="191"/>
      <c r="AE124" s="191"/>
      <c r="AF124" s="191"/>
      <c r="AG124" s="191"/>
      <c r="AH124" s="191"/>
      <c r="AI124" s="191"/>
      <c r="AJ124" s="191"/>
      <c r="AN124" s="196"/>
      <c r="AO124" s="189"/>
    </row>
    <row r="125" spans="17:41">
      <c r="Q125" s="195">
        <f t="shared" si="42"/>
        <v>0</v>
      </c>
      <c r="R125" s="195">
        <f t="shared" si="43"/>
        <v>0</v>
      </c>
      <c r="T125" s="194">
        <f t="shared" si="50"/>
        <v>0</v>
      </c>
      <c r="U125" s="193">
        <f t="shared" si="44"/>
        <v>47026</v>
      </c>
      <c r="V125" s="192">
        <f t="shared" si="45"/>
        <v>0</v>
      </c>
      <c r="W125" s="192">
        <f t="shared" si="46"/>
        <v>0</v>
      </c>
      <c r="X125" s="192">
        <f t="shared" si="51"/>
        <v>0</v>
      </c>
      <c r="Y125" s="192">
        <f t="shared" si="47"/>
        <v>0</v>
      </c>
      <c r="Z125" s="192">
        <f t="shared" si="52"/>
        <v>0</v>
      </c>
      <c r="AC125" s="191"/>
      <c r="AD125" s="191"/>
      <c r="AE125" s="191"/>
      <c r="AF125" s="191"/>
      <c r="AG125" s="191"/>
      <c r="AH125" s="191"/>
      <c r="AI125" s="191"/>
      <c r="AJ125" s="191"/>
      <c r="AN125" s="197"/>
      <c r="AO125" s="189"/>
    </row>
    <row r="126" spans="17:41">
      <c r="Q126" s="195">
        <f t="shared" si="42"/>
        <v>0</v>
      </c>
      <c r="R126" s="195">
        <f t="shared" si="43"/>
        <v>0</v>
      </c>
      <c r="T126" s="194">
        <f t="shared" si="50"/>
        <v>0</v>
      </c>
      <c r="U126" s="193">
        <f t="shared" si="44"/>
        <v>47057</v>
      </c>
      <c r="V126" s="192">
        <f t="shared" si="45"/>
        <v>0</v>
      </c>
      <c r="W126" s="192">
        <f t="shared" si="46"/>
        <v>0</v>
      </c>
      <c r="X126" s="192">
        <f t="shared" si="51"/>
        <v>0</v>
      </c>
      <c r="Y126" s="192">
        <f t="shared" si="47"/>
        <v>0</v>
      </c>
      <c r="Z126" s="192">
        <f t="shared" si="52"/>
        <v>0</v>
      </c>
      <c r="AC126" s="191"/>
      <c r="AD126" s="191"/>
      <c r="AE126" s="191"/>
      <c r="AF126" s="191"/>
      <c r="AG126" s="191"/>
      <c r="AH126" s="191"/>
      <c r="AI126" s="191"/>
      <c r="AJ126" s="191"/>
      <c r="AN126" s="196"/>
      <c r="AO126" s="189"/>
    </row>
    <row r="127" spans="17:41">
      <c r="Q127" s="195">
        <f t="shared" si="42"/>
        <v>0</v>
      </c>
      <c r="R127" s="195">
        <f t="shared" si="43"/>
        <v>0</v>
      </c>
      <c r="T127" s="194">
        <f t="shared" si="50"/>
        <v>0</v>
      </c>
      <c r="U127" s="193">
        <f t="shared" si="44"/>
        <v>47087</v>
      </c>
      <c r="V127" s="192">
        <f t="shared" si="45"/>
        <v>0</v>
      </c>
      <c r="W127" s="192">
        <f t="shared" si="46"/>
        <v>0</v>
      </c>
      <c r="X127" s="192">
        <f t="shared" si="51"/>
        <v>0</v>
      </c>
      <c r="Y127" s="192">
        <f t="shared" si="47"/>
        <v>0</v>
      </c>
      <c r="Z127" s="192">
        <f t="shared" si="52"/>
        <v>0</v>
      </c>
      <c r="AC127" s="191"/>
      <c r="AD127" s="191"/>
      <c r="AE127" s="191"/>
      <c r="AF127" s="191"/>
      <c r="AG127" s="191"/>
      <c r="AH127" s="191"/>
      <c r="AI127" s="191"/>
      <c r="AJ127" s="191"/>
      <c r="AN127" s="197"/>
      <c r="AO127" s="189"/>
    </row>
    <row r="128" spans="17:41">
      <c r="Q128" s="195">
        <f t="shared" si="42"/>
        <v>0</v>
      </c>
      <c r="R128" s="195">
        <f t="shared" si="43"/>
        <v>0</v>
      </c>
      <c r="T128" s="194">
        <f t="shared" si="50"/>
        <v>0</v>
      </c>
      <c r="U128" s="193">
        <f t="shared" si="44"/>
        <v>47118</v>
      </c>
      <c r="V128" s="192">
        <f t="shared" si="45"/>
        <v>0</v>
      </c>
      <c r="W128" s="192">
        <f t="shared" si="46"/>
        <v>0</v>
      </c>
      <c r="X128" s="192">
        <f t="shared" si="51"/>
        <v>0</v>
      </c>
      <c r="Y128" s="192">
        <f t="shared" si="47"/>
        <v>0</v>
      </c>
      <c r="Z128" s="192">
        <f t="shared" si="52"/>
        <v>0</v>
      </c>
      <c r="AC128" s="191"/>
      <c r="AD128" s="191"/>
      <c r="AE128" s="191"/>
      <c r="AF128" s="191"/>
      <c r="AG128" s="191"/>
      <c r="AH128" s="191"/>
      <c r="AI128" s="191"/>
      <c r="AJ128" s="191"/>
      <c r="AN128" s="196"/>
      <c r="AO128" s="189"/>
    </row>
    <row r="129" spans="17:41">
      <c r="Q129" s="195">
        <f t="shared" si="42"/>
        <v>0</v>
      </c>
      <c r="R129" s="195">
        <f t="shared" si="43"/>
        <v>0</v>
      </c>
      <c r="T129" s="194">
        <f t="shared" si="50"/>
        <v>0</v>
      </c>
      <c r="U129" s="193">
        <f t="shared" si="44"/>
        <v>47149</v>
      </c>
      <c r="V129" s="192">
        <f t="shared" si="45"/>
        <v>0</v>
      </c>
      <c r="W129" s="192">
        <f t="shared" si="46"/>
        <v>0</v>
      </c>
      <c r="X129" s="192">
        <f t="shared" si="51"/>
        <v>0</v>
      </c>
      <c r="Y129" s="192">
        <f t="shared" si="47"/>
        <v>0</v>
      </c>
      <c r="Z129" s="192">
        <f t="shared" si="52"/>
        <v>0</v>
      </c>
      <c r="AC129" s="191"/>
      <c r="AD129" s="191"/>
      <c r="AE129" s="191"/>
      <c r="AF129" s="191"/>
      <c r="AG129" s="191"/>
      <c r="AH129" s="191"/>
      <c r="AI129" s="191"/>
      <c r="AJ129" s="191"/>
      <c r="AN129" s="197"/>
      <c r="AO129" s="189"/>
    </row>
    <row r="130" spans="17:41">
      <c r="Q130" s="195">
        <f t="shared" si="42"/>
        <v>0</v>
      </c>
      <c r="R130" s="195">
        <f t="shared" si="43"/>
        <v>0</v>
      </c>
      <c r="T130" s="194">
        <f t="shared" si="50"/>
        <v>0</v>
      </c>
      <c r="U130" s="193">
        <f t="shared" si="44"/>
        <v>47177</v>
      </c>
      <c r="V130" s="192">
        <f t="shared" si="45"/>
        <v>0</v>
      </c>
      <c r="W130" s="192">
        <f t="shared" si="46"/>
        <v>0</v>
      </c>
      <c r="X130" s="192">
        <f t="shared" si="51"/>
        <v>0</v>
      </c>
      <c r="Y130" s="192">
        <f t="shared" si="47"/>
        <v>0</v>
      </c>
      <c r="Z130" s="192">
        <f t="shared" si="52"/>
        <v>0</v>
      </c>
      <c r="AC130" s="191"/>
      <c r="AD130" s="191"/>
      <c r="AE130" s="191"/>
      <c r="AF130" s="191"/>
      <c r="AG130" s="191"/>
      <c r="AH130" s="191"/>
      <c r="AI130" s="191"/>
      <c r="AJ130" s="191"/>
      <c r="AN130" s="196"/>
      <c r="AO130" s="189"/>
    </row>
    <row r="131" spans="17:41">
      <c r="Q131" s="195">
        <f t="shared" si="42"/>
        <v>0</v>
      </c>
      <c r="R131" s="195">
        <f t="shared" si="43"/>
        <v>0</v>
      </c>
      <c r="T131" s="194">
        <f t="shared" si="50"/>
        <v>0</v>
      </c>
      <c r="U131" s="193">
        <f t="shared" si="44"/>
        <v>47208</v>
      </c>
      <c r="V131" s="192">
        <f t="shared" si="45"/>
        <v>0</v>
      </c>
      <c r="W131" s="192">
        <f t="shared" si="46"/>
        <v>0</v>
      </c>
      <c r="X131" s="192">
        <f t="shared" si="51"/>
        <v>0</v>
      </c>
      <c r="Y131" s="192">
        <f t="shared" si="47"/>
        <v>0</v>
      </c>
      <c r="Z131" s="192">
        <f t="shared" si="52"/>
        <v>0</v>
      </c>
      <c r="AC131" s="191"/>
      <c r="AD131" s="191"/>
      <c r="AE131" s="191"/>
      <c r="AF131" s="191"/>
      <c r="AG131" s="191"/>
      <c r="AH131" s="191"/>
      <c r="AI131" s="191"/>
      <c r="AJ131" s="191"/>
      <c r="AN131" s="197"/>
      <c r="AO131" s="189"/>
    </row>
    <row r="132" spans="17:41">
      <c r="Q132" s="195">
        <f t="shared" si="42"/>
        <v>0</v>
      </c>
      <c r="R132" s="195">
        <f t="shared" si="43"/>
        <v>0</v>
      </c>
      <c r="T132" s="194">
        <f t="shared" si="50"/>
        <v>0</v>
      </c>
      <c r="U132" s="193">
        <f t="shared" si="44"/>
        <v>47238</v>
      </c>
      <c r="V132" s="192">
        <f t="shared" si="45"/>
        <v>0</v>
      </c>
      <c r="W132" s="192">
        <f t="shared" si="46"/>
        <v>0</v>
      </c>
      <c r="X132" s="192">
        <f t="shared" si="51"/>
        <v>0</v>
      </c>
      <c r="Y132" s="192">
        <f t="shared" si="47"/>
        <v>0</v>
      </c>
      <c r="Z132" s="192">
        <f t="shared" si="52"/>
        <v>0</v>
      </c>
      <c r="AC132" s="191"/>
      <c r="AD132" s="191"/>
      <c r="AE132" s="191"/>
      <c r="AF132" s="191"/>
      <c r="AG132" s="191"/>
      <c r="AH132" s="191"/>
      <c r="AI132" s="191"/>
      <c r="AJ132" s="191"/>
      <c r="AN132" s="196"/>
      <c r="AO132" s="189"/>
    </row>
    <row r="133" spans="17:41">
      <c r="Q133" s="195">
        <f t="shared" si="42"/>
        <v>0</v>
      </c>
      <c r="R133" s="195">
        <f t="shared" si="43"/>
        <v>0</v>
      </c>
      <c r="T133" s="194">
        <f t="shared" si="50"/>
        <v>0</v>
      </c>
      <c r="U133" s="193">
        <f t="shared" si="44"/>
        <v>47269</v>
      </c>
      <c r="V133" s="192">
        <f t="shared" si="45"/>
        <v>0</v>
      </c>
      <c r="W133" s="192">
        <f t="shared" si="46"/>
        <v>0</v>
      </c>
      <c r="X133" s="192">
        <f t="shared" si="51"/>
        <v>0</v>
      </c>
      <c r="Y133" s="192">
        <f t="shared" si="47"/>
        <v>0</v>
      </c>
      <c r="Z133" s="192">
        <f t="shared" si="52"/>
        <v>0</v>
      </c>
      <c r="AC133" s="191"/>
      <c r="AD133" s="191"/>
      <c r="AE133" s="191"/>
      <c r="AF133" s="191"/>
      <c r="AG133" s="191"/>
      <c r="AH133" s="191"/>
      <c r="AI133" s="191"/>
      <c r="AJ133" s="191"/>
      <c r="AN133" s="197"/>
      <c r="AO133" s="189"/>
    </row>
    <row r="134" spans="17:41">
      <c r="Q134" s="195">
        <f t="shared" ref="Q134:Q140" si="53">IF(Q133-1&gt;=0,Q133-1,0)</f>
        <v>0</v>
      </c>
      <c r="R134" s="195">
        <f t="shared" ref="R134:R140" si="54">IF(Q134&gt;0,R133+1,0)</f>
        <v>0</v>
      </c>
      <c r="T134" s="194">
        <f t="shared" si="50"/>
        <v>0</v>
      </c>
      <c r="U134" s="193">
        <f t="shared" ref="U134:U140" si="55">EOMONTH(U133,$P$206)</f>
        <v>47299</v>
      </c>
      <c r="V134" s="192">
        <f t="shared" ref="V134:V140" si="56">IF(T134&gt;0,V133-W134,0)</f>
        <v>0</v>
      </c>
      <c r="W134" s="192">
        <f t="shared" ref="W134:W140" si="57">IF(T134&gt;$O$10,$V$5/($O$9-$O$10),0)</f>
        <v>0</v>
      </c>
      <c r="X134" s="192">
        <f t="shared" si="51"/>
        <v>0</v>
      </c>
      <c r="Y134" s="192">
        <f t="shared" ref="Y134:Y140" si="58">V133*$O$8</f>
        <v>0</v>
      </c>
      <c r="Z134" s="192">
        <f t="shared" si="52"/>
        <v>0</v>
      </c>
      <c r="AC134" s="191"/>
      <c r="AD134" s="191"/>
      <c r="AE134" s="191"/>
      <c r="AF134" s="191"/>
      <c r="AG134" s="191"/>
      <c r="AH134" s="191"/>
      <c r="AI134" s="191"/>
      <c r="AJ134" s="191"/>
      <c r="AN134" s="196"/>
      <c r="AO134" s="189"/>
    </row>
    <row r="135" spans="17:41">
      <c r="Q135" s="195">
        <f t="shared" si="53"/>
        <v>0</v>
      </c>
      <c r="R135" s="195">
        <f t="shared" si="54"/>
        <v>0</v>
      </c>
      <c r="T135" s="194">
        <f t="shared" ref="T135:T140" si="59">IF(R134&gt;0,T134+1,0)</f>
        <v>0</v>
      </c>
      <c r="U135" s="193">
        <f t="shared" si="55"/>
        <v>47330</v>
      </c>
      <c r="V135" s="192">
        <f t="shared" si="56"/>
        <v>0</v>
      </c>
      <c r="W135" s="192">
        <f t="shared" si="57"/>
        <v>0</v>
      </c>
      <c r="X135" s="192">
        <f t="shared" ref="X135:X140" si="60">W135+X134</f>
        <v>0</v>
      </c>
      <c r="Y135" s="192">
        <f t="shared" si="58"/>
        <v>0</v>
      </c>
      <c r="Z135" s="192">
        <f t="shared" ref="Z135:Z140" si="61">Z134+Y135</f>
        <v>0</v>
      </c>
      <c r="AC135" s="191"/>
      <c r="AD135" s="191"/>
      <c r="AE135" s="191"/>
      <c r="AF135" s="191"/>
      <c r="AG135" s="191"/>
      <c r="AH135" s="191"/>
      <c r="AI135" s="191"/>
      <c r="AJ135" s="191"/>
      <c r="AN135" s="197"/>
      <c r="AO135" s="189"/>
    </row>
    <row r="136" spans="17:41">
      <c r="Q136" s="195">
        <f t="shared" si="53"/>
        <v>0</v>
      </c>
      <c r="R136" s="195">
        <f t="shared" si="54"/>
        <v>0</v>
      </c>
      <c r="T136" s="194">
        <f t="shared" si="59"/>
        <v>0</v>
      </c>
      <c r="U136" s="193">
        <f t="shared" si="55"/>
        <v>47361</v>
      </c>
      <c r="V136" s="192">
        <f t="shared" si="56"/>
        <v>0</v>
      </c>
      <c r="W136" s="192">
        <f t="shared" si="57"/>
        <v>0</v>
      </c>
      <c r="X136" s="192">
        <f t="shared" si="60"/>
        <v>0</v>
      </c>
      <c r="Y136" s="192">
        <f t="shared" si="58"/>
        <v>0</v>
      </c>
      <c r="Z136" s="192">
        <f t="shared" si="61"/>
        <v>0</v>
      </c>
      <c r="AC136" s="191"/>
      <c r="AD136" s="191"/>
      <c r="AE136" s="191"/>
      <c r="AF136" s="191"/>
      <c r="AG136" s="191"/>
      <c r="AH136" s="191"/>
      <c r="AI136" s="191"/>
      <c r="AJ136" s="191"/>
      <c r="AN136" s="196"/>
      <c r="AO136" s="189"/>
    </row>
    <row r="137" spans="17:41">
      <c r="Q137" s="195">
        <f t="shared" si="53"/>
        <v>0</v>
      </c>
      <c r="R137" s="195">
        <f t="shared" si="54"/>
        <v>0</v>
      </c>
      <c r="T137" s="194">
        <f t="shared" si="59"/>
        <v>0</v>
      </c>
      <c r="U137" s="193">
        <f t="shared" si="55"/>
        <v>47391</v>
      </c>
      <c r="V137" s="192">
        <f t="shared" si="56"/>
        <v>0</v>
      </c>
      <c r="W137" s="192">
        <f t="shared" si="57"/>
        <v>0</v>
      </c>
      <c r="X137" s="192">
        <f t="shared" si="60"/>
        <v>0</v>
      </c>
      <c r="Y137" s="192">
        <f t="shared" si="58"/>
        <v>0</v>
      </c>
      <c r="Z137" s="192">
        <f t="shared" si="61"/>
        <v>0</v>
      </c>
      <c r="AC137" s="191"/>
      <c r="AD137" s="191"/>
      <c r="AE137" s="191"/>
      <c r="AF137" s="191"/>
      <c r="AG137" s="191"/>
      <c r="AH137" s="191"/>
      <c r="AI137" s="191"/>
      <c r="AJ137" s="191"/>
      <c r="AN137" s="189"/>
      <c r="AO137" s="189"/>
    </row>
    <row r="138" spans="17:41">
      <c r="Q138" s="195">
        <f t="shared" si="53"/>
        <v>0</v>
      </c>
      <c r="R138" s="195">
        <f t="shared" si="54"/>
        <v>0</v>
      </c>
      <c r="T138" s="194">
        <f t="shared" si="59"/>
        <v>0</v>
      </c>
      <c r="U138" s="193">
        <f t="shared" si="55"/>
        <v>47422</v>
      </c>
      <c r="V138" s="192">
        <f t="shared" si="56"/>
        <v>0</v>
      </c>
      <c r="W138" s="192">
        <f t="shared" si="57"/>
        <v>0</v>
      </c>
      <c r="X138" s="192">
        <f t="shared" si="60"/>
        <v>0</v>
      </c>
      <c r="Y138" s="192">
        <f t="shared" si="58"/>
        <v>0</v>
      </c>
      <c r="Z138" s="192">
        <f t="shared" si="61"/>
        <v>0</v>
      </c>
      <c r="AC138" s="191"/>
      <c r="AD138" s="191"/>
      <c r="AE138" s="191"/>
      <c r="AF138" s="191"/>
      <c r="AG138" s="191"/>
      <c r="AH138" s="191"/>
      <c r="AI138" s="191"/>
      <c r="AJ138" s="191"/>
      <c r="AN138" s="189"/>
      <c r="AO138" s="189"/>
    </row>
    <row r="139" spans="17:41">
      <c r="Q139" s="195">
        <f t="shared" si="53"/>
        <v>0</v>
      </c>
      <c r="R139" s="195">
        <f t="shared" si="54"/>
        <v>0</v>
      </c>
      <c r="T139" s="194">
        <f t="shared" si="59"/>
        <v>0</v>
      </c>
      <c r="U139" s="193">
        <f t="shared" si="55"/>
        <v>47452</v>
      </c>
      <c r="V139" s="192">
        <f t="shared" si="56"/>
        <v>0</v>
      </c>
      <c r="W139" s="192">
        <f t="shared" si="57"/>
        <v>0</v>
      </c>
      <c r="X139" s="192">
        <f t="shared" si="60"/>
        <v>0</v>
      </c>
      <c r="Y139" s="192">
        <f t="shared" si="58"/>
        <v>0</v>
      </c>
      <c r="Z139" s="192">
        <f t="shared" si="61"/>
        <v>0</v>
      </c>
      <c r="AC139" s="191"/>
      <c r="AD139" s="191"/>
      <c r="AE139" s="191"/>
      <c r="AF139" s="191"/>
      <c r="AG139" s="191"/>
      <c r="AH139" s="191"/>
      <c r="AI139" s="191"/>
      <c r="AJ139" s="191"/>
      <c r="AN139" s="189"/>
      <c r="AO139" s="189"/>
    </row>
    <row r="140" spans="17:41">
      <c r="Q140" s="195">
        <f t="shared" si="53"/>
        <v>0</v>
      </c>
      <c r="R140" s="195">
        <f t="shared" si="54"/>
        <v>0</v>
      </c>
      <c r="T140" s="194">
        <f t="shared" si="59"/>
        <v>0</v>
      </c>
      <c r="U140" s="193">
        <f t="shared" si="55"/>
        <v>47483</v>
      </c>
      <c r="V140" s="192">
        <f t="shared" si="56"/>
        <v>0</v>
      </c>
      <c r="W140" s="192">
        <f t="shared" si="57"/>
        <v>0</v>
      </c>
      <c r="X140" s="192">
        <f t="shared" si="60"/>
        <v>0</v>
      </c>
      <c r="Y140" s="192">
        <f t="shared" si="58"/>
        <v>0</v>
      </c>
      <c r="Z140" s="192">
        <f t="shared" si="61"/>
        <v>0</v>
      </c>
      <c r="AC140" s="191"/>
      <c r="AD140" s="191"/>
      <c r="AE140" s="191"/>
      <c r="AF140" s="191"/>
      <c r="AG140" s="191"/>
      <c r="AH140" s="191"/>
      <c r="AI140" s="191"/>
      <c r="AJ140" s="191"/>
      <c r="AN140" s="189"/>
      <c r="AO140" s="189"/>
    </row>
    <row r="141" spans="17:41">
      <c r="AC141" s="191"/>
      <c r="AD141" s="191"/>
      <c r="AE141" s="191"/>
      <c r="AF141" s="191"/>
      <c r="AG141" s="191"/>
      <c r="AH141" s="191"/>
      <c r="AI141" s="191"/>
      <c r="AJ141" s="191"/>
      <c r="AN141" s="189"/>
      <c r="AO141" s="189"/>
    </row>
    <row r="142" spans="17:41">
      <c r="AN142" s="189"/>
      <c r="AO142" s="189"/>
    </row>
    <row r="143" spans="17:41">
      <c r="AN143" s="189"/>
      <c r="AO143" s="189"/>
    </row>
    <row r="144" spans="17:41">
      <c r="AN144" s="189"/>
      <c r="AO144" s="189"/>
    </row>
    <row r="145" spans="40:42">
      <c r="AN145" s="189"/>
      <c r="AO145" s="189"/>
    </row>
    <row r="146" spans="40:42">
      <c r="AN146" s="189"/>
      <c r="AO146" s="189"/>
    </row>
    <row r="147" spans="40:42">
      <c r="AN147" s="189"/>
      <c r="AO147" s="189"/>
    </row>
    <row r="148" spans="40:42">
      <c r="AN148" s="189"/>
      <c r="AO148" s="189"/>
    </row>
    <row r="149" spans="40:42">
      <c r="AN149" s="189"/>
      <c r="AO149" s="189"/>
    </row>
    <row r="150" spans="40:42">
      <c r="AN150" s="189"/>
      <c r="AO150" s="189"/>
    </row>
    <row r="151" spans="40:42">
      <c r="AN151" s="189"/>
      <c r="AO151" s="189"/>
    </row>
    <row r="152" spans="40:42">
      <c r="AN152" s="189"/>
      <c r="AO152" s="189"/>
    </row>
    <row r="153" spans="40:42">
      <c r="AN153" s="189"/>
      <c r="AO153" s="189"/>
    </row>
    <row r="154" spans="40:42">
      <c r="AN154" s="189"/>
      <c r="AO154" s="189"/>
    </row>
    <row r="155" spans="40:42">
      <c r="AN155" s="189"/>
      <c r="AO155" s="189"/>
    </row>
    <row r="156" spans="40:42">
      <c r="AN156" s="189"/>
      <c r="AO156" s="189"/>
    </row>
    <row r="157" spans="40:42">
      <c r="AN157" s="189"/>
      <c r="AO157" s="189"/>
    </row>
    <row r="158" spans="40:42">
      <c r="AN158" s="189"/>
      <c r="AO158" s="189"/>
    </row>
    <row r="159" spans="40:42">
      <c r="AN159" s="189"/>
      <c r="AO159" s="189"/>
      <c r="AP159" s="190"/>
    </row>
    <row r="160" spans="40:42">
      <c r="AN160" s="189"/>
      <c r="AO160" s="189"/>
    </row>
    <row r="161" spans="40:41">
      <c r="AN161" s="189"/>
      <c r="AO161" s="189"/>
    </row>
    <row r="201" spans="14:16" ht="17.399999999999999">
      <c r="N201" s="620" t="s">
        <v>317</v>
      </c>
      <c r="O201" s="620"/>
      <c r="P201" s="620"/>
    </row>
    <row r="202" spans="14:16" ht="27.6">
      <c r="N202" s="188" t="s">
        <v>316</v>
      </c>
      <c r="O202" s="188" t="s">
        <v>315</v>
      </c>
      <c r="P202" s="187" t="s">
        <v>314</v>
      </c>
    </row>
    <row r="203" spans="14:16" ht="15">
      <c r="N203" s="186">
        <f>IF(O208=1,O4/12,0)</f>
        <v>4.1666666666666666E-3</v>
      </c>
      <c r="O203" s="185">
        <f>IF($O208=1,$O$5,0)</f>
        <v>60</v>
      </c>
      <c r="P203" s="184"/>
    </row>
    <row r="204" spans="14:16" ht="15">
      <c r="N204" s="182">
        <f>IF(O209=1,O4/4,0)</f>
        <v>0</v>
      </c>
      <c r="O204" s="181">
        <f>IF($O209=1,$O$5/4,0)</f>
        <v>0</v>
      </c>
      <c r="P204" s="183"/>
    </row>
    <row r="205" spans="14:16" ht="15">
      <c r="N205" s="182">
        <f>IF(O210=1,O4,0)</f>
        <v>0</v>
      </c>
      <c r="O205" s="181">
        <f>IF($O210=1,$O$5/12,0)</f>
        <v>0</v>
      </c>
      <c r="P205" s="180"/>
    </row>
    <row r="206" spans="14:16" ht="15.6">
      <c r="N206" s="179"/>
      <c r="O206" s="178"/>
      <c r="P206" s="177">
        <f>IF(O208=1,1,IF(O209=1,3,IF(O210=1,12,0)))</f>
        <v>1</v>
      </c>
    </row>
    <row r="207" spans="14:16" ht="60">
      <c r="N207" s="176" t="s">
        <v>313</v>
      </c>
      <c r="O207" s="175" t="s">
        <v>312</v>
      </c>
    </row>
    <row r="208" spans="14:16" ht="15">
      <c r="N208" s="173" t="s">
        <v>311</v>
      </c>
      <c r="O208" s="174">
        <v>1</v>
      </c>
    </row>
    <row r="209" spans="14:22" ht="15">
      <c r="N209" s="173" t="s">
        <v>310</v>
      </c>
      <c r="O209" s="174"/>
    </row>
    <row r="210" spans="14:22" ht="15">
      <c r="N210" s="173" t="s">
        <v>309</v>
      </c>
      <c r="O210" s="172"/>
    </row>
    <row r="214" spans="14:22">
      <c r="O214" s="159"/>
      <c r="P214" s="159"/>
      <c r="Q214" s="171"/>
      <c r="R214" s="170"/>
      <c r="S214" s="168" t="s">
        <v>308</v>
      </c>
      <c r="T214" s="159"/>
      <c r="U214" s="159"/>
      <c r="V214" s="159"/>
    </row>
    <row r="215" spans="14:22">
      <c r="O215" s="168" t="s">
        <v>307</v>
      </c>
      <c r="P215" s="165">
        <v>41639</v>
      </c>
      <c r="Q215" s="166">
        <v>0</v>
      </c>
      <c r="R215" s="163">
        <v>0</v>
      </c>
      <c r="S215" s="161">
        <f t="shared" ref="S215:S228" si="62">$V$5</f>
        <v>0</v>
      </c>
      <c r="T215" s="168" t="s">
        <v>306</v>
      </c>
      <c r="U215" s="159">
        <f t="shared" ref="U215:U228" si="63">VLOOKUP($AC$5,Q215:S228,2)</f>
        <v>0</v>
      </c>
      <c r="V215" s="159"/>
    </row>
    <row r="216" spans="14:22">
      <c r="O216" s="168" t="s">
        <v>305</v>
      </c>
      <c r="P216" s="165">
        <v>41670</v>
      </c>
      <c r="Q216" s="164">
        <v>1</v>
      </c>
      <c r="R216" s="163">
        <v>1</v>
      </c>
      <c r="S216" s="161">
        <f t="shared" si="62"/>
        <v>0</v>
      </c>
      <c r="T216" s="159"/>
      <c r="U216" s="159" t="e">
        <f t="shared" si="63"/>
        <v>#N/A</v>
      </c>
      <c r="V216" s="159"/>
    </row>
    <row r="217" spans="14:22">
      <c r="O217" s="168" t="s">
        <v>304</v>
      </c>
      <c r="P217" s="169">
        <v>41698</v>
      </c>
      <c r="Q217" s="164">
        <v>2</v>
      </c>
      <c r="R217" s="163">
        <v>2</v>
      </c>
      <c r="S217" s="161">
        <f t="shared" si="62"/>
        <v>0</v>
      </c>
      <c r="T217" s="159"/>
      <c r="U217" s="159" t="e">
        <f t="shared" si="63"/>
        <v>#N/A</v>
      </c>
      <c r="V217" s="159"/>
    </row>
    <row r="218" spans="14:22">
      <c r="O218" s="168" t="s">
        <v>303</v>
      </c>
      <c r="P218" s="165">
        <v>41729</v>
      </c>
      <c r="Q218" s="164">
        <v>3</v>
      </c>
      <c r="R218" s="163">
        <v>3</v>
      </c>
      <c r="S218" s="161">
        <f t="shared" si="62"/>
        <v>0</v>
      </c>
      <c r="T218" s="159"/>
      <c r="U218" s="159" t="e">
        <f t="shared" si="63"/>
        <v>#N/A</v>
      </c>
      <c r="V218" s="159"/>
    </row>
    <row r="219" spans="14:22">
      <c r="O219" s="168" t="s">
        <v>302</v>
      </c>
      <c r="P219" s="165">
        <v>41759</v>
      </c>
      <c r="Q219" s="164">
        <v>4</v>
      </c>
      <c r="R219" s="163">
        <v>4</v>
      </c>
      <c r="S219" s="161">
        <f t="shared" si="62"/>
        <v>0</v>
      </c>
      <c r="T219" s="159"/>
      <c r="U219" s="159" t="e">
        <f t="shared" si="63"/>
        <v>#N/A</v>
      </c>
      <c r="V219" s="159"/>
    </row>
    <row r="220" spans="14:22">
      <c r="O220" s="159"/>
      <c r="P220" s="165">
        <v>41790</v>
      </c>
      <c r="Q220" s="164">
        <v>5</v>
      </c>
      <c r="R220" s="163">
        <v>5</v>
      </c>
      <c r="S220" s="161">
        <f t="shared" si="62"/>
        <v>0</v>
      </c>
      <c r="T220" s="159"/>
      <c r="U220" s="159" t="e">
        <f t="shared" si="63"/>
        <v>#N/A</v>
      </c>
      <c r="V220" s="159"/>
    </row>
    <row r="221" spans="14:22">
      <c r="O221" s="159"/>
      <c r="P221" s="165">
        <v>41820</v>
      </c>
      <c r="Q221" s="164">
        <v>6</v>
      </c>
      <c r="R221" s="163">
        <v>6</v>
      </c>
      <c r="S221" s="161">
        <f t="shared" si="62"/>
        <v>0</v>
      </c>
      <c r="T221" s="159"/>
      <c r="U221" s="159" t="e">
        <f t="shared" si="63"/>
        <v>#N/A</v>
      </c>
      <c r="V221" s="159"/>
    </row>
    <row r="222" spans="14:22">
      <c r="O222" s="159"/>
      <c r="P222" s="165">
        <v>41851</v>
      </c>
      <c r="Q222" s="164">
        <v>7</v>
      </c>
      <c r="R222" s="163">
        <v>7</v>
      </c>
      <c r="S222" s="161">
        <f t="shared" si="62"/>
        <v>0</v>
      </c>
      <c r="T222" s="168"/>
      <c r="U222" s="159" t="e">
        <f t="shared" si="63"/>
        <v>#N/A</v>
      </c>
      <c r="V222" s="159"/>
    </row>
    <row r="223" spans="14:22">
      <c r="O223" s="159"/>
      <c r="P223" s="165">
        <v>41882</v>
      </c>
      <c r="Q223" s="164">
        <v>8</v>
      </c>
      <c r="R223" s="163">
        <v>8</v>
      </c>
      <c r="S223" s="161">
        <f t="shared" si="62"/>
        <v>0</v>
      </c>
      <c r="T223" s="159"/>
      <c r="U223" s="159" t="e">
        <f t="shared" si="63"/>
        <v>#N/A</v>
      </c>
      <c r="V223" s="159"/>
    </row>
    <row r="224" spans="14:22">
      <c r="O224" s="159"/>
      <c r="P224" s="165">
        <v>41912</v>
      </c>
      <c r="Q224" s="164">
        <v>9</v>
      </c>
      <c r="R224" s="167">
        <v>9</v>
      </c>
      <c r="S224" s="161">
        <f t="shared" si="62"/>
        <v>0</v>
      </c>
      <c r="T224" s="159"/>
      <c r="U224" s="159" t="e">
        <f t="shared" si="63"/>
        <v>#N/A</v>
      </c>
      <c r="V224" s="159"/>
    </row>
    <row r="225" spans="15:22">
      <c r="O225" s="159"/>
      <c r="P225" s="165">
        <v>41943</v>
      </c>
      <c r="Q225" s="166">
        <v>10</v>
      </c>
      <c r="R225" s="163">
        <v>10</v>
      </c>
      <c r="S225" s="161">
        <f t="shared" si="62"/>
        <v>0</v>
      </c>
      <c r="T225" s="159"/>
      <c r="U225" s="159" t="e">
        <f t="shared" si="63"/>
        <v>#N/A</v>
      </c>
      <c r="V225" s="159"/>
    </row>
    <row r="226" spans="15:22">
      <c r="O226" s="159"/>
      <c r="P226" s="165">
        <v>41973</v>
      </c>
      <c r="Q226" s="164">
        <v>11</v>
      </c>
      <c r="R226" s="163">
        <v>11</v>
      </c>
      <c r="S226" s="161">
        <f t="shared" si="62"/>
        <v>0</v>
      </c>
      <c r="T226" s="159"/>
      <c r="U226" s="159" t="e">
        <f t="shared" si="63"/>
        <v>#N/A</v>
      </c>
      <c r="V226" s="159"/>
    </row>
    <row r="227" spans="15:22">
      <c r="O227" s="159"/>
      <c r="P227" s="165">
        <v>42004</v>
      </c>
      <c r="Q227" s="164">
        <v>12</v>
      </c>
      <c r="R227" s="163">
        <v>12</v>
      </c>
      <c r="S227" s="161">
        <f t="shared" si="62"/>
        <v>0</v>
      </c>
      <c r="T227" s="159"/>
      <c r="U227" s="159" t="e">
        <f t="shared" si="63"/>
        <v>#N/A</v>
      </c>
      <c r="V227" s="159"/>
    </row>
    <row r="228" spans="15:22">
      <c r="O228" s="159"/>
      <c r="P228" s="160">
        <f t="shared" ref="P228:P240" si="64">EOMONTH(P227,1)</f>
        <v>42035</v>
      </c>
      <c r="Q228" s="162">
        <v>13</v>
      </c>
      <c r="R228" s="159"/>
      <c r="S228" s="161">
        <f t="shared" si="62"/>
        <v>0</v>
      </c>
      <c r="T228" s="159">
        <v>2017</v>
      </c>
      <c r="U228" s="159" t="e">
        <f t="shared" si="63"/>
        <v>#N/A</v>
      </c>
      <c r="V228" s="159"/>
    </row>
    <row r="229" spans="15:22">
      <c r="O229" s="159"/>
      <c r="P229" s="160">
        <f t="shared" si="64"/>
        <v>42063</v>
      </c>
      <c r="Q229" s="159">
        <f t="shared" ref="Q229:Q275" si="65">Q228+1</f>
        <v>14</v>
      </c>
      <c r="R229" s="159"/>
      <c r="S229" s="159"/>
      <c r="T229" s="159"/>
      <c r="U229" s="159"/>
      <c r="V229" s="159"/>
    </row>
    <row r="230" spans="15:22">
      <c r="O230" s="159"/>
      <c r="P230" s="160">
        <f t="shared" si="64"/>
        <v>42094</v>
      </c>
      <c r="Q230" s="159">
        <f t="shared" si="65"/>
        <v>15</v>
      </c>
      <c r="R230" s="159"/>
      <c r="S230" s="159"/>
      <c r="T230" s="159"/>
      <c r="U230" s="159"/>
      <c r="V230" s="159"/>
    </row>
    <row r="231" spans="15:22">
      <c r="O231" s="159"/>
      <c r="P231" s="160">
        <f t="shared" si="64"/>
        <v>42124</v>
      </c>
      <c r="Q231" s="159">
        <f t="shared" si="65"/>
        <v>16</v>
      </c>
      <c r="R231" s="159"/>
      <c r="S231" s="159"/>
      <c r="T231" s="159"/>
      <c r="U231" s="159"/>
      <c r="V231" s="159"/>
    </row>
    <row r="232" spans="15:22">
      <c r="O232" s="159"/>
      <c r="P232" s="160">
        <f t="shared" si="64"/>
        <v>42155</v>
      </c>
      <c r="Q232" s="159">
        <f t="shared" si="65"/>
        <v>17</v>
      </c>
      <c r="R232" s="159"/>
      <c r="S232" s="159"/>
      <c r="T232" s="159"/>
      <c r="U232" s="159"/>
      <c r="V232" s="159"/>
    </row>
    <row r="233" spans="15:22">
      <c r="O233" s="159"/>
      <c r="P233" s="160">
        <f t="shared" si="64"/>
        <v>42185</v>
      </c>
      <c r="Q233" s="159">
        <f t="shared" si="65"/>
        <v>18</v>
      </c>
      <c r="R233" s="159"/>
      <c r="S233" s="159"/>
      <c r="T233" s="159"/>
      <c r="U233" s="159"/>
      <c r="V233" s="159"/>
    </row>
    <row r="234" spans="15:22">
      <c r="O234" s="159"/>
      <c r="P234" s="160">
        <f t="shared" si="64"/>
        <v>42216</v>
      </c>
      <c r="Q234" s="159">
        <f t="shared" si="65"/>
        <v>19</v>
      </c>
      <c r="R234" s="159"/>
      <c r="S234" s="159"/>
      <c r="T234" s="159"/>
      <c r="U234" s="159"/>
      <c r="V234" s="159"/>
    </row>
    <row r="235" spans="15:22">
      <c r="O235" s="159"/>
      <c r="P235" s="160">
        <f t="shared" si="64"/>
        <v>42247</v>
      </c>
      <c r="Q235" s="159">
        <f t="shared" si="65"/>
        <v>20</v>
      </c>
      <c r="R235" s="159"/>
      <c r="S235" s="159"/>
      <c r="T235" s="159"/>
      <c r="U235" s="159"/>
      <c r="V235" s="159"/>
    </row>
    <row r="236" spans="15:22">
      <c r="O236" s="159"/>
      <c r="P236" s="160">
        <f t="shared" si="64"/>
        <v>42277</v>
      </c>
      <c r="Q236" s="159">
        <f t="shared" si="65"/>
        <v>21</v>
      </c>
      <c r="R236" s="159"/>
      <c r="S236" s="159"/>
      <c r="T236" s="159"/>
      <c r="U236" s="159"/>
      <c r="V236" s="159"/>
    </row>
    <row r="237" spans="15:22">
      <c r="O237" s="159"/>
      <c r="P237" s="160">
        <f t="shared" si="64"/>
        <v>42308</v>
      </c>
      <c r="Q237" s="159">
        <f t="shared" si="65"/>
        <v>22</v>
      </c>
      <c r="R237" s="159"/>
      <c r="S237" s="159"/>
      <c r="T237" s="159"/>
      <c r="U237" s="159"/>
      <c r="V237" s="159"/>
    </row>
    <row r="238" spans="15:22">
      <c r="O238" s="159"/>
      <c r="P238" s="160">
        <f t="shared" si="64"/>
        <v>42338</v>
      </c>
      <c r="Q238" s="159">
        <f t="shared" si="65"/>
        <v>23</v>
      </c>
      <c r="R238" s="159"/>
      <c r="S238" s="159"/>
      <c r="T238" s="159"/>
      <c r="U238" s="159"/>
      <c r="V238" s="159"/>
    </row>
    <row r="239" spans="15:22">
      <c r="O239" s="159"/>
      <c r="P239" s="160">
        <f t="shared" si="64"/>
        <v>42369</v>
      </c>
      <c r="Q239" s="159">
        <f t="shared" si="65"/>
        <v>24</v>
      </c>
      <c r="R239" s="159"/>
      <c r="S239" s="159"/>
      <c r="T239" s="159"/>
      <c r="U239" s="159"/>
      <c r="V239" s="159"/>
    </row>
    <row r="240" spans="15:22">
      <c r="O240" s="159"/>
      <c r="P240" s="160">
        <f t="shared" si="64"/>
        <v>42400</v>
      </c>
      <c r="Q240" s="159">
        <f t="shared" si="65"/>
        <v>25</v>
      </c>
      <c r="R240" s="159"/>
      <c r="S240" s="159"/>
      <c r="T240" s="159"/>
      <c r="U240" s="159"/>
      <c r="V240" s="159"/>
    </row>
    <row r="241" spans="15:22">
      <c r="O241" s="159"/>
      <c r="P241" s="160">
        <v>42428</v>
      </c>
      <c r="Q241" s="159">
        <f t="shared" si="65"/>
        <v>26</v>
      </c>
      <c r="R241" s="159"/>
      <c r="S241" s="159"/>
      <c r="T241" s="159"/>
      <c r="U241" s="159"/>
      <c r="V241" s="159"/>
    </row>
    <row r="242" spans="15:22">
      <c r="O242" s="159"/>
      <c r="P242" s="160">
        <f t="shared" ref="P242:P275" si="66">EOMONTH(P241,1)</f>
        <v>42460</v>
      </c>
      <c r="Q242" s="159">
        <f t="shared" si="65"/>
        <v>27</v>
      </c>
      <c r="R242" s="159"/>
      <c r="S242" s="159"/>
      <c r="T242" s="159"/>
      <c r="U242" s="159"/>
      <c r="V242" s="159"/>
    </row>
    <row r="243" spans="15:22">
      <c r="O243" s="159"/>
      <c r="P243" s="160">
        <f t="shared" si="66"/>
        <v>42490</v>
      </c>
      <c r="Q243" s="159">
        <f t="shared" si="65"/>
        <v>28</v>
      </c>
      <c r="R243" s="159"/>
      <c r="S243" s="159"/>
      <c r="T243" s="159"/>
      <c r="U243" s="159"/>
      <c r="V243" s="159"/>
    </row>
    <row r="244" spans="15:22">
      <c r="O244" s="159"/>
      <c r="P244" s="160">
        <f t="shared" si="66"/>
        <v>42521</v>
      </c>
      <c r="Q244" s="159">
        <f t="shared" si="65"/>
        <v>29</v>
      </c>
      <c r="R244" s="159"/>
      <c r="S244" s="159"/>
      <c r="T244" s="159"/>
      <c r="U244" s="159"/>
      <c r="V244" s="159"/>
    </row>
    <row r="245" spans="15:22">
      <c r="O245" s="159"/>
      <c r="P245" s="160">
        <f t="shared" si="66"/>
        <v>42551</v>
      </c>
      <c r="Q245" s="159">
        <f t="shared" si="65"/>
        <v>30</v>
      </c>
      <c r="R245" s="159"/>
      <c r="S245" s="159"/>
      <c r="T245" s="159"/>
      <c r="U245" s="159"/>
      <c r="V245" s="159"/>
    </row>
    <row r="246" spans="15:22">
      <c r="O246" s="159"/>
      <c r="P246" s="160">
        <f t="shared" si="66"/>
        <v>42582</v>
      </c>
      <c r="Q246" s="159">
        <f t="shared" si="65"/>
        <v>31</v>
      </c>
      <c r="R246" s="159"/>
      <c r="S246" s="159"/>
      <c r="T246" s="159"/>
      <c r="U246" s="159"/>
      <c r="V246" s="159"/>
    </row>
    <row r="247" spans="15:22">
      <c r="O247" s="159"/>
      <c r="P247" s="160">
        <f t="shared" si="66"/>
        <v>42613</v>
      </c>
      <c r="Q247" s="159">
        <f t="shared" si="65"/>
        <v>32</v>
      </c>
      <c r="R247" s="159"/>
      <c r="S247" s="159"/>
      <c r="T247" s="159"/>
      <c r="U247" s="159"/>
      <c r="V247" s="159"/>
    </row>
    <row r="248" spans="15:22">
      <c r="O248" s="159"/>
      <c r="P248" s="160">
        <f t="shared" si="66"/>
        <v>42643</v>
      </c>
      <c r="Q248" s="159">
        <f t="shared" si="65"/>
        <v>33</v>
      </c>
      <c r="R248" s="159"/>
      <c r="S248" s="159"/>
      <c r="T248" s="159"/>
      <c r="U248" s="159"/>
      <c r="V248" s="159"/>
    </row>
    <row r="249" spans="15:22">
      <c r="O249" s="159"/>
      <c r="P249" s="160">
        <f t="shared" si="66"/>
        <v>42674</v>
      </c>
      <c r="Q249" s="159">
        <f t="shared" si="65"/>
        <v>34</v>
      </c>
      <c r="R249" s="159"/>
      <c r="S249" s="159"/>
      <c r="T249" s="159"/>
      <c r="U249" s="159"/>
      <c r="V249" s="159"/>
    </row>
    <row r="250" spans="15:22">
      <c r="O250" s="159"/>
      <c r="P250" s="160">
        <f t="shared" si="66"/>
        <v>42704</v>
      </c>
      <c r="Q250" s="159">
        <f t="shared" si="65"/>
        <v>35</v>
      </c>
      <c r="R250" s="159"/>
      <c r="S250" s="159"/>
      <c r="T250" s="159"/>
      <c r="U250" s="159"/>
      <c r="V250" s="159"/>
    </row>
    <row r="251" spans="15:22">
      <c r="O251" s="159"/>
      <c r="P251" s="160">
        <f t="shared" si="66"/>
        <v>42735</v>
      </c>
      <c r="Q251" s="159">
        <f t="shared" si="65"/>
        <v>36</v>
      </c>
      <c r="R251" s="159"/>
      <c r="S251" s="159"/>
      <c r="T251" s="159"/>
      <c r="U251" s="159"/>
      <c r="V251" s="159"/>
    </row>
    <row r="252" spans="15:22">
      <c r="O252" s="159"/>
      <c r="P252" s="160">
        <f t="shared" si="66"/>
        <v>42766</v>
      </c>
      <c r="Q252" s="159">
        <f t="shared" si="65"/>
        <v>37</v>
      </c>
      <c r="R252" s="159"/>
      <c r="S252" s="159"/>
      <c r="T252" s="159"/>
      <c r="U252" s="159"/>
      <c r="V252" s="159"/>
    </row>
    <row r="253" spans="15:22">
      <c r="O253" s="159"/>
      <c r="P253" s="160">
        <f t="shared" si="66"/>
        <v>42794</v>
      </c>
      <c r="Q253" s="159">
        <f t="shared" si="65"/>
        <v>38</v>
      </c>
      <c r="R253" s="159"/>
      <c r="S253" s="159"/>
      <c r="T253" s="159"/>
      <c r="U253" s="159"/>
      <c r="V253" s="159"/>
    </row>
    <row r="254" spans="15:22">
      <c r="O254" s="159"/>
      <c r="P254" s="160">
        <f t="shared" si="66"/>
        <v>42825</v>
      </c>
      <c r="Q254" s="159">
        <f t="shared" si="65"/>
        <v>39</v>
      </c>
      <c r="R254" s="159"/>
      <c r="S254" s="159"/>
      <c r="T254" s="159"/>
      <c r="U254" s="159"/>
      <c r="V254" s="159"/>
    </row>
    <row r="255" spans="15:22">
      <c r="O255" s="159"/>
      <c r="P255" s="160">
        <f t="shared" si="66"/>
        <v>42855</v>
      </c>
      <c r="Q255" s="159">
        <f t="shared" si="65"/>
        <v>40</v>
      </c>
      <c r="R255" s="159"/>
      <c r="S255" s="159"/>
      <c r="T255" s="159"/>
      <c r="U255" s="159"/>
      <c r="V255" s="159"/>
    </row>
    <row r="256" spans="15:22">
      <c r="O256" s="159"/>
      <c r="P256" s="160">
        <f t="shared" si="66"/>
        <v>42886</v>
      </c>
      <c r="Q256" s="159">
        <f t="shared" si="65"/>
        <v>41</v>
      </c>
      <c r="R256" s="159"/>
      <c r="S256" s="159"/>
      <c r="T256" s="159"/>
      <c r="U256" s="159"/>
      <c r="V256" s="159"/>
    </row>
    <row r="257" spans="15:22">
      <c r="O257" s="159"/>
      <c r="P257" s="160">
        <f t="shared" si="66"/>
        <v>42916</v>
      </c>
      <c r="Q257" s="159">
        <f t="shared" si="65"/>
        <v>42</v>
      </c>
      <c r="R257" s="159"/>
      <c r="S257" s="159"/>
      <c r="T257" s="159"/>
      <c r="U257" s="159"/>
      <c r="V257" s="159"/>
    </row>
    <row r="258" spans="15:22">
      <c r="O258" s="159"/>
      <c r="P258" s="160">
        <f t="shared" si="66"/>
        <v>42947</v>
      </c>
      <c r="Q258" s="159">
        <f t="shared" si="65"/>
        <v>43</v>
      </c>
      <c r="R258" s="159"/>
      <c r="S258" s="159"/>
      <c r="T258" s="159"/>
      <c r="U258" s="159"/>
      <c r="V258" s="159"/>
    </row>
    <row r="259" spans="15:22">
      <c r="O259" s="159"/>
      <c r="P259" s="160">
        <f t="shared" si="66"/>
        <v>42978</v>
      </c>
      <c r="Q259" s="159">
        <f t="shared" si="65"/>
        <v>44</v>
      </c>
      <c r="R259" s="159"/>
      <c r="S259" s="159"/>
      <c r="T259" s="159"/>
      <c r="U259" s="159"/>
      <c r="V259" s="159"/>
    </row>
    <row r="260" spans="15:22">
      <c r="O260" s="159"/>
      <c r="P260" s="160">
        <f t="shared" si="66"/>
        <v>43008</v>
      </c>
      <c r="Q260" s="159">
        <f t="shared" si="65"/>
        <v>45</v>
      </c>
      <c r="R260" s="159"/>
      <c r="S260" s="159"/>
      <c r="T260" s="159"/>
      <c r="U260" s="159"/>
      <c r="V260" s="159"/>
    </row>
    <row r="261" spans="15:22">
      <c r="O261" s="159"/>
      <c r="P261" s="160">
        <f t="shared" si="66"/>
        <v>43039</v>
      </c>
      <c r="Q261" s="159">
        <f t="shared" si="65"/>
        <v>46</v>
      </c>
      <c r="R261" s="159"/>
      <c r="S261" s="159"/>
      <c r="T261" s="159"/>
      <c r="U261" s="159"/>
      <c r="V261" s="159"/>
    </row>
    <row r="262" spans="15:22">
      <c r="O262" s="159"/>
      <c r="P262" s="160">
        <f t="shared" si="66"/>
        <v>43069</v>
      </c>
      <c r="Q262" s="159">
        <f t="shared" si="65"/>
        <v>47</v>
      </c>
      <c r="R262" s="159"/>
      <c r="S262" s="159"/>
      <c r="T262" s="159"/>
      <c r="U262" s="159"/>
      <c r="V262" s="159"/>
    </row>
    <row r="263" spans="15:22">
      <c r="O263" s="159"/>
      <c r="P263" s="160">
        <f t="shared" si="66"/>
        <v>43100</v>
      </c>
      <c r="Q263" s="159">
        <f t="shared" si="65"/>
        <v>48</v>
      </c>
      <c r="R263" s="159"/>
      <c r="S263" s="159"/>
      <c r="T263" s="159"/>
      <c r="U263" s="159"/>
      <c r="V263" s="159"/>
    </row>
    <row r="264" spans="15:22">
      <c r="O264" s="159"/>
      <c r="P264" s="160">
        <f t="shared" si="66"/>
        <v>43131</v>
      </c>
      <c r="Q264" s="159">
        <f t="shared" si="65"/>
        <v>49</v>
      </c>
      <c r="R264" s="159"/>
      <c r="S264" s="159"/>
      <c r="T264" s="159"/>
      <c r="U264" s="159"/>
      <c r="V264" s="159"/>
    </row>
    <row r="265" spans="15:22">
      <c r="O265" s="159"/>
      <c r="P265" s="160">
        <f t="shared" si="66"/>
        <v>43159</v>
      </c>
      <c r="Q265" s="159">
        <f t="shared" si="65"/>
        <v>50</v>
      </c>
      <c r="R265" s="159"/>
      <c r="S265" s="159"/>
      <c r="T265" s="159"/>
      <c r="U265" s="159"/>
      <c r="V265" s="159"/>
    </row>
    <row r="266" spans="15:22">
      <c r="O266" s="159"/>
      <c r="P266" s="160">
        <f t="shared" si="66"/>
        <v>43190</v>
      </c>
      <c r="Q266" s="159">
        <f t="shared" si="65"/>
        <v>51</v>
      </c>
      <c r="R266" s="159"/>
      <c r="S266" s="159"/>
      <c r="T266" s="159"/>
      <c r="U266" s="159"/>
      <c r="V266" s="159"/>
    </row>
    <row r="267" spans="15:22">
      <c r="O267" s="159"/>
      <c r="P267" s="160">
        <f t="shared" si="66"/>
        <v>43220</v>
      </c>
      <c r="Q267" s="159">
        <f t="shared" si="65"/>
        <v>52</v>
      </c>
      <c r="R267" s="159"/>
      <c r="S267" s="159"/>
      <c r="T267" s="159"/>
      <c r="U267" s="159"/>
      <c r="V267" s="159"/>
    </row>
    <row r="268" spans="15:22">
      <c r="O268" s="159"/>
      <c r="P268" s="160">
        <f t="shared" si="66"/>
        <v>43251</v>
      </c>
      <c r="Q268" s="159">
        <f t="shared" si="65"/>
        <v>53</v>
      </c>
      <c r="R268" s="159"/>
      <c r="S268" s="159"/>
      <c r="T268" s="159"/>
      <c r="U268" s="159"/>
      <c r="V268" s="159"/>
    </row>
    <row r="269" spans="15:22">
      <c r="O269" s="159"/>
      <c r="P269" s="160">
        <f t="shared" si="66"/>
        <v>43281</v>
      </c>
      <c r="Q269" s="159">
        <f t="shared" si="65"/>
        <v>54</v>
      </c>
      <c r="R269" s="159"/>
      <c r="S269" s="159"/>
      <c r="T269" s="159"/>
      <c r="U269" s="159"/>
      <c r="V269" s="159"/>
    </row>
    <row r="270" spans="15:22">
      <c r="O270" s="159"/>
      <c r="P270" s="160">
        <f t="shared" si="66"/>
        <v>43312</v>
      </c>
      <c r="Q270" s="159">
        <f t="shared" si="65"/>
        <v>55</v>
      </c>
      <c r="R270" s="159"/>
      <c r="S270" s="159"/>
      <c r="T270" s="159"/>
      <c r="U270" s="159"/>
      <c r="V270" s="159"/>
    </row>
    <row r="271" spans="15:22">
      <c r="O271" s="159"/>
      <c r="P271" s="160">
        <f t="shared" si="66"/>
        <v>43343</v>
      </c>
      <c r="Q271" s="159">
        <f t="shared" si="65"/>
        <v>56</v>
      </c>
      <c r="R271" s="159"/>
      <c r="S271" s="159"/>
      <c r="T271" s="159"/>
      <c r="U271" s="159"/>
      <c r="V271" s="159"/>
    </row>
    <row r="272" spans="15:22">
      <c r="O272" s="159"/>
      <c r="P272" s="160">
        <f t="shared" si="66"/>
        <v>43373</v>
      </c>
      <c r="Q272" s="159">
        <f t="shared" si="65"/>
        <v>57</v>
      </c>
      <c r="R272" s="159"/>
      <c r="S272" s="159"/>
      <c r="T272" s="159"/>
      <c r="U272" s="159"/>
      <c r="V272" s="159"/>
    </row>
    <row r="273" spans="15:22">
      <c r="O273" s="159"/>
      <c r="P273" s="160">
        <f t="shared" si="66"/>
        <v>43404</v>
      </c>
      <c r="Q273" s="159">
        <f t="shared" si="65"/>
        <v>58</v>
      </c>
      <c r="R273" s="159"/>
      <c r="S273" s="159"/>
      <c r="T273" s="159"/>
      <c r="U273" s="159"/>
      <c r="V273" s="159"/>
    </row>
    <row r="274" spans="15:22">
      <c r="O274" s="159"/>
      <c r="P274" s="160">
        <f t="shared" si="66"/>
        <v>43434</v>
      </c>
      <c r="Q274" s="159">
        <f t="shared" si="65"/>
        <v>59</v>
      </c>
      <c r="R274" s="159"/>
      <c r="S274" s="159"/>
      <c r="T274" s="159"/>
      <c r="U274" s="159"/>
      <c r="V274" s="159"/>
    </row>
    <row r="275" spans="15:22">
      <c r="O275" s="159"/>
      <c r="P275" s="160">
        <f t="shared" si="66"/>
        <v>43465</v>
      </c>
      <c r="Q275" s="159">
        <f t="shared" si="65"/>
        <v>60</v>
      </c>
      <c r="R275" s="159"/>
      <c r="S275" s="159"/>
      <c r="T275" s="159"/>
      <c r="U275" s="159"/>
      <c r="V275" s="159"/>
    </row>
  </sheetData>
  <sheetProtection formatCells="0" formatColumns="0" formatRows="0" insertColumns="0" insertRows="0" deleteColumns="0" deleteRows="0"/>
  <mergeCells count="4">
    <mergeCell ref="N3:O3"/>
    <mergeCell ref="C4:D4"/>
    <mergeCell ref="Q4:R4"/>
    <mergeCell ref="N201:P201"/>
  </mergeCells>
  <dataValidations count="1">
    <dataValidation type="list" allowBlank="1" showInputMessage="1" showErrorMessage="1" sqref="G4:L65536 A119:B65536 C4:E65536 F1:F1048576">
      <formula1>$P$216:$P$227</formula1>
    </dataValidation>
  </dataValidations>
  <pageMargins left="0.7" right="0.7" top="0.75" bottom="0.75" header="0.3" footer="0.3"/>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75"/>
  <sheetViews>
    <sheetView topLeftCell="M1" zoomScale="77" zoomScaleNormal="77" workbookViewId="0">
      <selection activeCell="AY21" sqref="AY21"/>
    </sheetView>
  </sheetViews>
  <sheetFormatPr defaultColWidth="9.109375" defaultRowHeight="13.8"/>
  <cols>
    <col min="1" max="1" width="6.33203125" style="156" hidden="1" customWidth="1"/>
    <col min="2" max="2" width="7" style="156" hidden="1" customWidth="1"/>
    <col min="3" max="3" width="5.44140625" style="156" hidden="1" customWidth="1"/>
    <col min="4" max="4" width="3.5546875" style="156" hidden="1" customWidth="1"/>
    <col min="5" max="5" width="4.109375" style="158" customWidth="1"/>
    <col min="6" max="6" width="9.33203125" style="156" hidden="1" customWidth="1"/>
    <col min="7" max="7" width="11.6640625" style="156" hidden="1" customWidth="1"/>
    <col min="8" max="8" width="14.88671875" style="156" hidden="1" customWidth="1"/>
    <col min="9" max="9" width="8.88671875" style="156" hidden="1" customWidth="1"/>
    <col min="10" max="10" width="13.33203125" style="156" hidden="1" customWidth="1"/>
    <col min="11" max="11" width="13.88671875" style="156" hidden="1" customWidth="1"/>
    <col min="12" max="12" width="16.44140625" style="156" hidden="1" customWidth="1"/>
    <col min="13" max="13" width="6.109375" style="156" customWidth="1"/>
    <col min="14" max="14" width="24" style="156" customWidth="1"/>
    <col min="15" max="15" width="13.44140625" style="156" customWidth="1"/>
    <col min="16" max="16" width="3.33203125" style="156" customWidth="1"/>
    <col min="17" max="17" width="6" style="156" customWidth="1"/>
    <col min="18" max="18" width="7.33203125" style="156" customWidth="1"/>
    <col min="19" max="19" width="2.6640625" style="156" customWidth="1"/>
    <col min="20" max="20" width="7.109375" style="156" customWidth="1"/>
    <col min="21" max="21" width="12.44140625" style="156" customWidth="1"/>
    <col min="22" max="22" width="14.6640625" style="156" customWidth="1"/>
    <col min="23" max="24" width="13.44140625" style="156" customWidth="1"/>
    <col min="25" max="25" width="13.5546875" style="156" customWidth="1"/>
    <col min="26" max="26" width="14" style="156" customWidth="1"/>
    <col min="27" max="27" width="15.109375" style="156" hidden="1" customWidth="1"/>
    <col min="28" max="28" width="8.5546875" style="156" hidden="1" customWidth="1"/>
    <col min="29" max="29" width="13.109375" style="156" hidden="1" customWidth="1"/>
    <col min="30" max="30" width="8.6640625" style="156" hidden="1" customWidth="1"/>
    <col min="31" max="31" width="14.109375" style="156" hidden="1" customWidth="1"/>
    <col min="32" max="32" width="12.5546875" style="156" hidden="1" customWidth="1"/>
    <col min="33" max="33" width="14" style="156" hidden="1" customWidth="1"/>
    <col min="34" max="34" width="12" style="156" hidden="1" customWidth="1"/>
    <col min="35" max="35" width="11.5546875" style="156" hidden="1" customWidth="1"/>
    <col min="36" max="36" width="12.88671875" style="156" hidden="1" customWidth="1"/>
    <col min="37" max="37" width="12.5546875" style="156" hidden="1" customWidth="1"/>
    <col min="38" max="38" width="13.88671875" style="156" hidden="1" customWidth="1"/>
    <col min="39" max="39" width="13.33203125" style="156" hidden="1" customWidth="1"/>
    <col min="40" max="40" width="4.44140625" style="156" hidden="1" customWidth="1"/>
    <col min="41" max="41" width="9.33203125" style="156" hidden="1" customWidth="1"/>
    <col min="42" max="42" width="13.44140625" style="156" hidden="1" customWidth="1"/>
    <col min="43" max="43" width="11.44140625" style="156" hidden="1" customWidth="1"/>
    <col min="44" max="44" width="12.33203125" style="156" hidden="1" customWidth="1"/>
    <col min="45" max="45" width="13.6640625" style="156" hidden="1" customWidth="1"/>
    <col min="46" max="46" width="14.5546875" style="156" hidden="1" customWidth="1"/>
    <col min="47" max="47" width="11.5546875" style="156" hidden="1" customWidth="1"/>
    <col min="48" max="50" width="11.6640625" style="156" hidden="1" customWidth="1"/>
    <col min="51" max="52" width="11.6640625" style="156" customWidth="1"/>
    <col min="53" max="53" width="14.33203125" style="156" customWidth="1"/>
    <col min="54" max="54" width="11.6640625" style="156" bestFit="1" customWidth="1"/>
    <col min="55" max="55" width="13.5546875" style="156" customWidth="1"/>
    <col min="56" max="56" width="11.88671875" style="156" bestFit="1" customWidth="1"/>
    <col min="57" max="57" width="11.6640625" style="157" hidden="1" customWidth="1"/>
    <col min="58" max="58" width="13" style="156" hidden="1" customWidth="1"/>
    <col min="59" max="59" width="12.44140625" style="156" hidden="1" customWidth="1"/>
    <col min="60" max="60" width="11.88671875" style="156" hidden="1" customWidth="1"/>
    <col min="61" max="61" width="12.88671875" style="156" hidden="1" customWidth="1"/>
    <col min="62" max="62" width="9.109375" style="157"/>
    <col min="63" max="16384" width="9.109375" style="156"/>
  </cols>
  <sheetData>
    <row r="1" spans="3:61" ht="20.25" customHeight="1">
      <c r="F1" s="274" t="s">
        <v>348</v>
      </c>
      <c r="G1" s="274"/>
      <c r="I1" s="274"/>
      <c r="J1" s="274"/>
      <c r="L1" s="273"/>
      <c r="T1" s="156" t="s">
        <v>347</v>
      </c>
      <c r="AC1" s="221"/>
      <c r="AD1" s="221"/>
      <c r="AE1" s="276">
        <v>0</v>
      </c>
      <c r="AF1" s="228">
        <f t="shared" ref="AF1:AM1" si="0">AF14</f>
        <v>0</v>
      </c>
      <c r="AG1" s="228">
        <f t="shared" si="0"/>
        <v>0</v>
      </c>
      <c r="AH1" s="228">
        <f t="shared" si="0"/>
        <v>0</v>
      </c>
      <c r="AI1" s="228">
        <f t="shared" si="0"/>
        <v>0</v>
      </c>
      <c r="AJ1" s="228">
        <f t="shared" si="0"/>
        <v>0</v>
      </c>
      <c r="AK1" s="228">
        <f t="shared" si="0"/>
        <v>0</v>
      </c>
      <c r="AL1" s="228">
        <f t="shared" si="0"/>
        <v>0</v>
      </c>
      <c r="AM1" s="228">
        <f t="shared" si="0"/>
        <v>0</v>
      </c>
      <c r="BF1" s="275"/>
    </row>
    <row r="2" spans="3:61" ht="27.75" hidden="1" customHeight="1">
      <c r="F2" s="274"/>
      <c r="G2" s="274"/>
      <c r="I2" s="274"/>
      <c r="J2" s="274"/>
      <c r="L2" s="273"/>
      <c r="AC2" s="226" t="s">
        <v>346</v>
      </c>
      <c r="AD2" s="256"/>
      <c r="AE2" s="272">
        <v>2015</v>
      </c>
      <c r="AF2" s="271" t="s">
        <v>345</v>
      </c>
      <c r="AG2" s="271" t="s">
        <v>344</v>
      </c>
      <c r="AH2" s="271" t="s">
        <v>343</v>
      </c>
      <c r="AI2" s="271" t="s">
        <v>342</v>
      </c>
      <c r="AJ2" s="271">
        <v>2017</v>
      </c>
      <c r="AK2" s="271">
        <v>2018</v>
      </c>
      <c r="AL2" s="271">
        <v>2019</v>
      </c>
      <c r="AM2" s="271">
        <v>2020</v>
      </c>
      <c r="AO2" s="156">
        <v>1</v>
      </c>
      <c r="AP2" s="156">
        <v>2</v>
      </c>
      <c r="AQ2" s="156">
        <v>3</v>
      </c>
      <c r="AR2" s="156">
        <v>4</v>
      </c>
      <c r="AS2" s="156">
        <v>5</v>
      </c>
      <c r="AT2" s="156">
        <v>6</v>
      </c>
      <c r="AU2" s="156">
        <v>7</v>
      </c>
      <c r="AV2" s="156">
        <v>8</v>
      </c>
      <c r="AW2" s="156">
        <v>9</v>
      </c>
      <c r="AX2" s="156">
        <v>10</v>
      </c>
      <c r="BE2" s="157">
        <v>1</v>
      </c>
      <c r="BF2" s="256">
        <v>1</v>
      </c>
      <c r="BG2" s="256">
        <v>2</v>
      </c>
      <c r="BH2" s="256">
        <v>3</v>
      </c>
      <c r="BI2" s="256">
        <v>4</v>
      </c>
    </row>
    <row r="3" spans="3:61" ht="27" customHeight="1">
      <c r="N3" s="617" t="s">
        <v>341</v>
      </c>
      <c r="O3" s="617"/>
      <c r="T3" s="270">
        <v>1</v>
      </c>
      <c r="U3" s="270">
        <v>2</v>
      </c>
      <c r="V3" s="270">
        <v>3</v>
      </c>
      <c r="W3" s="270">
        <v>4</v>
      </c>
      <c r="X3" s="270">
        <v>5</v>
      </c>
      <c r="Y3" s="270">
        <v>6</v>
      </c>
      <c r="Z3" s="270">
        <v>7</v>
      </c>
      <c r="AC3" s="235">
        <f>O7</f>
        <v>43184</v>
      </c>
      <c r="AD3" s="215"/>
      <c r="AE3" s="252">
        <v>0</v>
      </c>
      <c r="AF3" s="269">
        <v>2016</v>
      </c>
      <c r="AG3" s="269">
        <v>2016</v>
      </c>
      <c r="AH3" s="269">
        <v>2016</v>
      </c>
      <c r="AI3" s="269">
        <v>2016</v>
      </c>
      <c r="AJ3" s="269">
        <v>0</v>
      </c>
      <c r="AK3" s="269">
        <v>0</v>
      </c>
      <c r="AL3" s="269">
        <v>0</v>
      </c>
      <c r="AM3" s="269">
        <v>0</v>
      </c>
      <c r="AO3" s="226">
        <v>1</v>
      </c>
      <c r="AP3" s="166">
        <v>9</v>
      </c>
      <c r="AQ3" s="166">
        <v>12</v>
      </c>
      <c r="AR3" s="166">
        <v>12</v>
      </c>
      <c r="AS3" s="166">
        <v>12</v>
      </c>
      <c r="AT3" s="264">
        <v>12</v>
      </c>
      <c r="AU3" s="166">
        <v>12</v>
      </c>
      <c r="AV3" s="166">
        <v>12</v>
      </c>
      <c r="AW3" s="166">
        <v>12</v>
      </c>
      <c r="AX3" s="166">
        <v>12</v>
      </c>
      <c r="AY3" s="167"/>
      <c r="AZ3" s="167"/>
      <c r="BE3" s="157">
        <v>2</v>
      </c>
      <c r="BF3" s="215">
        <v>41759</v>
      </c>
      <c r="BG3" s="215">
        <v>41851</v>
      </c>
      <c r="BH3" s="215">
        <v>41943</v>
      </c>
      <c r="BI3" s="215">
        <v>42035</v>
      </c>
    </row>
    <row r="4" spans="3:61" ht="81" customHeight="1">
      <c r="C4" s="618" t="s">
        <v>317</v>
      </c>
      <c r="D4" s="619"/>
      <c r="F4" s="267" t="s">
        <v>334</v>
      </c>
      <c r="G4" s="267" t="s">
        <v>333</v>
      </c>
      <c r="H4" s="267" t="s">
        <v>340</v>
      </c>
      <c r="I4" s="266" t="s">
        <v>339</v>
      </c>
      <c r="J4" s="266" t="s">
        <v>338</v>
      </c>
      <c r="K4" s="266" t="s">
        <v>337</v>
      </c>
      <c r="L4" s="266" t="s">
        <v>336</v>
      </c>
      <c r="N4" s="254" t="s">
        <v>335</v>
      </c>
      <c r="O4" s="268">
        <f>'1_Wniosek_klient'!C97</f>
        <v>0.05</v>
      </c>
      <c r="Q4" s="618" t="s">
        <v>317</v>
      </c>
      <c r="R4" s="619"/>
      <c r="T4" s="267" t="s">
        <v>334</v>
      </c>
      <c r="U4" s="267" t="s">
        <v>333</v>
      </c>
      <c r="V4" s="267" t="s">
        <v>332</v>
      </c>
      <c r="W4" s="266" t="s">
        <v>331</v>
      </c>
      <c r="X4" s="266" t="s">
        <v>330</v>
      </c>
      <c r="Y4" s="266" t="s">
        <v>329</v>
      </c>
      <c r="Z4" s="266" t="s">
        <v>328</v>
      </c>
      <c r="AA4" s="265"/>
      <c r="AC4" s="252" t="s">
        <v>327</v>
      </c>
      <c r="AD4" s="251">
        <f>AF4+AG4+AH4+AI4+AJ4+AK4+AL4+AM4</f>
        <v>0</v>
      </c>
      <c r="AE4" s="250">
        <f>AE5</f>
        <v>0</v>
      </c>
      <c r="AF4" s="228">
        <f t="shared" ref="AF4:AM4" si="1">IF(AF5-AE5&lt;0,0,AF5-AE5)</f>
        <v>0</v>
      </c>
      <c r="AG4" s="228">
        <f t="shared" si="1"/>
        <v>0</v>
      </c>
      <c r="AH4" s="228">
        <f t="shared" si="1"/>
        <v>0</v>
      </c>
      <c r="AI4" s="228">
        <f t="shared" si="1"/>
        <v>0</v>
      </c>
      <c r="AJ4" s="228">
        <f t="shared" si="1"/>
        <v>0</v>
      </c>
      <c r="AK4" s="228">
        <f t="shared" si="1"/>
        <v>0</v>
      </c>
      <c r="AL4" s="228">
        <f t="shared" si="1"/>
        <v>0</v>
      </c>
      <c r="AM4" s="228">
        <f t="shared" si="1"/>
        <v>0</v>
      </c>
      <c r="AO4" s="226">
        <v>2</v>
      </c>
      <c r="AP4" s="166">
        <v>6</v>
      </c>
      <c r="AQ4" s="166">
        <v>12</v>
      </c>
      <c r="AR4" s="166">
        <v>12</v>
      </c>
      <c r="AS4" s="166">
        <v>12</v>
      </c>
      <c r="AT4" s="264">
        <v>12</v>
      </c>
      <c r="AU4" s="166">
        <v>12</v>
      </c>
      <c r="AV4" s="166">
        <v>12</v>
      </c>
      <c r="AW4" s="166">
        <v>12</v>
      </c>
      <c r="AX4" s="166">
        <v>12</v>
      </c>
      <c r="AY4" s="166"/>
      <c r="AZ4" s="166"/>
      <c r="BA4" s="262" t="s">
        <v>350</v>
      </c>
      <c r="BB4" s="263" t="s">
        <v>326</v>
      </c>
      <c r="BC4" s="263" t="s">
        <v>325</v>
      </c>
      <c r="BD4" s="262" t="s">
        <v>324</v>
      </c>
      <c r="BE4" s="157">
        <v>3</v>
      </c>
      <c r="BF4" s="215">
        <v>41790</v>
      </c>
      <c r="BG4" s="215">
        <v>41882</v>
      </c>
      <c r="BH4" s="215">
        <v>41973</v>
      </c>
      <c r="BI4" s="215">
        <v>42063</v>
      </c>
    </row>
    <row r="5" spans="3:61" ht="15" customHeight="1">
      <c r="C5" s="195">
        <f>O9</f>
        <v>60</v>
      </c>
      <c r="D5" s="195">
        <v>0</v>
      </c>
      <c r="F5" s="258">
        <v>0</v>
      </c>
      <c r="G5" s="193">
        <f>O7</f>
        <v>43184</v>
      </c>
      <c r="H5" s="205">
        <f t="shared" ref="H5:H68" si="2">PV($O$8,C5,$I$6,0,0)*-1</f>
        <v>0</v>
      </c>
      <c r="I5" s="205"/>
      <c r="J5" s="205"/>
      <c r="K5" s="205"/>
      <c r="L5" s="261"/>
      <c r="M5" s="198"/>
      <c r="N5" s="260" t="s">
        <v>323</v>
      </c>
      <c r="O5" s="259">
        <f>'4_Dane_finans_kl'!Q45</f>
        <v>60</v>
      </c>
      <c r="P5" s="198"/>
      <c r="Q5" s="195">
        <f>O9</f>
        <v>60</v>
      </c>
      <c r="R5" s="195">
        <v>0</v>
      </c>
      <c r="T5" s="258">
        <v>0</v>
      </c>
      <c r="U5" s="193">
        <f>O7</f>
        <v>43184</v>
      </c>
      <c r="V5" s="277">
        <f>O6</f>
        <v>0</v>
      </c>
      <c r="W5" s="257"/>
      <c r="X5" s="257"/>
      <c r="Y5" s="257"/>
      <c r="Z5" s="257"/>
      <c r="AA5" s="191">
        <f>T5</f>
        <v>0</v>
      </c>
      <c r="AB5" s="227">
        <f>U5</f>
        <v>43184</v>
      </c>
      <c r="AC5" s="256"/>
      <c r="AD5" s="256"/>
      <c r="AE5" s="250">
        <v>0</v>
      </c>
      <c r="AF5" s="228">
        <f t="shared" ref="AF5:AM5" si="3">IFERROR(VLOOKUP(AF12,$U$5:$Z$77,4,FALSE),0)</f>
        <v>0</v>
      </c>
      <c r="AG5" s="228">
        <f t="shared" si="3"/>
        <v>0</v>
      </c>
      <c r="AH5" s="228">
        <f t="shared" si="3"/>
        <v>0</v>
      </c>
      <c r="AI5" s="228">
        <f t="shared" si="3"/>
        <v>0</v>
      </c>
      <c r="AJ5" s="228">
        <f t="shared" si="3"/>
        <v>0</v>
      </c>
      <c r="AK5" s="228">
        <f t="shared" si="3"/>
        <v>0</v>
      </c>
      <c r="AL5" s="228">
        <f t="shared" si="3"/>
        <v>0</v>
      </c>
      <c r="AM5" s="228">
        <f t="shared" si="3"/>
        <v>0</v>
      </c>
      <c r="AO5" s="226">
        <v>3</v>
      </c>
      <c r="AP5" s="166">
        <v>3</v>
      </c>
      <c r="AQ5" s="166">
        <v>12</v>
      </c>
      <c r="AR5" s="166">
        <v>12</v>
      </c>
      <c r="AS5" s="166">
        <v>12</v>
      </c>
      <c r="AT5" s="166">
        <v>12</v>
      </c>
      <c r="AU5" s="166">
        <v>12</v>
      </c>
      <c r="AV5" s="166">
        <v>12</v>
      </c>
      <c r="AW5" s="166">
        <v>12</v>
      </c>
      <c r="AX5" s="166">
        <v>12</v>
      </c>
      <c r="AY5" s="167"/>
      <c r="AZ5" s="167" t="s">
        <v>351</v>
      </c>
      <c r="BE5" s="157">
        <v>4</v>
      </c>
      <c r="BF5" s="215">
        <v>41820</v>
      </c>
      <c r="BG5" s="215">
        <v>41912</v>
      </c>
      <c r="BH5" s="215">
        <v>42004</v>
      </c>
      <c r="BI5" s="215">
        <v>42094</v>
      </c>
    </row>
    <row r="6" spans="3:61" ht="18" customHeight="1">
      <c r="C6" s="195">
        <f t="shared" ref="C6:C69" si="4">IF(C5-1&gt;=0,C5-1,0)</f>
        <v>59</v>
      </c>
      <c r="D6" s="195">
        <f t="shared" ref="D6:D69" si="5">IF(C6&gt;0,D5+1,0)</f>
        <v>1</v>
      </c>
      <c r="F6" s="194">
        <v>1</v>
      </c>
      <c r="G6" s="193">
        <f t="shared" ref="G6:G69" si="6">IF(F6&gt;0,EOMONTH(G5,$P$206),0)</f>
        <v>43220</v>
      </c>
      <c r="H6" s="205">
        <f t="shared" si="2"/>
        <v>0</v>
      </c>
      <c r="I6" s="255">
        <f>PMT(O8,O9,-$O$6,,0)</f>
        <v>0</v>
      </c>
      <c r="J6" s="205">
        <f t="shared" ref="J6:J69" si="7">PPMT($O$8,F6,$O$9,-$O$6)</f>
        <v>0</v>
      </c>
      <c r="K6" s="205">
        <f t="shared" ref="K6:K69" si="8">IPMT($O$8,F6,$O$9,-$O$6)</f>
        <v>0</v>
      </c>
      <c r="L6" s="204" t="e">
        <f t="shared" ref="L6:L69" si="9">CUMIPMT($O$8,$O$9,$O$6,1,F6,0)*-1</f>
        <v>#NUM!</v>
      </c>
      <c r="M6" s="198"/>
      <c r="N6" s="254" t="s">
        <v>322</v>
      </c>
      <c r="O6" s="253">
        <f>'4_Dane_finans_kl'!E45</f>
        <v>0</v>
      </c>
      <c r="P6" s="198"/>
      <c r="Q6" s="195">
        <f t="shared" ref="Q6:Q69" si="10">IF(Q5-1&gt;=0,Q5-1,0)</f>
        <v>59</v>
      </c>
      <c r="R6" s="195">
        <f t="shared" ref="R6:R69" si="11">IF(Q6&gt;0,R5+1,0)</f>
        <v>1</v>
      </c>
      <c r="T6" s="194">
        <f>R6</f>
        <v>1</v>
      </c>
      <c r="U6" s="193">
        <f t="shared" ref="U6:U69" si="12">EOMONTH(U5,$P$206)</f>
        <v>43220</v>
      </c>
      <c r="V6" s="192">
        <f t="shared" ref="V6:V69" si="13">IF(T6&gt;0,V5-W6,0)</f>
        <v>0</v>
      </c>
      <c r="W6" s="192">
        <f t="shared" ref="W6:W69" si="14">IF(T6&gt;$O$10,$V$5/($O$9-$O$10),0)</f>
        <v>0</v>
      </c>
      <c r="X6" s="192">
        <f>W6</f>
        <v>0</v>
      </c>
      <c r="Y6" s="192">
        <f t="shared" ref="Y6:Y69" si="15">V5*$O$8</f>
        <v>0</v>
      </c>
      <c r="Z6" s="192">
        <f>Y6</f>
        <v>0</v>
      </c>
      <c r="AY6" s="190">
        <f>U5</f>
        <v>43184</v>
      </c>
      <c r="AZ6" s="156">
        <v>1</v>
      </c>
      <c r="BB6" s="213">
        <f>VLOOKUP(AY6,U2:Z74,2,FALSE)</f>
        <v>0</v>
      </c>
      <c r="BE6" s="157">
        <v>5</v>
      </c>
      <c r="BF6" s="215">
        <v>41851</v>
      </c>
      <c r="BG6" s="215">
        <v>41943</v>
      </c>
      <c r="BH6" s="215">
        <v>42035</v>
      </c>
      <c r="BI6" s="215">
        <v>42124</v>
      </c>
    </row>
    <row r="7" spans="3:61" ht="23.25" customHeight="1">
      <c r="C7" s="195">
        <f t="shared" si="4"/>
        <v>58</v>
      </c>
      <c r="D7" s="195">
        <f t="shared" si="5"/>
        <v>2</v>
      </c>
      <c r="F7" s="194">
        <f t="shared" ref="F7:F70" si="16">IF(D6&gt;0,F6+1,0)</f>
        <v>2</v>
      </c>
      <c r="G7" s="193">
        <f t="shared" si="6"/>
        <v>43251</v>
      </c>
      <c r="H7" s="205">
        <f t="shared" si="2"/>
        <v>0</v>
      </c>
      <c r="I7" s="205">
        <f t="shared" ref="I7:I70" si="17">IF(H6&gt;0,I6,0)</f>
        <v>0</v>
      </c>
      <c r="J7" s="205">
        <f t="shared" si="7"/>
        <v>0</v>
      </c>
      <c r="K7" s="205">
        <f t="shared" si="8"/>
        <v>0</v>
      </c>
      <c r="L7" s="204" t="e">
        <f t="shared" si="9"/>
        <v>#NUM!</v>
      </c>
      <c r="M7" s="198"/>
      <c r="N7" s="247" t="s">
        <v>320</v>
      </c>
      <c r="O7" s="400">
        <v>43184</v>
      </c>
      <c r="P7" s="198"/>
      <c r="Q7" s="195">
        <f t="shared" si="10"/>
        <v>58</v>
      </c>
      <c r="R7" s="195">
        <f t="shared" si="11"/>
        <v>2</v>
      </c>
      <c r="T7" s="194">
        <f t="shared" ref="T7:T70" si="18">IF(R6&gt;0,T6+1,0)</f>
        <v>2</v>
      </c>
      <c r="U7" s="193">
        <f t="shared" si="12"/>
        <v>43251</v>
      </c>
      <c r="V7" s="192">
        <f t="shared" si="13"/>
        <v>0</v>
      </c>
      <c r="W7" s="192">
        <f t="shared" si="14"/>
        <v>0</v>
      </c>
      <c r="X7" s="192">
        <f t="shared" ref="X7:X70" si="19">W7+X6</f>
        <v>0</v>
      </c>
      <c r="Y7" s="192">
        <f t="shared" si="15"/>
        <v>0</v>
      </c>
      <c r="Z7" s="192">
        <f t="shared" ref="Z7:Z70" si="20">Z6+Y7</f>
        <v>0</v>
      </c>
      <c r="AY7" s="212">
        <v>43281</v>
      </c>
      <c r="AZ7" s="281">
        <v>2</v>
      </c>
      <c r="BA7" s="213">
        <f>VLOOKUP(AY7,$U$5:$Z$77,6,FALSE)</f>
        <v>0</v>
      </c>
      <c r="BB7" s="213">
        <f>VLOOKUP(AY7,U3:Z75,2,FALSE)</f>
        <v>0</v>
      </c>
      <c r="BE7" s="157">
        <v>6</v>
      </c>
      <c r="BF7" s="215">
        <v>41882</v>
      </c>
      <c r="BG7" s="215">
        <v>41973</v>
      </c>
      <c r="BH7" s="215">
        <v>42063</v>
      </c>
      <c r="BI7" s="215">
        <v>42155</v>
      </c>
    </row>
    <row r="8" spans="3:61" ht="18.75" customHeight="1">
      <c r="C8" s="195">
        <f t="shared" si="4"/>
        <v>57</v>
      </c>
      <c r="D8" s="195">
        <f t="shared" si="5"/>
        <v>3</v>
      </c>
      <c r="F8" s="194">
        <f t="shared" si="16"/>
        <v>3</v>
      </c>
      <c r="G8" s="193">
        <f t="shared" si="6"/>
        <v>43281</v>
      </c>
      <c r="H8" s="205">
        <f t="shared" si="2"/>
        <v>0</v>
      </c>
      <c r="I8" s="205">
        <f t="shared" si="17"/>
        <v>0</v>
      </c>
      <c r="J8" s="205">
        <f t="shared" si="7"/>
        <v>0</v>
      </c>
      <c r="K8" s="205">
        <f t="shared" si="8"/>
        <v>0</v>
      </c>
      <c r="L8" s="204" t="e">
        <f t="shared" si="9"/>
        <v>#NUM!</v>
      </c>
      <c r="M8" s="198"/>
      <c r="N8" s="242" t="s">
        <v>319</v>
      </c>
      <c r="O8" s="241">
        <f>MAX(N203:N205)</f>
        <v>4.1666666666666666E-3</v>
      </c>
      <c r="P8" s="198"/>
      <c r="Q8" s="195">
        <f t="shared" si="10"/>
        <v>57</v>
      </c>
      <c r="R8" s="195">
        <f t="shared" si="11"/>
        <v>3</v>
      </c>
      <c r="T8" s="194">
        <f t="shared" si="18"/>
        <v>3</v>
      </c>
      <c r="U8" s="193">
        <f t="shared" si="12"/>
        <v>43281</v>
      </c>
      <c r="V8" s="192">
        <f t="shared" si="13"/>
        <v>0</v>
      </c>
      <c r="W8" s="192">
        <f t="shared" si="14"/>
        <v>0</v>
      </c>
      <c r="X8" s="192">
        <f t="shared" si="19"/>
        <v>0</v>
      </c>
      <c r="Y8" s="192">
        <f t="shared" si="15"/>
        <v>0</v>
      </c>
      <c r="Z8" s="192">
        <f t="shared" si="20"/>
        <v>0</v>
      </c>
      <c r="AY8" s="212">
        <v>43373</v>
      </c>
      <c r="AZ8" s="281">
        <v>3</v>
      </c>
      <c r="BA8" s="213">
        <f>VLOOKUP(AY8,$U$5:$Z$77,6,FALSE)</f>
        <v>0</v>
      </c>
      <c r="BB8" s="213">
        <f>VLOOKUP(AY8,U4:Z76,2,FALSE)</f>
        <v>0</v>
      </c>
      <c r="BE8" s="157">
        <v>7</v>
      </c>
      <c r="BF8" s="215">
        <v>41912</v>
      </c>
      <c r="BG8" s="215">
        <v>42004</v>
      </c>
      <c r="BH8" s="215">
        <v>42094</v>
      </c>
      <c r="BI8" s="215">
        <v>42185</v>
      </c>
    </row>
    <row r="9" spans="3:61" ht="18.75" customHeight="1">
      <c r="C9" s="195">
        <f t="shared" si="4"/>
        <v>56</v>
      </c>
      <c r="D9" s="195">
        <f t="shared" si="5"/>
        <v>4</v>
      </c>
      <c r="F9" s="194">
        <f t="shared" si="16"/>
        <v>4</v>
      </c>
      <c r="G9" s="193">
        <f t="shared" si="6"/>
        <v>43312</v>
      </c>
      <c r="H9" s="205">
        <f t="shared" si="2"/>
        <v>0</v>
      </c>
      <c r="I9" s="205">
        <f t="shared" si="17"/>
        <v>0</v>
      </c>
      <c r="J9" s="205">
        <f t="shared" si="7"/>
        <v>0</v>
      </c>
      <c r="K9" s="205">
        <f t="shared" si="8"/>
        <v>0</v>
      </c>
      <c r="L9" s="204" t="e">
        <f t="shared" si="9"/>
        <v>#NUM!</v>
      </c>
      <c r="M9" s="198"/>
      <c r="N9" s="238" t="s">
        <v>315</v>
      </c>
      <c r="O9" s="237">
        <f>MAX(O203:O205)</f>
        <v>60</v>
      </c>
      <c r="P9" s="198"/>
      <c r="Q9" s="195">
        <f t="shared" si="10"/>
        <v>56</v>
      </c>
      <c r="R9" s="195">
        <f t="shared" si="11"/>
        <v>4</v>
      </c>
      <c r="T9" s="194">
        <f t="shared" si="18"/>
        <v>4</v>
      </c>
      <c r="U9" s="193">
        <f t="shared" si="12"/>
        <v>43312</v>
      </c>
      <c r="V9" s="192">
        <f t="shared" si="13"/>
        <v>0</v>
      </c>
      <c r="W9" s="192">
        <f t="shared" si="14"/>
        <v>0</v>
      </c>
      <c r="X9" s="192">
        <f t="shared" si="19"/>
        <v>0</v>
      </c>
      <c r="Y9" s="192">
        <f t="shared" si="15"/>
        <v>0</v>
      </c>
      <c r="Z9" s="192">
        <f t="shared" si="20"/>
        <v>0</v>
      </c>
      <c r="AB9" s="203"/>
      <c r="AC9" s="252" t="s">
        <v>321</v>
      </c>
      <c r="AD9" s="251">
        <f>AF9+AG9+AH9+AI9+AJ9+AK9+AL9+AM9</f>
        <v>0</v>
      </c>
      <c r="AE9" s="250">
        <f>AE10</f>
        <v>0</v>
      </c>
      <c r="AF9" s="228">
        <f t="shared" ref="AF9:AM9" si="21">IF(AF10-AE10&lt;0,0,AF10-AE10)</f>
        <v>0</v>
      </c>
      <c r="AG9" s="228">
        <f t="shared" si="21"/>
        <v>0</v>
      </c>
      <c r="AH9" s="228">
        <f t="shared" si="21"/>
        <v>0</v>
      </c>
      <c r="AI9" s="228">
        <f t="shared" si="21"/>
        <v>0</v>
      </c>
      <c r="AJ9" s="228">
        <f t="shared" si="21"/>
        <v>0</v>
      </c>
      <c r="AK9" s="228">
        <f t="shared" si="21"/>
        <v>0</v>
      </c>
      <c r="AL9" s="228">
        <f t="shared" si="21"/>
        <v>0</v>
      </c>
      <c r="AM9" s="228">
        <f t="shared" si="21"/>
        <v>0</v>
      </c>
      <c r="AO9" s="226">
        <v>4</v>
      </c>
      <c r="AP9" s="166">
        <v>11</v>
      </c>
      <c r="AQ9" s="166">
        <f t="shared" ref="AQ9:AX9" si="22">AP9+12</f>
        <v>23</v>
      </c>
      <c r="AR9" s="166">
        <f t="shared" si="22"/>
        <v>35</v>
      </c>
      <c r="AS9" s="166">
        <f t="shared" si="22"/>
        <v>47</v>
      </c>
      <c r="AT9" s="166">
        <f t="shared" si="22"/>
        <v>59</v>
      </c>
      <c r="AU9" s="166">
        <f t="shared" si="22"/>
        <v>71</v>
      </c>
      <c r="AV9" s="166">
        <f t="shared" si="22"/>
        <v>83</v>
      </c>
      <c r="AW9" s="166">
        <f t="shared" si="22"/>
        <v>95</v>
      </c>
      <c r="AX9" s="249">
        <f t="shared" si="22"/>
        <v>107</v>
      </c>
      <c r="AY9" s="278">
        <v>43465</v>
      </c>
      <c r="AZ9" s="282">
        <v>4</v>
      </c>
      <c r="BA9" s="213">
        <f>VLOOKUP(AY9,$U$5:$Z$77,6,FALSE)</f>
        <v>0</v>
      </c>
      <c r="BB9" s="213">
        <f>VLOOKUP(AY9,U5:Z77,2,FALSE)</f>
        <v>0</v>
      </c>
      <c r="BC9" s="248">
        <f>VLOOKUP(AY10,U5:Z77,2,FALSE)</f>
        <v>0</v>
      </c>
      <c r="BD9" s="213">
        <f t="shared" ref="BD9:BD18" si="23">BB9-BC9</f>
        <v>0</v>
      </c>
      <c r="BE9" s="157">
        <v>8</v>
      </c>
      <c r="BF9" s="215">
        <v>41943</v>
      </c>
      <c r="BG9" s="215">
        <v>42035</v>
      </c>
      <c r="BH9" s="215">
        <v>42124</v>
      </c>
      <c r="BI9" s="215">
        <v>42216</v>
      </c>
    </row>
    <row r="10" spans="3:61" ht="22.5" customHeight="1">
      <c r="C10" s="195">
        <f t="shared" si="4"/>
        <v>55</v>
      </c>
      <c r="D10" s="195">
        <f t="shared" si="5"/>
        <v>5</v>
      </c>
      <c r="F10" s="194">
        <f t="shared" si="16"/>
        <v>5</v>
      </c>
      <c r="G10" s="193">
        <f t="shared" si="6"/>
        <v>43343</v>
      </c>
      <c r="H10" s="205">
        <f t="shared" si="2"/>
        <v>0</v>
      </c>
      <c r="I10" s="205">
        <f t="shared" si="17"/>
        <v>0</v>
      </c>
      <c r="J10" s="205">
        <f t="shared" si="7"/>
        <v>0</v>
      </c>
      <c r="K10" s="205">
        <f t="shared" si="8"/>
        <v>0</v>
      </c>
      <c r="L10" s="204" t="e">
        <f t="shared" si="9"/>
        <v>#NUM!</v>
      </c>
      <c r="M10" s="198"/>
      <c r="N10" s="233" t="s">
        <v>318</v>
      </c>
      <c r="O10" s="232">
        <f>'4_Dane_finans_kl'!R45</f>
        <v>0</v>
      </c>
      <c r="P10" s="198"/>
      <c r="Q10" s="195">
        <f t="shared" si="10"/>
        <v>55</v>
      </c>
      <c r="R10" s="195">
        <f t="shared" si="11"/>
        <v>5</v>
      </c>
      <c r="T10" s="194">
        <f t="shared" si="18"/>
        <v>5</v>
      </c>
      <c r="U10" s="193">
        <f t="shared" si="12"/>
        <v>43343</v>
      </c>
      <c r="V10" s="192">
        <f t="shared" si="13"/>
        <v>0</v>
      </c>
      <c r="W10" s="192">
        <f t="shared" si="14"/>
        <v>0</v>
      </c>
      <c r="X10" s="192">
        <f t="shared" si="19"/>
        <v>0</v>
      </c>
      <c r="Y10" s="192">
        <f t="shared" si="15"/>
        <v>0</v>
      </c>
      <c r="Z10" s="192">
        <f t="shared" si="20"/>
        <v>0</v>
      </c>
      <c r="AB10" s="203"/>
      <c r="AC10" s="245"/>
      <c r="AD10" s="245"/>
      <c r="AE10" s="244">
        <v>0</v>
      </c>
      <c r="AF10" s="243">
        <f t="shared" ref="AF10:AM10" si="24">AF11</f>
        <v>0</v>
      </c>
      <c r="AG10" s="243">
        <f t="shared" si="24"/>
        <v>0</v>
      </c>
      <c r="AH10" s="243">
        <f t="shared" si="24"/>
        <v>0</v>
      </c>
      <c r="AI10" s="243">
        <f t="shared" si="24"/>
        <v>0</v>
      </c>
      <c r="AJ10" s="243">
        <f t="shared" si="24"/>
        <v>0</v>
      </c>
      <c r="AK10" s="243">
        <f t="shared" si="24"/>
        <v>0</v>
      </c>
      <c r="AL10" s="243">
        <f t="shared" si="24"/>
        <v>0</v>
      </c>
      <c r="AM10" s="243">
        <f t="shared" si="24"/>
        <v>0</v>
      </c>
      <c r="AY10" s="193">
        <v>43830</v>
      </c>
      <c r="AZ10" s="283"/>
      <c r="BA10" s="213">
        <f>VLOOKUP(AY10,U5:Z140,6,FALSE)</f>
        <v>0</v>
      </c>
      <c r="BB10" s="213">
        <f t="shared" ref="BB10:BB19" si="25">VLOOKUP(AY10,U5:Z140,2,FALSE)</f>
        <v>0</v>
      </c>
      <c r="BC10" s="213">
        <f>VLOOKUP(AY11,U5:Z77,2,FALSE)</f>
        <v>0</v>
      </c>
      <c r="BD10" s="213">
        <f t="shared" si="23"/>
        <v>0</v>
      </c>
      <c r="BE10" s="157">
        <v>9</v>
      </c>
      <c r="BF10" s="215">
        <v>41973</v>
      </c>
      <c r="BG10" s="215">
        <v>42063</v>
      </c>
      <c r="BH10" s="215">
        <v>42155</v>
      </c>
      <c r="BI10" s="215">
        <v>42247</v>
      </c>
    </row>
    <row r="11" spans="3:61" ht="19.5" customHeight="1">
      <c r="C11" s="195">
        <f t="shared" si="4"/>
        <v>54</v>
      </c>
      <c r="D11" s="195">
        <f t="shared" si="5"/>
        <v>6</v>
      </c>
      <c r="F11" s="194">
        <f t="shared" si="16"/>
        <v>6</v>
      </c>
      <c r="G11" s="193">
        <f t="shared" si="6"/>
        <v>43373</v>
      </c>
      <c r="H11" s="205">
        <f t="shared" si="2"/>
        <v>0</v>
      </c>
      <c r="I11" s="205">
        <f t="shared" si="17"/>
        <v>0</v>
      </c>
      <c r="J11" s="205">
        <f t="shared" si="7"/>
        <v>0</v>
      </c>
      <c r="K11" s="205">
        <f t="shared" si="8"/>
        <v>0</v>
      </c>
      <c r="L11" s="204" t="e">
        <f t="shared" si="9"/>
        <v>#NUM!</v>
      </c>
      <c r="M11" s="198"/>
      <c r="P11" s="198"/>
      <c r="Q11" s="195">
        <f t="shared" si="10"/>
        <v>54</v>
      </c>
      <c r="R11" s="195">
        <f t="shared" si="11"/>
        <v>6</v>
      </c>
      <c r="T11" s="194">
        <f t="shared" si="18"/>
        <v>6</v>
      </c>
      <c r="U11" s="193">
        <f t="shared" si="12"/>
        <v>43373</v>
      </c>
      <c r="V11" s="192">
        <f t="shared" si="13"/>
        <v>0</v>
      </c>
      <c r="W11" s="192">
        <f t="shared" si="14"/>
        <v>0</v>
      </c>
      <c r="X11" s="192">
        <f t="shared" si="19"/>
        <v>0</v>
      </c>
      <c r="Y11" s="192">
        <f t="shared" si="15"/>
        <v>0</v>
      </c>
      <c r="Z11" s="192">
        <f t="shared" si="20"/>
        <v>0</v>
      </c>
      <c r="AB11" s="203"/>
      <c r="AC11" s="240">
        <v>0</v>
      </c>
      <c r="AD11" s="239"/>
      <c r="AE11" s="230">
        <v>0</v>
      </c>
      <c r="AF11" s="228">
        <f t="shared" ref="AF11:AM11" si="26">IFERROR(VLOOKUP(AF12,$U$5:$AA$77,6,FALSE),0)</f>
        <v>0</v>
      </c>
      <c r="AG11" s="228">
        <f t="shared" si="26"/>
        <v>0</v>
      </c>
      <c r="AH11" s="228">
        <f t="shared" si="26"/>
        <v>0</v>
      </c>
      <c r="AI11" s="228">
        <f t="shared" si="26"/>
        <v>0</v>
      </c>
      <c r="AJ11" s="228">
        <f t="shared" si="26"/>
        <v>0</v>
      </c>
      <c r="AK11" s="228">
        <f t="shared" si="26"/>
        <v>0</v>
      </c>
      <c r="AL11" s="228">
        <f t="shared" si="26"/>
        <v>0</v>
      </c>
      <c r="AM11" s="228">
        <f t="shared" si="26"/>
        <v>0</v>
      </c>
      <c r="AY11" s="193">
        <v>44196</v>
      </c>
      <c r="AZ11" s="283"/>
      <c r="BA11" s="213">
        <f>VLOOKUP(AY11,$U$5:$Z$77,6,FALSE)</f>
        <v>0</v>
      </c>
      <c r="BB11" s="213">
        <f t="shared" si="25"/>
        <v>0</v>
      </c>
      <c r="BC11" s="213">
        <f t="shared" ref="BC11:BC16" si="27">VLOOKUP(AY12,$U$5:$Z$136,2,FALSE)</f>
        <v>0</v>
      </c>
      <c r="BD11" s="213">
        <f t="shared" si="23"/>
        <v>0</v>
      </c>
      <c r="BE11" s="157">
        <v>10</v>
      </c>
      <c r="BF11" s="215">
        <v>42004</v>
      </c>
      <c r="BG11" s="215">
        <v>42094</v>
      </c>
      <c r="BH11" s="215">
        <v>42185</v>
      </c>
      <c r="BI11" s="215">
        <v>42277</v>
      </c>
    </row>
    <row r="12" spans="3:61" ht="18" customHeight="1">
      <c r="C12" s="195">
        <f t="shared" si="4"/>
        <v>53</v>
      </c>
      <c r="D12" s="195">
        <f t="shared" si="5"/>
        <v>7</v>
      </c>
      <c r="F12" s="194">
        <f t="shared" si="16"/>
        <v>7</v>
      </c>
      <c r="G12" s="193">
        <f t="shared" si="6"/>
        <v>43404</v>
      </c>
      <c r="H12" s="205">
        <f t="shared" si="2"/>
        <v>0</v>
      </c>
      <c r="I12" s="205">
        <f t="shared" si="17"/>
        <v>0</v>
      </c>
      <c r="J12" s="205">
        <f t="shared" si="7"/>
        <v>0</v>
      </c>
      <c r="K12" s="205">
        <f t="shared" si="8"/>
        <v>0</v>
      </c>
      <c r="L12" s="204" t="e">
        <f t="shared" si="9"/>
        <v>#NUM!</v>
      </c>
      <c r="M12" s="198"/>
      <c r="P12" s="198"/>
      <c r="Q12" s="195">
        <f t="shared" si="10"/>
        <v>53</v>
      </c>
      <c r="R12" s="195">
        <f t="shared" si="11"/>
        <v>7</v>
      </c>
      <c r="T12" s="194">
        <f t="shared" si="18"/>
        <v>7</v>
      </c>
      <c r="U12" s="193">
        <f t="shared" si="12"/>
        <v>43404</v>
      </c>
      <c r="V12" s="192">
        <f t="shared" si="13"/>
        <v>0</v>
      </c>
      <c r="W12" s="192">
        <f t="shared" si="14"/>
        <v>0</v>
      </c>
      <c r="X12" s="192">
        <f t="shared" si="19"/>
        <v>0</v>
      </c>
      <c r="Y12" s="192">
        <f t="shared" si="15"/>
        <v>0</v>
      </c>
      <c r="Z12" s="192">
        <f t="shared" si="20"/>
        <v>0</v>
      </c>
      <c r="AB12" s="203"/>
      <c r="AC12" s="236">
        <v>5</v>
      </c>
      <c r="AD12" s="235"/>
      <c r="AE12" s="234">
        <f>VLOOKUP(AE11,$T$5:$Z$77,7,FALSE)</f>
        <v>0</v>
      </c>
      <c r="AF12" s="220">
        <f t="shared" ref="AF12:AM12" si="28">VLOOKUP($AC$12,$AO$12:$AX$16,AP2,FALSE)</f>
        <v>42460</v>
      </c>
      <c r="AG12" s="220">
        <f t="shared" si="28"/>
        <v>42551</v>
      </c>
      <c r="AH12" s="220">
        <f t="shared" si="28"/>
        <v>42643</v>
      </c>
      <c r="AI12" s="220">
        <f t="shared" si="28"/>
        <v>42735</v>
      </c>
      <c r="AJ12" s="220">
        <f t="shared" si="28"/>
        <v>43100</v>
      </c>
      <c r="AK12" s="220">
        <f t="shared" si="28"/>
        <v>43465</v>
      </c>
      <c r="AL12" s="220">
        <f t="shared" si="28"/>
        <v>43830</v>
      </c>
      <c r="AM12" s="220">
        <f t="shared" si="28"/>
        <v>44196</v>
      </c>
      <c r="AO12" s="226">
        <v>1</v>
      </c>
      <c r="AP12" s="165">
        <f>EOMONTH(AP17,5)</f>
        <v>42185</v>
      </c>
      <c r="AQ12" s="165">
        <f>EOMONTH(AP12,3)</f>
        <v>42277</v>
      </c>
      <c r="AR12" s="165">
        <f>EOMONTH(AQ12,3)</f>
        <v>42369</v>
      </c>
      <c r="AS12" s="165">
        <f t="shared" ref="AS12:AX12" si="29">EOMONTH(AR12,12)</f>
        <v>42735</v>
      </c>
      <c r="AT12" s="165">
        <f t="shared" si="29"/>
        <v>43100</v>
      </c>
      <c r="AU12" s="165">
        <f t="shared" si="29"/>
        <v>43465</v>
      </c>
      <c r="AV12" s="165">
        <f t="shared" si="29"/>
        <v>43830</v>
      </c>
      <c r="AW12" s="165">
        <f t="shared" si="29"/>
        <v>44196</v>
      </c>
      <c r="AX12" s="224">
        <f t="shared" si="29"/>
        <v>44561</v>
      </c>
      <c r="AY12" s="212">
        <v>44561</v>
      </c>
      <c r="AZ12" s="283"/>
      <c r="BA12" s="213">
        <f>VLOOKUP(AY12,$U$5:$Z$77,6,FALSE)</f>
        <v>0</v>
      </c>
      <c r="BB12" s="213">
        <f t="shared" si="25"/>
        <v>0</v>
      </c>
      <c r="BC12" s="213">
        <f t="shared" si="27"/>
        <v>0</v>
      </c>
      <c r="BD12" s="213">
        <f t="shared" si="23"/>
        <v>0</v>
      </c>
      <c r="BE12" s="157">
        <v>11</v>
      </c>
      <c r="BF12" s="215">
        <v>42035</v>
      </c>
      <c r="BG12" s="215">
        <v>42124</v>
      </c>
      <c r="BH12" s="215"/>
      <c r="BI12" s="215">
        <v>42308</v>
      </c>
    </row>
    <row r="13" spans="3:61" ht="15" customHeight="1">
      <c r="C13" s="195">
        <f t="shared" si="4"/>
        <v>52</v>
      </c>
      <c r="D13" s="195">
        <f t="shared" si="5"/>
        <v>8</v>
      </c>
      <c r="F13" s="194">
        <f t="shared" si="16"/>
        <v>8</v>
      </c>
      <c r="G13" s="193">
        <f t="shared" si="6"/>
        <v>43434</v>
      </c>
      <c r="H13" s="205">
        <f t="shared" si="2"/>
        <v>0</v>
      </c>
      <c r="I13" s="205">
        <f t="shared" si="17"/>
        <v>0</v>
      </c>
      <c r="J13" s="205">
        <f t="shared" si="7"/>
        <v>0</v>
      </c>
      <c r="K13" s="205">
        <f t="shared" si="8"/>
        <v>0</v>
      </c>
      <c r="L13" s="204" t="e">
        <f t="shared" si="9"/>
        <v>#NUM!</v>
      </c>
      <c r="M13" s="198"/>
      <c r="P13" s="198"/>
      <c r="Q13" s="195">
        <f t="shared" si="10"/>
        <v>52</v>
      </c>
      <c r="R13" s="195">
        <f t="shared" si="11"/>
        <v>8</v>
      </c>
      <c r="T13" s="194">
        <f t="shared" si="18"/>
        <v>8</v>
      </c>
      <c r="U13" s="193">
        <f t="shared" si="12"/>
        <v>43434</v>
      </c>
      <c r="V13" s="192">
        <f t="shared" si="13"/>
        <v>0</v>
      </c>
      <c r="W13" s="192">
        <f t="shared" si="14"/>
        <v>0</v>
      </c>
      <c r="X13" s="192">
        <f t="shared" si="19"/>
        <v>0</v>
      </c>
      <c r="Y13" s="192">
        <f t="shared" si="15"/>
        <v>0</v>
      </c>
      <c r="Z13" s="192">
        <f t="shared" si="20"/>
        <v>0</v>
      </c>
      <c r="AB13" s="203"/>
      <c r="AD13" s="231"/>
      <c r="AE13" s="230"/>
      <c r="AF13" s="228">
        <f t="shared" ref="AF13:AM13" si="30">AF12</f>
        <v>42460</v>
      </c>
      <c r="AG13" s="228">
        <f t="shared" si="30"/>
        <v>42551</v>
      </c>
      <c r="AH13" s="228">
        <f t="shared" si="30"/>
        <v>42643</v>
      </c>
      <c r="AI13" s="228">
        <f t="shared" si="30"/>
        <v>42735</v>
      </c>
      <c r="AJ13" s="228">
        <f t="shared" si="30"/>
        <v>43100</v>
      </c>
      <c r="AK13" s="229">
        <f t="shared" si="30"/>
        <v>43465</v>
      </c>
      <c r="AL13" s="229">
        <f t="shared" si="30"/>
        <v>43830</v>
      </c>
      <c r="AM13" s="229">
        <f t="shared" si="30"/>
        <v>44196</v>
      </c>
      <c r="AO13" s="226">
        <v>2</v>
      </c>
      <c r="AP13" s="165">
        <f>EOMONTH(AP12,3)</f>
        <v>42277</v>
      </c>
      <c r="AQ13" s="165">
        <f>EOMONTH(AQ12,3)</f>
        <v>42369</v>
      </c>
      <c r="AR13" s="165">
        <f t="shared" ref="AR13:AX13" si="31">EOMONTH(AR12,12)</f>
        <v>42735</v>
      </c>
      <c r="AS13" s="165">
        <f t="shared" si="31"/>
        <v>43100</v>
      </c>
      <c r="AT13" s="165">
        <f t="shared" si="31"/>
        <v>43465</v>
      </c>
      <c r="AU13" s="165">
        <f t="shared" si="31"/>
        <v>43830</v>
      </c>
      <c r="AV13" s="165">
        <f t="shared" si="31"/>
        <v>44196</v>
      </c>
      <c r="AW13" s="165">
        <f t="shared" si="31"/>
        <v>44561</v>
      </c>
      <c r="AX13" s="224">
        <f t="shared" si="31"/>
        <v>44926</v>
      </c>
      <c r="AY13" s="212">
        <v>44926</v>
      </c>
      <c r="AZ13" s="212"/>
      <c r="BA13" s="213">
        <f t="shared" ref="BA13:BA18" si="32">VLOOKUP(AY13,$U$5:$Z$125,6,FALSE)</f>
        <v>0</v>
      </c>
      <c r="BB13" s="213">
        <f t="shared" si="25"/>
        <v>0</v>
      </c>
      <c r="BC13" s="213">
        <f t="shared" si="27"/>
        <v>0</v>
      </c>
      <c r="BD13" s="213">
        <f t="shared" si="23"/>
        <v>0</v>
      </c>
      <c r="BE13" s="157">
        <v>12</v>
      </c>
      <c r="BF13" s="215">
        <v>42063</v>
      </c>
      <c r="BG13" s="215">
        <v>42155</v>
      </c>
      <c r="BH13" s="215"/>
      <c r="BI13" s="215">
        <v>42338</v>
      </c>
    </row>
    <row r="14" spans="3:61" ht="15" customHeight="1">
      <c r="C14" s="195">
        <f t="shared" si="4"/>
        <v>51</v>
      </c>
      <c r="D14" s="195">
        <f t="shared" si="5"/>
        <v>9</v>
      </c>
      <c r="F14" s="194">
        <f t="shared" si="16"/>
        <v>9</v>
      </c>
      <c r="G14" s="193">
        <f t="shared" si="6"/>
        <v>43465</v>
      </c>
      <c r="H14" s="205">
        <f t="shared" si="2"/>
        <v>0</v>
      </c>
      <c r="I14" s="205">
        <f t="shared" si="17"/>
        <v>0</v>
      </c>
      <c r="J14" s="205">
        <f t="shared" si="7"/>
        <v>0</v>
      </c>
      <c r="K14" s="205">
        <f t="shared" si="8"/>
        <v>0</v>
      </c>
      <c r="L14" s="204" t="e">
        <f t="shared" si="9"/>
        <v>#NUM!</v>
      </c>
      <c r="M14" s="198"/>
      <c r="N14" s="198"/>
      <c r="O14" s="198"/>
      <c r="P14" s="198"/>
      <c r="Q14" s="195">
        <f t="shared" si="10"/>
        <v>51</v>
      </c>
      <c r="R14" s="195">
        <f t="shared" si="11"/>
        <v>9</v>
      </c>
      <c r="T14" s="194">
        <f t="shared" si="18"/>
        <v>9</v>
      </c>
      <c r="U14" s="193">
        <f t="shared" si="12"/>
        <v>43465</v>
      </c>
      <c r="V14" s="192">
        <f t="shared" si="13"/>
        <v>0</v>
      </c>
      <c r="W14" s="192">
        <f t="shared" si="14"/>
        <v>0</v>
      </c>
      <c r="X14" s="192">
        <f t="shared" si="19"/>
        <v>0</v>
      </c>
      <c r="Y14" s="192">
        <f t="shared" si="15"/>
        <v>0</v>
      </c>
      <c r="Z14" s="192">
        <f t="shared" si="20"/>
        <v>0</v>
      </c>
      <c r="AB14" s="203"/>
      <c r="AC14" s="189"/>
      <c r="AD14" s="189"/>
      <c r="AE14" s="189"/>
      <c r="AF14" s="228">
        <f t="shared" ref="AF14:AM14" si="33">IF(AND($AB$5&lt;=AF13,$AB$5&gt;AE13),$V$5,0)</f>
        <v>0</v>
      </c>
      <c r="AG14" s="228">
        <f t="shared" si="33"/>
        <v>0</v>
      </c>
      <c r="AH14" s="228">
        <f t="shared" si="33"/>
        <v>0</v>
      </c>
      <c r="AI14" s="228">
        <f t="shared" si="33"/>
        <v>0</v>
      </c>
      <c r="AJ14" s="228">
        <f t="shared" si="33"/>
        <v>0</v>
      </c>
      <c r="AK14" s="227">
        <f t="shared" si="33"/>
        <v>0</v>
      </c>
      <c r="AL14" s="227">
        <f t="shared" si="33"/>
        <v>0</v>
      </c>
      <c r="AM14" s="227">
        <f t="shared" si="33"/>
        <v>0</v>
      </c>
      <c r="AO14" s="226">
        <v>3</v>
      </c>
      <c r="AP14" s="165">
        <f>EOMONTH(AP13,3)</f>
        <v>42369</v>
      </c>
      <c r="AQ14" s="165">
        <f t="shared" ref="AQ14:AX15" si="34">EOMONTH(AP14,12)</f>
        <v>42735</v>
      </c>
      <c r="AR14" s="165">
        <f t="shared" si="34"/>
        <v>43100</v>
      </c>
      <c r="AS14" s="165">
        <f t="shared" si="34"/>
        <v>43465</v>
      </c>
      <c r="AT14" s="165">
        <f t="shared" si="34"/>
        <v>43830</v>
      </c>
      <c r="AU14" s="165">
        <f t="shared" si="34"/>
        <v>44196</v>
      </c>
      <c r="AV14" s="165">
        <f t="shared" si="34"/>
        <v>44561</v>
      </c>
      <c r="AW14" s="165">
        <f t="shared" si="34"/>
        <v>44926</v>
      </c>
      <c r="AX14" s="224">
        <f t="shared" si="34"/>
        <v>45291</v>
      </c>
      <c r="AY14" s="212">
        <v>45291</v>
      </c>
      <c r="AZ14" s="212"/>
      <c r="BA14" s="213">
        <f t="shared" si="32"/>
        <v>0</v>
      </c>
      <c r="BB14" s="213">
        <f t="shared" si="25"/>
        <v>0</v>
      </c>
      <c r="BC14" s="213">
        <f t="shared" si="27"/>
        <v>0</v>
      </c>
      <c r="BD14" s="213">
        <f t="shared" si="23"/>
        <v>0</v>
      </c>
      <c r="BE14" s="157">
        <v>13</v>
      </c>
      <c r="BF14" s="215">
        <v>42094</v>
      </c>
      <c r="BG14" s="215">
        <v>42185</v>
      </c>
      <c r="BH14" s="215"/>
      <c r="BI14" s="215">
        <v>42369</v>
      </c>
    </row>
    <row r="15" spans="3:61" ht="15" customHeight="1">
      <c r="C15" s="195">
        <f t="shared" si="4"/>
        <v>50</v>
      </c>
      <c r="D15" s="195">
        <f t="shared" si="5"/>
        <v>10</v>
      </c>
      <c r="F15" s="194">
        <f t="shared" si="16"/>
        <v>10</v>
      </c>
      <c r="G15" s="193">
        <f t="shared" si="6"/>
        <v>43496</v>
      </c>
      <c r="H15" s="205">
        <f t="shared" si="2"/>
        <v>0</v>
      </c>
      <c r="I15" s="205">
        <f t="shared" si="17"/>
        <v>0</v>
      </c>
      <c r="J15" s="205">
        <f t="shared" si="7"/>
        <v>0</v>
      </c>
      <c r="K15" s="205">
        <f t="shared" si="8"/>
        <v>0</v>
      </c>
      <c r="L15" s="204" t="e">
        <f t="shared" si="9"/>
        <v>#NUM!</v>
      </c>
      <c r="M15" s="198"/>
      <c r="Q15" s="195">
        <f t="shared" si="10"/>
        <v>50</v>
      </c>
      <c r="R15" s="195">
        <f t="shared" si="11"/>
        <v>10</v>
      </c>
      <c r="S15" s="214"/>
      <c r="T15" s="194">
        <f t="shared" si="18"/>
        <v>10</v>
      </c>
      <c r="U15" s="193">
        <f t="shared" si="12"/>
        <v>43496</v>
      </c>
      <c r="V15" s="192">
        <f t="shared" si="13"/>
        <v>0</v>
      </c>
      <c r="W15" s="192">
        <f t="shared" si="14"/>
        <v>0</v>
      </c>
      <c r="X15" s="192">
        <f t="shared" si="19"/>
        <v>0</v>
      </c>
      <c r="Y15" s="192">
        <f t="shared" si="15"/>
        <v>0</v>
      </c>
      <c r="Z15" s="192">
        <f t="shared" si="20"/>
        <v>0</v>
      </c>
      <c r="AB15" s="203"/>
      <c r="AC15" s="189"/>
      <c r="AD15" s="189"/>
      <c r="AE15" s="189"/>
      <c r="AF15" s="189"/>
      <c r="AG15" s="189"/>
      <c r="AH15" s="189"/>
      <c r="AI15" s="189"/>
      <c r="AJ15" s="189"/>
      <c r="AK15" s="189"/>
      <c r="AL15" s="189"/>
      <c r="AM15" s="189"/>
      <c r="AO15" s="226">
        <v>4</v>
      </c>
      <c r="AP15" s="225">
        <f>EOMONTH(AP14,12)</f>
        <v>42735</v>
      </c>
      <c r="AQ15" s="165">
        <f t="shared" si="34"/>
        <v>43100</v>
      </c>
      <c r="AR15" s="165">
        <f t="shared" si="34"/>
        <v>43465</v>
      </c>
      <c r="AS15" s="165">
        <f t="shared" si="34"/>
        <v>43830</v>
      </c>
      <c r="AT15" s="165">
        <f t="shared" si="34"/>
        <v>44196</v>
      </c>
      <c r="AU15" s="165">
        <f t="shared" si="34"/>
        <v>44561</v>
      </c>
      <c r="AV15" s="165">
        <f t="shared" si="34"/>
        <v>44926</v>
      </c>
      <c r="AW15" s="165">
        <f t="shared" si="34"/>
        <v>45291</v>
      </c>
      <c r="AX15" s="224">
        <f t="shared" si="34"/>
        <v>45657</v>
      </c>
      <c r="AY15" s="212">
        <v>45657</v>
      </c>
      <c r="AZ15" s="212"/>
      <c r="BA15" s="213">
        <f t="shared" si="32"/>
        <v>0</v>
      </c>
      <c r="BB15" s="213">
        <f t="shared" si="25"/>
        <v>0</v>
      </c>
      <c r="BC15" s="213">
        <f t="shared" si="27"/>
        <v>0</v>
      </c>
      <c r="BD15" s="213">
        <f t="shared" si="23"/>
        <v>0</v>
      </c>
      <c r="BE15" s="157">
        <v>14</v>
      </c>
      <c r="BF15" s="215">
        <v>42124</v>
      </c>
      <c r="BG15" s="215"/>
      <c r="BH15" s="215"/>
      <c r="BI15" s="215"/>
    </row>
    <row r="16" spans="3:61" ht="15" customHeight="1">
      <c r="C16" s="195">
        <f t="shared" si="4"/>
        <v>49</v>
      </c>
      <c r="D16" s="195">
        <f t="shared" si="5"/>
        <v>11</v>
      </c>
      <c r="F16" s="194">
        <f t="shared" si="16"/>
        <v>11</v>
      </c>
      <c r="G16" s="193">
        <f t="shared" si="6"/>
        <v>43524</v>
      </c>
      <c r="H16" s="205">
        <f t="shared" si="2"/>
        <v>0</v>
      </c>
      <c r="I16" s="205">
        <f t="shared" si="17"/>
        <v>0</v>
      </c>
      <c r="J16" s="205">
        <f t="shared" si="7"/>
        <v>0</v>
      </c>
      <c r="K16" s="205">
        <f t="shared" si="8"/>
        <v>0</v>
      </c>
      <c r="L16" s="204" t="e">
        <f t="shared" si="9"/>
        <v>#NUM!</v>
      </c>
      <c r="M16" s="198"/>
      <c r="Q16" s="195">
        <f t="shared" si="10"/>
        <v>49</v>
      </c>
      <c r="R16" s="195">
        <f t="shared" si="11"/>
        <v>11</v>
      </c>
      <c r="S16" s="214"/>
      <c r="T16" s="194">
        <f t="shared" si="18"/>
        <v>11</v>
      </c>
      <c r="U16" s="193">
        <f t="shared" si="12"/>
        <v>43524</v>
      </c>
      <c r="V16" s="192">
        <f t="shared" si="13"/>
        <v>0</v>
      </c>
      <c r="W16" s="192">
        <f t="shared" si="14"/>
        <v>0</v>
      </c>
      <c r="X16" s="192">
        <f t="shared" si="19"/>
        <v>0</v>
      </c>
      <c r="Y16" s="192">
        <f t="shared" si="15"/>
        <v>0</v>
      </c>
      <c r="Z16" s="192">
        <f t="shared" si="20"/>
        <v>0</v>
      </c>
      <c r="AB16" s="203"/>
      <c r="AC16" s="191"/>
      <c r="AD16" s="206"/>
      <c r="AE16" s="191"/>
      <c r="AF16" s="191"/>
      <c r="AG16" s="191"/>
      <c r="AH16" s="191"/>
      <c r="AI16" s="191"/>
      <c r="AJ16" s="191"/>
      <c r="AK16" s="223"/>
      <c r="AL16" s="223"/>
      <c r="AM16" s="222"/>
      <c r="AO16" s="221">
        <v>5</v>
      </c>
      <c r="AP16" s="220">
        <f>EOMONTH(AP14,3)</f>
        <v>42460</v>
      </c>
      <c r="AQ16" s="220">
        <f>EOMONTH(AP16,3)</f>
        <v>42551</v>
      </c>
      <c r="AR16" s="220">
        <f>EOMONTH(AQ16,3)</f>
        <v>42643</v>
      </c>
      <c r="AS16" s="220">
        <f>EOMONTH(AR16,3)</f>
        <v>42735</v>
      </c>
      <c r="AT16" s="220">
        <f>EOMONTH(AS16,12)</f>
        <v>43100</v>
      </c>
      <c r="AU16" s="220">
        <f>EOMONTH(AT16,12)</f>
        <v>43465</v>
      </c>
      <c r="AV16" s="220">
        <f>EOMONTH(AU16,12)</f>
        <v>43830</v>
      </c>
      <c r="AW16" s="220">
        <f>EOMONTH(AV16,12)</f>
        <v>44196</v>
      </c>
      <c r="AX16" s="219">
        <f>EOMONTH(AW16,12)</f>
        <v>44561</v>
      </c>
      <c r="AY16" s="212">
        <v>46022</v>
      </c>
      <c r="AZ16" s="212"/>
      <c r="BA16" s="213">
        <f t="shared" si="32"/>
        <v>0</v>
      </c>
      <c r="BB16" s="213">
        <f t="shared" si="25"/>
        <v>0</v>
      </c>
      <c r="BC16" s="213">
        <f t="shared" si="27"/>
        <v>0</v>
      </c>
      <c r="BD16" s="213">
        <f t="shared" si="23"/>
        <v>0</v>
      </c>
      <c r="BE16" s="157">
        <v>15</v>
      </c>
      <c r="BF16" s="215">
        <v>42155</v>
      </c>
      <c r="BG16" s="215"/>
      <c r="BH16" s="215"/>
      <c r="BI16" s="215"/>
    </row>
    <row r="17" spans="3:61" ht="15" customHeight="1">
      <c r="C17" s="195">
        <f t="shared" si="4"/>
        <v>48</v>
      </c>
      <c r="D17" s="195">
        <f t="shared" si="5"/>
        <v>12</v>
      </c>
      <c r="F17" s="194">
        <f t="shared" si="16"/>
        <v>12</v>
      </c>
      <c r="G17" s="193">
        <f t="shared" si="6"/>
        <v>43555</v>
      </c>
      <c r="H17" s="205">
        <f t="shared" si="2"/>
        <v>0</v>
      </c>
      <c r="I17" s="205">
        <f t="shared" si="17"/>
        <v>0</v>
      </c>
      <c r="J17" s="205">
        <f t="shared" si="7"/>
        <v>0</v>
      </c>
      <c r="K17" s="205">
        <f t="shared" si="8"/>
        <v>0</v>
      </c>
      <c r="L17" s="204" t="e">
        <f t="shared" si="9"/>
        <v>#NUM!</v>
      </c>
      <c r="M17" s="198"/>
      <c r="Q17" s="195">
        <f t="shared" si="10"/>
        <v>48</v>
      </c>
      <c r="R17" s="195">
        <f t="shared" si="11"/>
        <v>12</v>
      </c>
      <c r="S17" s="214"/>
      <c r="T17" s="194">
        <f t="shared" si="18"/>
        <v>12</v>
      </c>
      <c r="U17" s="193">
        <f t="shared" si="12"/>
        <v>43555</v>
      </c>
      <c r="V17" s="192">
        <f t="shared" si="13"/>
        <v>0</v>
      </c>
      <c r="W17" s="192">
        <f t="shared" si="14"/>
        <v>0</v>
      </c>
      <c r="X17" s="192">
        <f t="shared" si="19"/>
        <v>0</v>
      </c>
      <c r="Y17" s="192">
        <f t="shared" si="15"/>
        <v>0</v>
      </c>
      <c r="Z17" s="192">
        <f t="shared" si="20"/>
        <v>0</v>
      </c>
      <c r="AB17" s="203"/>
      <c r="AC17" s="191"/>
      <c r="AD17" s="206"/>
      <c r="AE17" s="207"/>
      <c r="AF17" s="191"/>
      <c r="AG17" s="207"/>
      <c r="AH17" s="207"/>
      <c r="AI17" s="207"/>
      <c r="AJ17" s="207"/>
      <c r="AK17" s="196"/>
      <c r="AL17" s="196"/>
      <c r="AM17" s="196"/>
      <c r="AO17" s="218">
        <f>AE2</f>
        <v>2015</v>
      </c>
      <c r="AP17" s="217">
        <f>DATE(AO17,1,31)</f>
        <v>42035</v>
      </c>
      <c r="AS17" s="212"/>
      <c r="AU17" s="212"/>
      <c r="AV17" s="212"/>
      <c r="AX17" s="212"/>
      <c r="AY17" s="212">
        <v>46387</v>
      </c>
      <c r="AZ17" s="212"/>
      <c r="BA17" s="213">
        <f t="shared" si="32"/>
        <v>0</v>
      </c>
      <c r="BB17" s="213">
        <f t="shared" si="25"/>
        <v>0</v>
      </c>
      <c r="BC17" s="213">
        <f>VLOOKUP(AY18,$U$5:$Z$140,2,FALSE)</f>
        <v>0</v>
      </c>
      <c r="BD17" s="213">
        <f t="shared" si="23"/>
        <v>0</v>
      </c>
      <c r="BE17" s="157">
        <v>16</v>
      </c>
      <c r="BF17" s="212">
        <v>42004</v>
      </c>
      <c r="BG17" s="212">
        <v>42004</v>
      </c>
      <c r="BH17" s="212">
        <v>42004</v>
      </c>
      <c r="BI17" s="212">
        <v>42369</v>
      </c>
    </row>
    <row r="18" spans="3:61" ht="15" customHeight="1">
      <c r="C18" s="195">
        <f t="shared" si="4"/>
        <v>47</v>
      </c>
      <c r="D18" s="195">
        <f t="shared" si="5"/>
        <v>13</v>
      </c>
      <c r="F18" s="194">
        <f t="shared" si="16"/>
        <v>13</v>
      </c>
      <c r="G18" s="193">
        <f t="shared" si="6"/>
        <v>43585</v>
      </c>
      <c r="H18" s="205">
        <f t="shared" si="2"/>
        <v>0</v>
      </c>
      <c r="I18" s="205">
        <f t="shared" si="17"/>
        <v>0</v>
      </c>
      <c r="J18" s="205">
        <f t="shared" si="7"/>
        <v>0</v>
      </c>
      <c r="K18" s="205">
        <f t="shared" si="8"/>
        <v>0</v>
      </c>
      <c r="L18" s="204" t="e">
        <f t="shared" si="9"/>
        <v>#NUM!</v>
      </c>
      <c r="M18" s="198"/>
      <c r="Q18" s="195">
        <f t="shared" si="10"/>
        <v>47</v>
      </c>
      <c r="R18" s="195">
        <f t="shared" si="11"/>
        <v>13</v>
      </c>
      <c r="T18" s="194">
        <f t="shared" si="18"/>
        <v>13</v>
      </c>
      <c r="U18" s="193">
        <f t="shared" si="12"/>
        <v>43585</v>
      </c>
      <c r="V18" s="192">
        <f t="shared" si="13"/>
        <v>0</v>
      </c>
      <c r="W18" s="192">
        <f t="shared" si="14"/>
        <v>0</v>
      </c>
      <c r="X18" s="192">
        <f t="shared" si="19"/>
        <v>0</v>
      </c>
      <c r="Y18" s="192">
        <f t="shared" si="15"/>
        <v>0</v>
      </c>
      <c r="Z18" s="192">
        <f t="shared" si="20"/>
        <v>0</v>
      </c>
      <c r="AB18" s="203"/>
      <c r="AC18" s="191"/>
      <c r="AD18" s="191"/>
      <c r="AE18" s="191"/>
      <c r="AF18" s="191"/>
      <c r="AG18" s="191"/>
      <c r="AH18" s="191"/>
      <c r="AI18" s="191"/>
      <c r="AJ18" s="191"/>
      <c r="AK18" s="208"/>
      <c r="AL18" s="208"/>
      <c r="AM18" s="197"/>
      <c r="AS18" s="212"/>
      <c r="AU18" s="212"/>
      <c r="AV18" s="212"/>
      <c r="AX18" s="212"/>
      <c r="AY18" s="212">
        <v>46752</v>
      </c>
      <c r="AZ18" s="212"/>
      <c r="BA18" s="213">
        <f t="shared" si="32"/>
        <v>0</v>
      </c>
      <c r="BB18" s="213">
        <f t="shared" si="25"/>
        <v>0</v>
      </c>
      <c r="BC18" s="213">
        <f>VLOOKUP(AY19,$U$5:$Z$140,2,FALSE)</f>
        <v>0</v>
      </c>
      <c r="BD18" s="213">
        <f t="shared" si="23"/>
        <v>0</v>
      </c>
    </row>
    <row r="19" spans="3:61" ht="15" customHeight="1">
      <c r="C19" s="195">
        <f t="shared" si="4"/>
        <v>46</v>
      </c>
      <c r="D19" s="195">
        <f t="shared" si="5"/>
        <v>14</v>
      </c>
      <c r="F19" s="194">
        <f t="shared" si="16"/>
        <v>14</v>
      </c>
      <c r="G19" s="193">
        <f t="shared" si="6"/>
        <v>43616</v>
      </c>
      <c r="H19" s="205">
        <f t="shared" si="2"/>
        <v>0</v>
      </c>
      <c r="I19" s="205">
        <f t="shared" si="17"/>
        <v>0</v>
      </c>
      <c r="J19" s="205">
        <f t="shared" si="7"/>
        <v>0</v>
      </c>
      <c r="K19" s="205">
        <f t="shared" si="8"/>
        <v>0</v>
      </c>
      <c r="L19" s="204" t="e">
        <f t="shared" si="9"/>
        <v>#NUM!</v>
      </c>
      <c r="M19" s="198"/>
      <c r="Q19" s="195">
        <f t="shared" si="10"/>
        <v>46</v>
      </c>
      <c r="R19" s="195">
        <f t="shared" si="11"/>
        <v>14</v>
      </c>
      <c r="T19" s="194">
        <f t="shared" si="18"/>
        <v>14</v>
      </c>
      <c r="U19" s="193">
        <f t="shared" si="12"/>
        <v>43616</v>
      </c>
      <c r="V19" s="192">
        <f t="shared" si="13"/>
        <v>0</v>
      </c>
      <c r="W19" s="192">
        <f t="shared" si="14"/>
        <v>0</v>
      </c>
      <c r="X19" s="192">
        <f t="shared" si="19"/>
        <v>0</v>
      </c>
      <c r="Y19" s="192">
        <f t="shared" si="15"/>
        <v>0</v>
      </c>
      <c r="Z19" s="192">
        <f t="shared" si="20"/>
        <v>0</v>
      </c>
      <c r="AB19" s="203"/>
      <c r="AC19" s="191"/>
      <c r="AD19" s="216"/>
      <c r="AE19" s="207"/>
      <c r="AF19" s="207"/>
      <c r="AG19" s="191"/>
      <c r="AH19" s="207"/>
      <c r="AI19" s="207"/>
      <c r="AJ19" s="207"/>
      <c r="AK19" s="196"/>
      <c r="AL19" s="196"/>
      <c r="AM19" s="196"/>
      <c r="AS19" s="212"/>
      <c r="AU19" s="212"/>
      <c r="AV19" s="212"/>
      <c r="AX19" s="212"/>
      <c r="AY19" s="206">
        <v>47118</v>
      </c>
      <c r="AZ19" s="212"/>
      <c r="BA19" s="213">
        <f>VLOOKUP(AY19,$U$5:$Z$140,6,FALSE)</f>
        <v>0</v>
      </c>
      <c r="BB19" s="213">
        <f t="shared" si="25"/>
        <v>0</v>
      </c>
      <c r="BC19" s="213"/>
      <c r="BD19" s="213"/>
    </row>
    <row r="20" spans="3:61" ht="15" customHeight="1">
      <c r="C20" s="195">
        <f t="shared" si="4"/>
        <v>45</v>
      </c>
      <c r="D20" s="195">
        <f t="shared" si="5"/>
        <v>15</v>
      </c>
      <c r="F20" s="194">
        <f t="shared" si="16"/>
        <v>15</v>
      </c>
      <c r="G20" s="193">
        <f t="shared" si="6"/>
        <v>43646</v>
      </c>
      <c r="H20" s="205">
        <f t="shared" si="2"/>
        <v>0</v>
      </c>
      <c r="I20" s="205">
        <f t="shared" si="17"/>
        <v>0</v>
      </c>
      <c r="J20" s="205">
        <f t="shared" si="7"/>
        <v>0</v>
      </c>
      <c r="K20" s="205">
        <f t="shared" si="8"/>
        <v>0</v>
      </c>
      <c r="L20" s="204" t="e">
        <f t="shared" si="9"/>
        <v>#NUM!</v>
      </c>
      <c r="M20" s="198"/>
      <c r="Q20" s="195">
        <f t="shared" si="10"/>
        <v>45</v>
      </c>
      <c r="R20" s="195">
        <f t="shared" si="11"/>
        <v>15</v>
      </c>
      <c r="T20" s="194">
        <f t="shared" si="18"/>
        <v>15</v>
      </c>
      <c r="U20" s="193">
        <f t="shared" si="12"/>
        <v>43646</v>
      </c>
      <c r="V20" s="192">
        <f t="shared" si="13"/>
        <v>0</v>
      </c>
      <c r="W20" s="192">
        <f t="shared" si="14"/>
        <v>0</v>
      </c>
      <c r="X20" s="192">
        <f t="shared" si="19"/>
        <v>0</v>
      </c>
      <c r="Y20" s="192">
        <f t="shared" si="15"/>
        <v>0</v>
      </c>
      <c r="Z20" s="192">
        <f t="shared" si="20"/>
        <v>0</v>
      </c>
      <c r="AB20" s="203"/>
      <c r="AC20" s="191"/>
      <c r="AD20" s="191"/>
      <c r="AE20" s="191"/>
      <c r="AF20" s="191"/>
      <c r="AG20" s="191"/>
      <c r="AH20" s="191"/>
      <c r="AI20" s="191"/>
      <c r="AJ20" s="191"/>
      <c r="AK20" s="208"/>
      <c r="AL20" s="208"/>
      <c r="AM20" s="208"/>
      <c r="AS20" s="212"/>
      <c r="AU20" s="212"/>
      <c r="AV20" s="212"/>
      <c r="AX20" s="212"/>
      <c r="AY20" s="206">
        <v>47483</v>
      </c>
      <c r="AZ20" s="206"/>
      <c r="BA20" s="213"/>
      <c r="BB20" s="213"/>
      <c r="BC20" s="213"/>
      <c r="BD20" s="213"/>
    </row>
    <row r="21" spans="3:61" ht="15" customHeight="1">
      <c r="C21" s="195">
        <f t="shared" si="4"/>
        <v>44</v>
      </c>
      <c r="D21" s="195">
        <f t="shared" si="5"/>
        <v>16</v>
      </c>
      <c r="F21" s="194">
        <f t="shared" si="16"/>
        <v>16</v>
      </c>
      <c r="G21" s="193">
        <f t="shared" si="6"/>
        <v>43677</v>
      </c>
      <c r="H21" s="205">
        <f t="shared" si="2"/>
        <v>0</v>
      </c>
      <c r="I21" s="205">
        <f t="shared" si="17"/>
        <v>0</v>
      </c>
      <c r="J21" s="205">
        <f t="shared" si="7"/>
        <v>0</v>
      </c>
      <c r="K21" s="205">
        <f t="shared" si="8"/>
        <v>0</v>
      </c>
      <c r="L21" s="204" t="e">
        <f t="shared" si="9"/>
        <v>#NUM!</v>
      </c>
      <c r="M21" s="198"/>
      <c r="P21" s="198"/>
      <c r="Q21" s="195">
        <f t="shared" si="10"/>
        <v>44</v>
      </c>
      <c r="R21" s="195">
        <f t="shared" si="11"/>
        <v>16</v>
      </c>
      <c r="T21" s="194">
        <f t="shared" si="18"/>
        <v>16</v>
      </c>
      <c r="U21" s="193">
        <f t="shared" si="12"/>
        <v>43677</v>
      </c>
      <c r="V21" s="192">
        <f t="shared" si="13"/>
        <v>0</v>
      </c>
      <c r="W21" s="192">
        <f t="shared" si="14"/>
        <v>0</v>
      </c>
      <c r="X21" s="192">
        <f t="shared" si="19"/>
        <v>0</v>
      </c>
      <c r="Y21" s="192">
        <f t="shared" si="15"/>
        <v>0</v>
      </c>
      <c r="Z21" s="192">
        <f t="shared" si="20"/>
        <v>0</v>
      </c>
      <c r="AA21" s="191"/>
      <c r="AB21" s="203"/>
      <c r="AC21" s="191"/>
      <c r="AD21" s="191"/>
      <c r="AE21" s="191"/>
      <c r="AF21" s="191"/>
      <c r="AG21" s="191"/>
      <c r="AH21" s="191"/>
      <c r="AI21" s="191"/>
      <c r="AJ21" s="191"/>
      <c r="AK21" s="208"/>
      <c r="AL21" s="208"/>
      <c r="AM21" s="208"/>
      <c r="AS21" s="212"/>
      <c r="AU21" s="212"/>
      <c r="AV21" s="212"/>
      <c r="AX21" s="212"/>
      <c r="AY21" s="212"/>
      <c r="AZ21" s="212"/>
      <c r="BA21" s="212"/>
      <c r="BC21" s="212"/>
      <c r="BD21" s="212"/>
    </row>
    <row r="22" spans="3:61" ht="15" customHeight="1">
      <c r="C22" s="195">
        <f t="shared" si="4"/>
        <v>43</v>
      </c>
      <c r="D22" s="195">
        <f t="shared" si="5"/>
        <v>17</v>
      </c>
      <c r="F22" s="194">
        <f t="shared" si="16"/>
        <v>17</v>
      </c>
      <c r="G22" s="193">
        <f t="shared" si="6"/>
        <v>43708</v>
      </c>
      <c r="H22" s="205">
        <f t="shared" si="2"/>
        <v>0</v>
      </c>
      <c r="I22" s="205">
        <f t="shared" si="17"/>
        <v>0</v>
      </c>
      <c r="J22" s="205">
        <f t="shared" si="7"/>
        <v>0</v>
      </c>
      <c r="K22" s="205">
        <f t="shared" si="8"/>
        <v>0</v>
      </c>
      <c r="L22" s="204" t="e">
        <f t="shared" si="9"/>
        <v>#NUM!</v>
      </c>
      <c r="M22" s="198"/>
      <c r="N22" s="211"/>
      <c r="O22" s="211"/>
      <c r="P22" s="198"/>
      <c r="Q22" s="195">
        <f t="shared" si="10"/>
        <v>43</v>
      </c>
      <c r="R22" s="195">
        <f t="shared" si="11"/>
        <v>17</v>
      </c>
      <c r="T22" s="194">
        <f t="shared" si="18"/>
        <v>17</v>
      </c>
      <c r="U22" s="193">
        <f t="shared" si="12"/>
        <v>43708</v>
      </c>
      <c r="V22" s="192">
        <f t="shared" si="13"/>
        <v>0</v>
      </c>
      <c r="W22" s="192">
        <f t="shared" si="14"/>
        <v>0</v>
      </c>
      <c r="X22" s="192">
        <f t="shared" si="19"/>
        <v>0</v>
      </c>
      <c r="Y22" s="192">
        <f t="shared" si="15"/>
        <v>0</v>
      </c>
      <c r="Z22" s="192">
        <f t="shared" si="20"/>
        <v>0</v>
      </c>
      <c r="AA22" s="191"/>
      <c r="AB22" s="203"/>
      <c r="AC22" s="191"/>
      <c r="AD22" s="206"/>
      <c r="AE22" s="191"/>
      <c r="AF22" s="191"/>
      <c r="AG22" s="207"/>
      <c r="AH22" s="207"/>
      <c r="AI22" s="207"/>
      <c r="AJ22" s="207"/>
      <c r="AK22" s="196"/>
      <c r="AL22" s="196"/>
      <c r="AM22" s="196"/>
      <c r="AS22" s="212"/>
      <c r="AU22" s="212"/>
      <c r="AV22" s="212"/>
      <c r="AX22" s="212"/>
      <c r="AY22" s="212"/>
      <c r="AZ22" s="212"/>
      <c r="BA22" s="212"/>
      <c r="BC22" s="212"/>
      <c r="BD22" s="212"/>
    </row>
    <row r="23" spans="3:61" ht="15" customHeight="1">
      <c r="C23" s="195">
        <f t="shared" si="4"/>
        <v>42</v>
      </c>
      <c r="D23" s="195">
        <f t="shared" si="5"/>
        <v>18</v>
      </c>
      <c r="F23" s="194">
        <f t="shared" si="16"/>
        <v>18</v>
      </c>
      <c r="G23" s="193">
        <f t="shared" si="6"/>
        <v>43738</v>
      </c>
      <c r="H23" s="205">
        <f t="shared" si="2"/>
        <v>0</v>
      </c>
      <c r="I23" s="205">
        <f t="shared" si="17"/>
        <v>0</v>
      </c>
      <c r="J23" s="205">
        <f t="shared" si="7"/>
        <v>0</v>
      </c>
      <c r="K23" s="205">
        <f t="shared" si="8"/>
        <v>0</v>
      </c>
      <c r="L23" s="204" t="e">
        <f t="shared" si="9"/>
        <v>#NUM!</v>
      </c>
      <c r="M23" s="198"/>
      <c r="N23" s="211"/>
      <c r="O23" s="211"/>
      <c r="P23" s="198"/>
      <c r="Q23" s="195">
        <f t="shared" si="10"/>
        <v>42</v>
      </c>
      <c r="R23" s="195">
        <f t="shared" si="11"/>
        <v>18</v>
      </c>
      <c r="T23" s="194">
        <f t="shared" si="18"/>
        <v>18</v>
      </c>
      <c r="U23" s="193">
        <f t="shared" si="12"/>
        <v>43738</v>
      </c>
      <c r="V23" s="192">
        <f t="shared" si="13"/>
        <v>0</v>
      </c>
      <c r="W23" s="192">
        <f t="shared" si="14"/>
        <v>0</v>
      </c>
      <c r="X23" s="192">
        <f t="shared" si="19"/>
        <v>0</v>
      </c>
      <c r="Y23" s="192">
        <f t="shared" si="15"/>
        <v>0</v>
      </c>
      <c r="Z23" s="192">
        <f t="shared" si="20"/>
        <v>0</v>
      </c>
      <c r="AA23" s="191"/>
      <c r="AB23" s="203"/>
      <c r="AC23" s="191"/>
      <c r="AD23" s="191"/>
      <c r="AE23" s="191"/>
      <c r="AF23" s="191"/>
      <c r="AG23" s="191"/>
      <c r="AH23" s="191"/>
      <c r="AI23" s="191"/>
      <c r="AJ23" s="191"/>
      <c r="AK23" s="208"/>
      <c r="AL23" s="208"/>
      <c r="AM23" s="208"/>
    </row>
    <row r="24" spans="3:61" ht="15" customHeight="1">
      <c r="C24" s="195">
        <f t="shared" si="4"/>
        <v>41</v>
      </c>
      <c r="D24" s="195">
        <f t="shared" si="5"/>
        <v>19</v>
      </c>
      <c r="F24" s="194">
        <f t="shared" si="16"/>
        <v>19</v>
      </c>
      <c r="G24" s="193">
        <f t="shared" si="6"/>
        <v>43769</v>
      </c>
      <c r="H24" s="205">
        <f t="shared" si="2"/>
        <v>0</v>
      </c>
      <c r="I24" s="205">
        <f t="shared" si="17"/>
        <v>0</v>
      </c>
      <c r="J24" s="205">
        <f t="shared" si="7"/>
        <v>0</v>
      </c>
      <c r="K24" s="205">
        <f t="shared" si="8"/>
        <v>0</v>
      </c>
      <c r="L24" s="204" t="e">
        <f t="shared" si="9"/>
        <v>#NUM!</v>
      </c>
      <c r="M24" s="198"/>
      <c r="N24" s="211"/>
      <c r="O24" s="210"/>
      <c r="P24" s="198"/>
      <c r="Q24" s="195">
        <f t="shared" si="10"/>
        <v>41</v>
      </c>
      <c r="R24" s="195">
        <f t="shared" si="11"/>
        <v>19</v>
      </c>
      <c r="T24" s="194">
        <f t="shared" si="18"/>
        <v>19</v>
      </c>
      <c r="U24" s="193">
        <f t="shared" si="12"/>
        <v>43769</v>
      </c>
      <c r="V24" s="192">
        <f t="shared" si="13"/>
        <v>0</v>
      </c>
      <c r="W24" s="192">
        <f t="shared" si="14"/>
        <v>0</v>
      </c>
      <c r="X24" s="192">
        <f t="shared" si="19"/>
        <v>0</v>
      </c>
      <c r="Y24" s="192">
        <f t="shared" si="15"/>
        <v>0</v>
      </c>
      <c r="Z24" s="192">
        <f t="shared" si="20"/>
        <v>0</v>
      </c>
      <c r="AA24" s="191"/>
      <c r="AB24" s="203"/>
      <c r="AC24" s="191"/>
      <c r="AD24" s="206"/>
      <c r="AE24" s="191"/>
      <c r="AF24" s="191"/>
      <c r="AG24" s="207"/>
      <c r="AH24" s="207"/>
      <c r="AI24" s="207"/>
      <c r="AJ24" s="207"/>
      <c r="AK24" s="196"/>
      <c r="AL24" s="196"/>
      <c r="AM24" s="196"/>
    </row>
    <row r="25" spans="3:61" ht="15" customHeight="1">
      <c r="C25" s="195">
        <f t="shared" si="4"/>
        <v>40</v>
      </c>
      <c r="D25" s="195">
        <f t="shared" si="5"/>
        <v>20</v>
      </c>
      <c r="F25" s="194">
        <f t="shared" si="16"/>
        <v>20</v>
      </c>
      <c r="G25" s="193">
        <f t="shared" si="6"/>
        <v>43799</v>
      </c>
      <c r="H25" s="205">
        <f t="shared" si="2"/>
        <v>0</v>
      </c>
      <c r="I25" s="205">
        <f t="shared" si="17"/>
        <v>0</v>
      </c>
      <c r="J25" s="205">
        <f t="shared" si="7"/>
        <v>0</v>
      </c>
      <c r="K25" s="205">
        <f t="shared" si="8"/>
        <v>0</v>
      </c>
      <c r="L25" s="204" t="e">
        <f t="shared" si="9"/>
        <v>#NUM!</v>
      </c>
      <c r="M25" s="198"/>
      <c r="N25" s="198"/>
      <c r="O25" s="198"/>
      <c r="P25" s="198"/>
      <c r="Q25" s="195">
        <f t="shared" si="10"/>
        <v>40</v>
      </c>
      <c r="R25" s="195">
        <f t="shared" si="11"/>
        <v>20</v>
      </c>
      <c r="T25" s="194">
        <f t="shared" si="18"/>
        <v>20</v>
      </c>
      <c r="U25" s="193">
        <f t="shared" si="12"/>
        <v>43799</v>
      </c>
      <c r="V25" s="192">
        <f t="shared" si="13"/>
        <v>0</v>
      </c>
      <c r="W25" s="192">
        <f t="shared" si="14"/>
        <v>0</v>
      </c>
      <c r="X25" s="192">
        <f t="shared" si="19"/>
        <v>0</v>
      </c>
      <c r="Y25" s="192">
        <f t="shared" si="15"/>
        <v>0</v>
      </c>
      <c r="Z25" s="192">
        <f t="shared" si="20"/>
        <v>0</v>
      </c>
      <c r="AA25" s="191"/>
      <c r="AB25" s="203"/>
      <c r="AC25" s="191"/>
      <c r="AD25" s="191"/>
      <c r="AE25" s="191"/>
      <c r="AF25" s="191"/>
      <c r="AG25" s="191"/>
      <c r="AH25" s="191"/>
      <c r="AI25" s="191"/>
      <c r="AJ25" s="191"/>
      <c r="AK25" s="208"/>
      <c r="AL25" s="208"/>
      <c r="AM25" s="208"/>
    </row>
    <row r="26" spans="3:61" ht="15" customHeight="1">
      <c r="C26" s="195">
        <f t="shared" si="4"/>
        <v>39</v>
      </c>
      <c r="D26" s="195">
        <f t="shared" si="5"/>
        <v>21</v>
      </c>
      <c r="F26" s="194">
        <f t="shared" si="16"/>
        <v>21</v>
      </c>
      <c r="G26" s="193">
        <f t="shared" si="6"/>
        <v>43830</v>
      </c>
      <c r="H26" s="205">
        <f t="shared" si="2"/>
        <v>0</v>
      </c>
      <c r="I26" s="205">
        <f t="shared" si="17"/>
        <v>0</v>
      </c>
      <c r="J26" s="205">
        <f t="shared" si="7"/>
        <v>0</v>
      </c>
      <c r="K26" s="205">
        <f t="shared" si="8"/>
        <v>0</v>
      </c>
      <c r="L26" s="204" t="e">
        <f t="shared" si="9"/>
        <v>#NUM!</v>
      </c>
      <c r="M26" s="198"/>
      <c r="N26" s="198"/>
      <c r="O26" s="198"/>
      <c r="P26" s="198"/>
      <c r="Q26" s="195">
        <f t="shared" si="10"/>
        <v>39</v>
      </c>
      <c r="R26" s="195">
        <f t="shared" si="11"/>
        <v>21</v>
      </c>
      <c r="T26" s="194">
        <f t="shared" si="18"/>
        <v>21</v>
      </c>
      <c r="U26" s="193">
        <f t="shared" si="12"/>
        <v>43830</v>
      </c>
      <c r="V26" s="192">
        <f t="shared" si="13"/>
        <v>0</v>
      </c>
      <c r="W26" s="192">
        <f t="shared" si="14"/>
        <v>0</v>
      </c>
      <c r="X26" s="192">
        <f t="shared" si="19"/>
        <v>0</v>
      </c>
      <c r="Y26" s="192">
        <f t="shared" si="15"/>
        <v>0</v>
      </c>
      <c r="Z26" s="192">
        <f t="shared" si="20"/>
        <v>0</v>
      </c>
      <c r="AA26" s="191"/>
      <c r="AB26" s="203"/>
      <c r="AC26" s="191"/>
      <c r="AD26" s="206"/>
      <c r="AE26" s="191"/>
      <c r="AF26" s="191"/>
      <c r="AG26" s="207"/>
      <c r="AH26" s="207"/>
      <c r="AI26" s="207"/>
      <c r="AJ26" s="207"/>
      <c r="AK26" s="196"/>
      <c r="AL26" s="196"/>
      <c r="AM26" s="196"/>
    </row>
    <row r="27" spans="3:61" ht="15" customHeight="1">
      <c r="C27" s="195">
        <f t="shared" si="4"/>
        <v>38</v>
      </c>
      <c r="D27" s="195">
        <f t="shared" si="5"/>
        <v>22</v>
      </c>
      <c r="F27" s="194">
        <f t="shared" si="16"/>
        <v>22</v>
      </c>
      <c r="G27" s="193">
        <f t="shared" si="6"/>
        <v>43861</v>
      </c>
      <c r="H27" s="205">
        <f t="shared" si="2"/>
        <v>0</v>
      </c>
      <c r="I27" s="205">
        <f t="shared" si="17"/>
        <v>0</v>
      </c>
      <c r="J27" s="205">
        <f t="shared" si="7"/>
        <v>0</v>
      </c>
      <c r="K27" s="205">
        <f t="shared" si="8"/>
        <v>0</v>
      </c>
      <c r="L27" s="204" t="e">
        <f t="shared" si="9"/>
        <v>#NUM!</v>
      </c>
      <c r="M27" s="198"/>
      <c r="N27" s="198"/>
      <c r="O27" s="198"/>
      <c r="P27" s="198"/>
      <c r="Q27" s="195">
        <f t="shared" si="10"/>
        <v>38</v>
      </c>
      <c r="R27" s="195">
        <f t="shared" si="11"/>
        <v>22</v>
      </c>
      <c r="T27" s="194">
        <f t="shared" si="18"/>
        <v>22</v>
      </c>
      <c r="U27" s="193">
        <f t="shared" si="12"/>
        <v>43861</v>
      </c>
      <c r="V27" s="192">
        <f t="shared" si="13"/>
        <v>0</v>
      </c>
      <c r="W27" s="192">
        <f t="shared" si="14"/>
        <v>0</v>
      </c>
      <c r="X27" s="192">
        <f t="shared" si="19"/>
        <v>0</v>
      </c>
      <c r="Y27" s="192">
        <f t="shared" si="15"/>
        <v>0</v>
      </c>
      <c r="Z27" s="192">
        <f t="shared" si="20"/>
        <v>0</v>
      </c>
      <c r="AA27" s="191"/>
      <c r="AB27" s="203"/>
      <c r="AC27" s="191"/>
      <c r="AD27" s="191"/>
      <c r="AE27" s="191"/>
      <c r="AF27" s="191"/>
      <c r="AG27" s="191"/>
      <c r="AH27" s="191"/>
      <c r="AI27" s="191"/>
      <c r="AJ27" s="191"/>
      <c r="AK27" s="208"/>
      <c r="AL27" s="208"/>
      <c r="AM27" s="208"/>
    </row>
    <row r="28" spans="3:61" ht="15" customHeight="1">
      <c r="C28" s="195">
        <f t="shared" si="4"/>
        <v>37</v>
      </c>
      <c r="D28" s="195">
        <f t="shared" si="5"/>
        <v>23</v>
      </c>
      <c r="F28" s="194">
        <f t="shared" si="16"/>
        <v>23</v>
      </c>
      <c r="G28" s="193">
        <f t="shared" si="6"/>
        <v>43890</v>
      </c>
      <c r="H28" s="205">
        <f t="shared" si="2"/>
        <v>0</v>
      </c>
      <c r="I28" s="205">
        <f t="shared" si="17"/>
        <v>0</v>
      </c>
      <c r="J28" s="205">
        <f t="shared" si="7"/>
        <v>0</v>
      </c>
      <c r="K28" s="205">
        <f t="shared" si="8"/>
        <v>0</v>
      </c>
      <c r="L28" s="204" t="e">
        <f t="shared" si="9"/>
        <v>#NUM!</v>
      </c>
      <c r="M28" s="198"/>
      <c r="N28" s="198"/>
      <c r="O28" s="198"/>
      <c r="P28" s="198"/>
      <c r="Q28" s="195">
        <f t="shared" si="10"/>
        <v>37</v>
      </c>
      <c r="R28" s="195">
        <f t="shared" si="11"/>
        <v>23</v>
      </c>
      <c r="T28" s="194">
        <f t="shared" si="18"/>
        <v>23</v>
      </c>
      <c r="U28" s="193">
        <f t="shared" si="12"/>
        <v>43890</v>
      </c>
      <c r="V28" s="192">
        <f t="shared" si="13"/>
        <v>0</v>
      </c>
      <c r="W28" s="192">
        <f t="shared" si="14"/>
        <v>0</v>
      </c>
      <c r="X28" s="192">
        <f t="shared" si="19"/>
        <v>0</v>
      </c>
      <c r="Y28" s="192">
        <f t="shared" si="15"/>
        <v>0</v>
      </c>
      <c r="Z28" s="192">
        <f t="shared" si="20"/>
        <v>0</v>
      </c>
      <c r="AA28" s="191"/>
      <c r="AB28" s="203"/>
      <c r="AC28" s="191"/>
      <c r="AD28" s="206"/>
      <c r="AE28" s="191"/>
      <c r="AF28" s="191"/>
      <c r="AG28" s="207"/>
      <c r="AH28" s="207"/>
      <c r="AI28" s="207"/>
      <c r="AJ28" s="207"/>
      <c r="AK28" s="196"/>
      <c r="AL28" s="196"/>
      <c r="AM28" s="196"/>
    </row>
    <row r="29" spans="3:61" ht="15" customHeight="1">
      <c r="C29" s="195">
        <f t="shared" si="4"/>
        <v>36</v>
      </c>
      <c r="D29" s="195">
        <f t="shared" si="5"/>
        <v>24</v>
      </c>
      <c r="F29" s="194">
        <f t="shared" si="16"/>
        <v>24</v>
      </c>
      <c r="G29" s="193">
        <f t="shared" si="6"/>
        <v>43921</v>
      </c>
      <c r="H29" s="205">
        <f t="shared" si="2"/>
        <v>0</v>
      </c>
      <c r="I29" s="205">
        <f t="shared" si="17"/>
        <v>0</v>
      </c>
      <c r="J29" s="205">
        <f t="shared" si="7"/>
        <v>0</v>
      </c>
      <c r="K29" s="205">
        <f t="shared" si="8"/>
        <v>0</v>
      </c>
      <c r="L29" s="204" t="e">
        <f t="shared" si="9"/>
        <v>#NUM!</v>
      </c>
      <c r="M29" s="198"/>
      <c r="N29" s="198"/>
      <c r="O29" s="198"/>
      <c r="P29" s="198"/>
      <c r="Q29" s="195">
        <f t="shared" si="10"/>
        <v>36</v>
      </c>
      <c r="R29" s="195">
        <f t="shared" si="11"/>
        <v>24</v>
      </c>
      <c r="T29" s="194">
        <f t="shared" si="18"/>
        <v>24</v>
      </c>
      <c r="U29" s="193">
        <f t="shared" si="12"/>
        <v>43921</v>
      </c>
      <c r="V29" s="192">
        <f t="shared" si="13"/>
        <v>0</v>
      </c>
      <c r="W29" s="192">
        <f t="shared" si="14"/>
        <v>0</v>
      </c>
      <c r="X29" s="192">
        <f t="shared" si="19"/>
        <v>0</v>
      </c>
      <c r="Y29" s="192">
        <f t="shared" si="15"/>
        <v>0</v>
      </c>
      <c r="Z29" s="192">
        <f t="shared" si="20"/>
        <v>0</v>
      </c>
      <c r="AA29" s="191"/>
      <c r="AB29" s="203"/>
      <c r="AC29" s="191"/>
      <c r="AD29" s="191"/>
      <c r="AE29" s="191"/>
      <c r="AF29" s="191"/>
      <c r="AG29" s="191"/>
      <c r="AH29" s="191"/>
      <c r="AI29" s="191"/>
      <c r="AJ29" s="191"/>
      <c r="AK29" s="208"/>
      <c r="AL29" s="208"/>
      <c r="AM29" s="208"/>
    </row>
    <row r="30" spans="3:61" ht="15" customHeight="1">
      <c r="C30" s="195">
        <f t="shared" si="4"/>
        <v>35</v>
      </c>
      <c r="D30" s="195">
        <f t="shared" si="5"/>
        <v>25</v>
      </c>
      <c r="F30" s="194">
        <f t="shared" si="16"/>
        <v>25</v>
      </c>
      <c r="G30" s="193">
        <f t="shared" si="6"/>
        <v>43951</v>
      </c>
      <c r="H30" s="205">
        <f t="shared" si="2"/>
        <v>0</v>
      </c>
      <c r="I30" s="205">
        <f t="shared" si="17"/>
        <v>0</v>
      </c>
      <c r="J30" s="205">
        <f t="shared" si="7"/>
        <v>0</v>
      </c>
      <c r="K30" s="205">
        <f t="shared" si="8"/>
        <v>0</v>
      </c>
      <c r="L30" s="204" t="e">
        <f t="shared" si="9"/>
        <v>#NUM!</v>
      </c>
      <c r="M30" s="198"/>
      <c r="N30" s="198"/>
      <c r="O30" s="198"/>
      <c r="P30" s="198"/>
      <c r="Q30" s="195">
        <f t="shared" si="10"/>
        <v>35</v>
      </c>
      <c r="R30" s="195">
        <f t="shared" si="11"/>
        <v>25</v>
      </c>
      <c r="T30" s="194">
        <f t="shared" si="18"/>
        <v>25</v>
      </c>
      <c r="U30" s="193">
        <f t="shared" si="12"/>
        <v>43951</v>
      </c>
      <c r="V30" s="192">
        <f t="shared" si="13"/>
        <v>0</v>
      </c>
      <c r="W30" s="192">
        <f t="shared" si="14"/>
        <v>0</v>
      </c>
      <c r="X30" s="192">
        <f t="shared" si="19"/>
        <v>0</v>
      </c>
      <c r="Y30" s="192">
        <f t="shared" si="15"/>
        <v>0</v>
      </c>
      <c r="Z30" s="192">
        <f t="shared" si="20"/>
        <v>0</v>
      </c>
      <c r="AA30" s="191"/>
      <c r="AB30" s="203"/>
      <c r="AC30" s="191"/>
      <c r="AD30" s="206"/>
      <c r="AE30" s="191"/>
      <c r="AF30" s="191"/>
      <c r="AG30" s="207"/>
      <c r="AH30" s="207"/>
      <c r="AI30" s="207"/>
      <c r="AJ30" s="207"/>
      <c r="AK30" s="196"/>
      <c r="AL30" s="196"/>
      <c r="AM30" s="196"/>
    </row>
    <row r="31" spans="3:61" ht="15" customHeight="1">
      <c r="C31" s="195">
        <f t="shared" si="4"/>
        <v>34</v>
      </c>
      <c r="D31" s="195">
        <f t="shared" si="5"/>
        <v>26</v>
      </c>
      <c r="F31" s="194">
        <f t="shared" si="16"/>
        <v>26</v>
      </c>
      <c r="G31" s="193">
        <f t="shared" si="6"/>
        <v>43982</v>
      </c>
      <c r="H31" s="205">
        <f t="shared" si="2"/>
        <v>0</v>
      </c>
      <c r="I31" s="205">
        <f t="shared" si="17"/>
        <v>0</v>
      </c>
      <c r="J31" s="205">
        <f t="shared" si="7"/>
        <v>0</v>
      </c>
      <c r="K31" s="205">
        <f t="shared" si="8"/>
        <v>0</v>
      </c>
      <c r="L31" s="204" t="e">
        <f t="shared" si="9"/>
        <v>#NUM!</v>
      </c>
      <c r="M31" s="198"/>
      <c r="N31" s="198"/>
      <c r="O31" s="198"/>
      <c r="P31" s="198"/>
      <c r="Q31" s="195">
        <f t="shared" si="10"/>
        <v>34</v>
      </c>
      <c r="R31" s="195">
        <f t="shared" si="11"/>
        <v>26</v>
      </c>
      <c r="T31" s="194">
        <f t="shared" si="18"/>
        <v>26</v>
      </c>
      <c r="U31" s="193">
        <f t="shared" si="12"/>
        <v>43982</v>
      </c>
      <c r="V31" s="192">
        <f t="shared" si="13"/>
        <v>0</v>
      </c>
      <c r="W31" s="192">
        <f t="shared" si="14"/>
        <v>0</v>
      </c>
      <c r="X31" s="192">
        <f t="shared" si="19"/>
        <v>0</v>
      </c>
      <c r="Y31" s="192">
        <f t="shared" si="15"/>
        <v>0</v>
      </c>
      <c r="Z31" s="192">
        <f t="shared" si="20"/>
        <v>0</v>
      </c>
      <c r="AA31" s="191"/>
      <c r="AB31" s="203"/>
      <c r="AC31" s="191"/>
      <c r="AD31" s="191"/>
      <c r="AE31" s="191"/>
      <c r="AF31" s="191"/>
      <c r="AG31" s="191"/>
      <c r="AH31" s="191"/>
      <c r="AI31" s="191"/>
      <c r="AJ31" s="191"/>
      <c r="AK31" s="208"/>
      <c r="AL31" s="208"/>
      <c r="AM31" s="208"/>
      <c r="AN31" s="209"/>
    </row>
    <row r="32" spans="3:61" ht="15" customHeight="1">
      <c r="C32" s="195">
        <f t="shared" si="4"/>
        <v>33</v>
      </c>
      <c r="D32" s="195">
        <f t="shared" si="5"/>
        <v>27</v>
      </c>
      <c r="F32" s="194">
        <f t="shared" si="16"/>
        <v>27</v>
      </c>
      <c r="G32" s="193">
        <f t="shared" si="6"/>
        <v>44012</v>
      </c>
      <c r="H32" s="205">
        <f t="shared" si="2"/>
        <v>0</v>
      </c>
      <c r="I32" s="205">
        <f t="shared" si="17"/>
        <v>0</v>
      </c>
      <c r="J32" s="205">
        <f t="shared" si="7"/>
        <v>0</v>
      </c>
      <c r="K32" s="205">
        <f t="shared" si="8"/>
        <v>0</v>
      </c>
      <c r="L32" s="204" t="e">
        <f t="shared" si="9"/>
        <v>#NUM!</v>
      </c>
      <c r="M32" s="198"/>
      <c r="N32" s="198"/>
      <c r="O32" s="198"/>
      <c r="P32" s="198"/>
      <c r="Q32" s="195">
        <f t="shared" si="10"/>
        <v>33</v>
      </c>
      <c r="R32" s="195">
        <f t="shared" si="11"/>
        <v>27</v>
      </c>
      <c r="T32" s="194">
        <f t="shared" si="18"/>
        <v>27</v>
      </c>
      <c r="U32" s="193">
        <f t="shared" si="12"/>
        <v>44012</v>
      </c>
      <c r="V32" s="192">
        <f t="shared" si="13"/>
        <v>0</v>
      </c>
      <c r="W32" s="192">
        <f t="shared" si="14"/>
        <v>0</v>
      </c>
      <c r="X32" s="192">
        <f t="shared" si="19"/>
        <v>0</v>
      </c>
      <c r="Y32" s="192">
        <f t="shared" si="15"/>
        <v>0</v>
      </c>
      <c r="Z32" s="192">
        <f t="shared" si="20"/>
        <v>0</v>
      </c>
      <c r="AA32" s="191"/>
      <c r="AB32" s="203"/>
      <c r="AC32" s="191"/>
      <c r="AD32" s="206"/>
      <c r="AE32" s="191"/>
      <c r="AF32" s="191"/>
      <c r="AG32" s="207"/>
      <c r="AH32" s="207"/>
      <c r="AI32" s="207"/>
      <c r="AJ32" s="207"/>
      <c r="AK32" s="196"/>
      <c r="AL32" s="196"/>
      <c r="AM32" s="196"/>
    </row>
    <row r="33" spans="3:39" ht="15" customHeight="1">
      <c r="C33" s="195">
        <f t="shared" si="4"/>
        <v>32</v>
      </c>
      <c r="D33" s="195">
        <f t="shared" si="5"/>
        <v>28</v>
      </c>
      <c r="F33" s="194">
        <f t="shared" si="16"/>
        <v>28</v>
      </c>
      <c r="G33" s="193">
        <f t="shared" si="6"/>
        <v>44043</v>
      </c>
      <c r="H33" s="205">
        <f t="shared" si="2"/>
        <v>0</v>
      </c>
      <c r="I33" s="205">
        <f t="shared" si="17"/>
        <v>0</v>
      </c>
      <c r="J33" s="205">
        <f t="shared" si="7"/>
        <v>0</v>
      </c>
      <c r="K33" s="205">
        <f t="shared" si="8"/>
        <v>0</v>
      </c>
      <c r="L33" s="204" t="e">
        <f t="shared" si="9"/>
        <v>#NUM!</v>
      </c>
      <c r="M33" s="198"/>
      <c r="N33" s="198"/>
      <c r="O33" s="198"/>
      <c r="P33" s="198"/>
      <c r="Q33" s="195">
        <f t="shared" si="10"/>
        <v>32</v>
      </c>
      <c r="R33" s="195">
        <f t="shared" si="11"/>
        <v>28</v>
      </c>
      <c r="T33" s="194">
        <f t="shared" si="18"/>
        <v>28</v>
      </c>
      <c r="U33" s="193">
        <f t="shared" si="12"/>
        <v>44043</v>
      </c>
      <c r="V33" s="192">
        <f t="shared" si="13"/>
        <v>0</v>
      </c>
      <c r="W33" s="192">
        <f t="shared" si="14"/>
        <v>0</v>
      </c>
      <c r="X33" s="192">
        <f t="shared" si="19"/>
        <v>0</v>
      </c>
      <c r="Y33" s="192">
        <f t="shared" si="15"/>
        <v>0</v>
      </c>
      <c r="Z33" s="192">
        <f t="shared" si="20"/>
        <v>0</v>
      </c>
      <c r="AA33" s="191"/>
      <c r="AB33" s="203"/>
      <c r="AC33" s="191"/>
      <c r="AD33" s="191"/>
      <c r="AE33" s="191"/>
      <c r="AF33" s="191"/>
      <c r="AG33" s="191"/>
      <c r="AH33" s="191"/>
      <c r="AI33" s="191"/>
      <c r="AJ33" s="191"/>
      <c r="AK33" s="208"/>
      <c r="AL33" s="208"/>
      <c r="AM33" s="208"/>
    </row>
    <row r="34" spans="3:39" ht="15" customHeight="1">
      <c r="C34" s="195">
        <f t="shared" si="4"/>
        <v>31</v>
      </c>
      <c r="D34" s="195">
        <f t="shared" si="5"/>
        <v>29</v>
      </c>
      <c r="F34" s="194">
        <f t="shared" si="16"/>
        <v>29</v>
      </c>
      <c r="G34" s="193">
        <f t="shared" si="6"/>
        <v>44074</v>
      </c>
      <c r="H34" s="205">
        <f t="shared" si="2"/>
        <v>0</v>
      </c>
      <c r="I34" s="205">
        <f t="shared" si="17"/>
        <v>0</v>
      </c>
      <c r="J34" s="205">
        <f t="shared" si="7"/>
        <v>0</v>
      </c>
      <c r="K34" s="205">
        <f t="shared" si="8"/>
        <v>0</v>
      </c>
      <c r="L34" s="204" t="e">
        <f t="shared" si="9"/>
        <v>#NUM!</v>
      </c>
      <c r="M34" s="198"/>
      <c r="N34" s="198"/>
      <c r="O34" s="198"/>
      <c r="P34" s="198"/>
      <c r="Q34" s="195">
        <f t="shared" si="10"/>
        <v>31</v>
      </c>
      <c r="R34" s="195">
        <f t="shared" si="11"/>
        <v>29</v>
      </c>
      <c r="T34" s="194">
        <f t="shared" si="18"/>
        <v>29</v>
      </c>
      <c r="U34" s="193">
        <f t="shared" si="12"/>
        <v>44074</v>
      </c>
      <c r="V34" s="192">
        <f t="shared" si="13"/>
        <v>0</v>
      </c>
      <c r="W34" s="192">
        <f t="shared" si="14"/>
        <v>0</v>
      </c>
      <c r="X34" s="192">
        <f t="shared" si="19"/>
        <v>0</v>
      </c>
      <c r="Y34" s="192">
        <f t="shared" si="15"/>
        <v>0</v>
      </c>
      <c r="Z34" s="192">
        <f t="shared" si="20"/>
        <v>0</v>
      </c>
      <c r="AA34" s="191"/>
      <c r="AB34" s="203"/>
      <c r="AC34" s="191"/>
      <c r="AD34" s="206"/>
      <c r="AE34" s="191"/>
      <c r="AF34" s="191"/>
      <c r="AG34" s="207"/>
      <c r="AH34" s="191"/>
      <c r="AI34" s="207"/>
      <c r="AJ34" s="207"/>
      <c r="AK34" s="196"/>
      <c r="AL34" s="196"/>
      <c r="AM34" s="196"/>
    </row>
    <row r="35" spans="3:39" ht="15" customHeight="1">
      <c r="C35" s="195">
        <f t="shared" si="4"/>
        <v>30</v>
      </c>
      <c r="D35" s="195">
        <f t="shared" si="5"/>
        <v>30</v>
      </c>
      <c r="F35" s="194">
        <f t="shared" si="16"/>
        <v>30</v>
      </c>
      <c r="G35" s="193">
        <f t="shared" si="6"/>
        <v>44104</v>
      </c>
      <c r="H35" s="205">
        <f t="shared" si="2"/>
        <v>0</v>
      </c>
      <c r="I35" s="205">
        <f t="shared" si="17"/>
        <v>0</v>
      </c>
      <c r="J35" s="205">
        <f t="shared" si="7"/>
        <v>0</v>
      </c>
      <c r="K35" s="205">
        <f t="shared" si="8"/>
        <v>0</v>
      </c>
      <c r="L35" s="204" t="e">
        <f t="shared" si="9"/>
        <v>#NUM!</v>
      </c>
      <c r="M35" s="198"/>
      <c r="N35" s="198"/>
      <c r="O35" s="198"/>
      <c r="P35" s="198"/>
      <c r="Q35" s="195">
        <f t="shared" si="10"/>
        <v>30</v>
      </c>
      <c r="R35" s="195">
        <f t="shared" si="11"/>
        <v>30</v>
      </c>
      <c r="T35" s="194">
        <f t="shared" si="18"/>
        <v>30</v>
      </c>
      <c r="U35" s="193">
        <f t="shared" si="12"/>
        <v>44104</v>
      </c>
      <c r="V35" s="192">
        <f t="shared" si="13"/>
        <v>0</v>
      </c>
      <c r="W35" s="192">
        <f t="shared" si="14"/>
        <v>0</v>
      </c>
      <c r="X35" s="192">
        <f t="shared" si="19"/>
        <v>0</v>
      </c>
      <c r="Y35" s="192">
        <f t="shared" si="15"/>
        <v>0</v>
      </c>
      <c r="Z35" s="192">
        <f t="shared" si="20"/>
        <v>0</v>
      </c>
      <c r="AA35" s="191"/>
      <c r="AB35" s="203"/>
      <c r="AC35" s="191"/>
      <c r="AD35" s="191"/>
      <c r="AE35" s="191"/>
      <c r="AF35" s="191"/>
      <c r="AG35" s="191"/>
      <c r="AH35" s="191"/>
      <c r="AI35" s="191"/>
      <c r="AJ35" s="191"/>
      <c r="AK35" s="208"/>
      <c r="AL35" s="208"/>
      <c r="AM35" s="208"/>
    </row>
    <row r="36" spans="3:39" ht="15" customHeight="1">
      <c r="C36" s="195">
        <f t="shared" si="4"/>
        <v>29</v>
      </c>
      <c r="D36" s="195">
        <f t="shared" si="5"/>
        <v>31</v>
      </c>
      <c r="F36" s="194">
        <f t="shared" si="16"/>
        <v>31</v>
      </c>
      <c r="G36" s="193">
        <f t="shared" si="6"/>
        <v>44135</v>
      </c>
      <c r="H36" s="205">
        <f t="shared" si="2"/>
        <v>0</v>
      </c>
      <c r="I36" s="205">
        <f t="shared" si="17"/>
        <v>0</v>
      </c>
      <c r="J36" s="205">
        <f t="shared" si="7"/>
        <v>0</v>
      </c>
      <c r="K36" s="205">
        <f t="shared" si="8"/>
        <v>0</v>
      </c>
      <c r="L36" s="204" t="e">
        <f t="shared" si="9"/>
        <v>#NUM!</v>
      </c>
      <c r="M36" s="198"/>
      <c r="N36" s="198"/>
      <c r="O36" s="198"/>
      <c r="P36" s="198"/>
      <c r="Q36" s="195">
        <f t="shared" si="10"/>
        <v>29</v>
      </c>
      <c r="R36" s="195">
        <f t="shared" si="11"/>
        <v>31</v>
      </c>
      <c r="T36" s="194">
        <f t="shared" si="18"/>
        <v>31</v>
      </c>
      <c r="U36" s="193">
        <f t="shared" si="12"/>
        <v>44135</v>
      </c>
      <c r="V36" s="192">
        <f t="shared" si="13"/>
        <v>0</v>
      </c>
      <c r="W36" s="192">
        <f t="shared" si="14"/>
        <v>0</v>
      </c>
      <c r="X36" s="192">
        <f t="shared" si="19"/>
        <v>0</v>
      </c>
      <c r="Y36" s="192">
        <f t="shared" si="15"/>
        <v>0</v>
      </c>
      <c r="Z36" s="192">
        <f t="shared" si="20"/>
        <v>0</v>
      </c>
      <c r="AA36" s="191"/>
      <c r="AB36" s="203"/>
      <c r="AC36" s="191"/>
      <c r="AD36" s="206"/>
      <c r="AE36" s="191"/>
      <c r="AF36" s="191"/>
      <c r="AG36" s="207"/>
      <c r="AH36" s="191"/>
      <c r="AI36" s="207"/>
      <c r="AJ36" s="207"/>
      <c r="AK36" s="196"/>
      <c r="AL36" s="196"/>
      <c r="AM36" s="196"/>
    </row>
    <row r="37" spans="3:39" ht="15" customHeight="1">
      <c r="C37" s="195">
        <f t="shared" si="4"/>
        <v>28</v>
      </c>
      <c r="D37" s="195">
        <f t="shared" si="5"/>
        <v>32</v>
      </c>
      <c r="F37" s="194">
        <f t="shared" si="16"/>
        <v>32</v>
      </c>
      <c r="G37" s="193">
        <f t="shared" si="6"/>
        <v>44165</v>
      </c>
      <c r="H37" s="205">
        <f t="shared" si="2"/>
        <v>0</v>
      </c>
      <c r="I37" s="205">
        <f t="shared" si="17"/>
        <v>0</v>
      </c>
      <c r="J37" s="205">
        <f t="shared" si="7"/>
        <v>0</v>
      </c>
      <c r="K37" s="205">
        <f t="shared" si="8"/>
        <v>0</v>
      </c>
      <c r="L37" s="204" t="e">
        <f t="shared" si="9"/>
        <v>#NUM!</v>
      </c>
      <c r="M37" s="198"/>
      <c r="N37" s="198"/>
      <c r="O37" s="198"/>
      <c r="P37" s="198"/>
      <c r="Q37" s="195">
        <f t="shared" si="10"/>
        <v>28</v>
      </c>
      <c r="R37" s="195">
        <f t="shared" si="11"/>
        <v>32</v>
      </c>
      <c r="T37" s="194">
        <f t="shared" si="18"/>
        <v>32</v>
      </c>
      <c r="U37" s="193">
        <f t="shared" si="12"/>
        <v>44165</v>
      </c>
      <c r="V37" s="192">
        <f t="shared" si="13"/>
        <v>0</v>
      </c>
      <c r="W37" s="192">
        <f t="shared" si="14"/>
        <v>0</v>
      </c>
      <c r="X37" s="192">
        <f t="shared" si="19"/>
        <v>0</v>
      </c>
      <c r="Y37" s="192">
        <f t="shared" si="15"/>
        <v>0</v>
      </c>
      <c r="Z37" s="192">
        <f t="shared" si="20"/>
        <v>0</v>
      </c>
      <c r="AA37" s="191"/>
      <c r="AB37" s="203"/>
      <c r="AC37" s="191"/>
      <c r="AD37" s="191"/>
      <c r="AE37" s="191"/>
      <c r="AF37" s="191"/>
      <c r="AG37" s="191"/>
      <c r="AH37" s="191"/>
      <c r="AI37" s="191"/>
      <c r="AJ37" s="191"/>
      <c r="AK37" s="208"/>
      <c r="AL37" s="208"/>
      <c r="AM37" s="208"/>
    </row>
    <row r="38" spans="3:39" ht="15" customHeight="1">
      <c r="C38" s="195">
        <f t="shared" si="4"/>
        <v>27</v>
      </c>
      <c r="D38" s="195">
        <f t="shared" si="5"/>
        <v>33</v>
      </c>
      <c r="F38" s="194">
        <f t="shared" si="16"/>
        <v>33</v>
      </c>
      <c r="G38" s="193">
        <f t="shared" si="6"/>
        <v>44196</v>
      </c>
      <c r="H38" s="205">
        <f t="shared" si="2"/>
        <v>0</v>
      </c>
      <c r="I38" s="205">
        <f t="shared" si="17"/>
        <v>0</v>
      </c>
      <c r="J38" s="205">
        <f t="shared" si="7"/>
        <v>0</v>
      </c>
      <c r="K38" s="205">
        <f t="shared" si="8"/>
        <v>0</v>
      </c>
      <c r="L38" s="204" t="e">
        <f t="shared" si="9"/>
        <v>#NUM!</v>
      </c>
      <c r="M38" s="198"/>
      <c r="N38" s="198"/>
      <c r="O38" s="198"/>
      <c r="P38" s="198"/>
      <c r="Q38" s="195">
        <f t="shared" si="10"/>
        <v>27</v>
      </c>
      <c r="R38" s="195">
        <f t="shared" si="11"/>
        <v>33</v>
      </c>
      <c r="T38" s="194">
        <f t="shared" si="18"/>
        <v>33</v>
      </c>
      <c r="U38" s="193">
        <f t="shared" si="12"/>
        <v>44196</v>
      </c>
      <c r="V38" s="192">
        <f t="shared" si="13"/>
        <v>0</v>
      </c>
      <c r="W38" s="192">
        <f t="shared" si="14"/>
        <v>0</v>
      </c>
      <c r="X38" s="192">
        <f t="shared" si="19"/>
        <v>0</v>
      </c>
      <c r="Y38" s="192">
        <f t="shared" si="15"/>
        <v>0</v>
      </c>
      <c r="Z38" s="192">
        <f t="shared" si="20"/>
        <v>0</v>
      </c>
      <c r="AA38" s="191"/>
      <c r="AB38" s="203"/>
      <c r="AC38" s="191"/>
      <c r="AD38" s="206"/>
      <c r="AE38" s="191"/>
      <c r="AF38" s="191"/>
      <c r="AG38" s="207"/>
      <c r="AH38" s="191"/>
      <c r="AI38" s="207"/>
      <c r="AJ38" s="207"/>
      <c r="AK38" s="196"/>
      <c r="AL38" s="196"/>
      <c r="AM38" s="196"/>
    </row>
    <row r="39" spans="3:39" ht="15" customHeight="1">
      <c r="C39" s="195">
        <f t="shared" si="4"/>
        <v>26</v>
      </c>
      <c r="D39" s="195">
        <f t="shared" si="5"/>
        <v>34</v>
      </c>
      <c r="F39" s="194">
        <f t="shared" si="16"/>
        <v>34</v>
      </c>
      <c r="G39" s="193">
        <f t="shared" si="6"/>
        <v>44227</v>
      </c>
      <c r="H39" s="205">
        <f t="shared" si="2"/>
        <v>0</v>
      </c>
      <c r="I39" s="205">
        <f t="shared" si="17"/>
        <v>0</v>
      </c>
      <c r="J39" s="205">
        <f t="shared" si="7"/>
        <v>0</v>
      </c>
      <c r="K39" s="205">
        <f t="shared" si="8"/>
        <v>0</v>
      </c>
      <c r="L39" s="204" t="e">
        <f t="shared" si="9"/>
        <v>#NUM!</v>
      </c>
      <c r="M39" s="198"/>
      <c r="N39" s="198"/>
      <c r="O39" s="198"/>
      <c r="P39" s="198"/>
      <c r="Q39" s="195">
        <f t="shared" si="10"/>
        <v>26</v>
      </c>
      <c r="R39" s="195">
        <f t="shared" si="11"/>
        <v>34</v>
      </c>
      <c r="T39" s="194">
        <f t="shared" si="18"/>
        <v>34</v>
      </c>
      <c r="U39" s="193">
        <f t="shared" si="12"/>
        <v>44227</v>
      </c>
      <c r="V39" s="192">
        <f t="shared" si="13"/>
        <v>0</v>
      </c>
      <c r="W39" s="192">
        <f t="shared" si="14"/>
        <v>0</v>
      </c>
      <c r="X39" s="192">
        <f t="shared" si="19"/>
        <v>0</v>
      </c>
      <c r="Y39" s="192">
        <f t="shared" si="15"/>
        <v>0</v>
      </c>
      <c r="Z39" s="192">
        <f t="shared" si="20"/>
        <v>0</v>
      </c>
      <c r="AA39" s="191"/>
      <c r="AB39" s="203"/>
      <c r="AC39" s="191"/>
      <c r="AD39" s="191"/>
      <c r="AE39" s="191"/>
      <c r="AF39" s="191"/>
      <c r="AG39" s="191"/>
      <c r="AH39" s="191"/>
      <c r="AI39" s="191"/>
      <c r="AJ39" s="191"/>
      <c r="AK39" s="208"/>
      <c r="AL39" s="208"/>
      <c r="AM39" s="197"/>
    </row>
    <row r="40" spans="3:39" ht="15" customHeight="1">
      <c r="C40" s="195">
        <f t="shared" si="4"/>
        <v>25</v>
      </c>
      <c r="D40" s="195">
        <f t="shared" si="5"/>
        <v>35</v>
      </c>
      <c r="F40" s="194">
        <f t="shared" si="16"/>
        <v>35</v>
      </c>
      <c r="G40" s="193">
        <f t="shared" si="6"/>
        <v>44255</v>
      </c>
      <c r="H40" s="205">
        <f t="shared" si="2"/>
        <v>0</v>
      </c>
      <c r="I40" s="205">
        <f t="shared" si="17"/>
        <v>0</v>
      </c>
      <c r="J40" s="205">
        <f t="shared" si="7"/>
        <v>0</v>
      </c>
      <c r="K40" s="205">
        <f t="shared" si="8"/>
        <v>0</v>
      </c>
      <c r="L40" s="204" t="e">
        <f t="shared" si="9"/>
        <v>#NUM!</v>
      </c>
      <c r="M40" s="198"/>
      <c r="N40" s="198"/>
      <c r="O40" s="198"/>
      <c r="P40" s="198"/>
      <c r="Q40" s="195">
        <f t="shared" si="10"/>
        <v>25</v>
      </c>
      <c r="R40" s="195">
        <f t="shared" si="11"/>
        <v>35</v>
      </c>
      <c r="T40" s="194">
        <f t="shared" si="18"/>
        <v>35</v>
      </c>
      <c r="U40" s="193">
        <f t="shared" si="12"/>
        <v>44255</v>
      </c>
      <c r="V40" s="192">
        <f t="shared" si="13"/>
        <v>0</v>
      </c>
      <c r="W40" s="192">
        <f t="shared" si="14"/>
        <v>0</v>
      </c>
      <c r="X40" s="192">
        <f t="shared" si="19"/>
        <v>0</v>
      </c>
      <c r="Y40" s="192">
        <f t="shared" si="15"/>
        <v>0</v>
      </c>
      <c r="Z40" s="192">
        <f t="shared" si="20"/>
        <v>0</v>
      </c>
      <c r="AA40" s="191"/>
      <c r="AB40" s="203"/>
      <c r="AC40" s="191"/>
      <c r="AD40" s="206"/>
      <c r="AE40" s="191"/>
      <c r="AF40" s="191"/>
      <c r="AG40" s="191"/>
      <c r="AH40" s="191"/>
      <c r="AI40" s="191"/>
      <c r="AJ40" s="207"/>
      <c r="AK40" s="196"/>
      <c r="AL40" s="196"/>
      <c r="AM40" s="196"/>
    </row>
    <row r="41" spans="3:39" ht="15" customHeight="1">
      <c r="C41" s="195">
        <f t="shared" si="4"/>
        <v>24</v>
      </c>
      <c r="D41" s="195">
        <f t="shared" si="5"/>
        <v>36</v>
      </c>
      <c r="F41" s="194">
        <f t="shared" si="16"/>
        <v>36</v>
      </c>
      <c r="G41" s="193">
        <f t="shared" si="6"/>
        <v>44286</v>
      </c>
      <c r="H41" s="205">
        <f t="shared" si="2"/>
        <v>0</v>
      </c>
      <c r="I41" s="205">
        <f t="shared" si="17"/>
        <v>0</v>
      </c>
      <c r="J41" s="205">
        <f t="shared" si="7"/>
        <v>0</v>
      </c>
      <c r="K41" s="205">
        <f t="shared" si="8"/>
        <v>0</v>
      </c>
      <c r="L41" s="204" t="e">
        <f t="shared" si="9"/>
        <v>#NUM!</v>
      </c>
      <c r="M41" s="198"/>
      <c r="N41" s="198"/>
      <c r="O41" s="198"/>
      <c r="P41" s="198"/>
      <c r="Q41" s="195">
        <f t="shared" si="10"/>
        <v>24</v>
      </c>
      <c r="R41" s="195">
        <f t="shared" si="11"/>
        <v>36</v>
      </c>
      <c r="T41" s="194">
        <f t="shared" si="18"/>
        <v>36</v>
      </c>
      <c r="U41" s="193">
        <f t="shared" si="12"/>
        <v>44286</v>
      </c>
      <c r="V41" s="192">
        <f t="shared" si="13"/>
        <v>0</v>
      </c>
      <c r="W41" s="192">
        <f t="shared" si="14"/>
        <v>0</v>
      </c>
      <c r="X41" s="192">
        <f t="shared" si="19"/>
        <v>0</v>
      </c>
      <c r="Y41" s="192">
        <f t="shared" si="15"/>
        <v>0</v>
      </c>
      <c r="Z41" s="192">
        <f t="shared" si="20"/>
        <v>0</v>
      </c>
      <c r="AA41" s="191"/>
      <c r="AB41" s="203"/>
      <c r="AC41" s="191"/>
      <c r="AD41" s="191"/>
      <c r="AE41" s="191"/>
      <c r="AF41" s="191"/>
      <c r="AG41" s="191"/>
      <c r="AH41" s="191"/>
      <c r="AI41" s="191"/>
      <c r="AJ41" s="191"/>
      <c r="AK41" s="189"/>
      <c r="AL41" s="189"/>
      <c r="AM41" s="189"/>
    </row>
    <row r="42" spans="3:39" ht="15" customHeight="1">
      <c r="C42" s="195">
        <f t="shared" si="4"/>
        <v>23</v>
      </c>
      <c r="D42" s="195">
        <f t="shared" si="5"/>
        <v>37</v>
      </c>
      <c r="F42" s="194">
        <f t="shared" si="16"/>
        <v>37</v>
      </c>
      <c r="G42" s="193">
        <f t="shared" si="6"/>
        <v>44316</v>
      </c>
      <c r="H42" s="205">
        <f t="shared" si="2"/>
        <v>0</v>
      </c>
      <c r="I42" s="205">
        <f t="shared" si="17"/>
        <v>0</v>
      </c>
      <c r="J42" s="205">
        <f t="shared" si="7"/>
        <v>0</v>
      </c>
      <c r="K42" s="205">
        <f t="shared" si="8"/>
        <v>0</v>
      </c>
      <c r="L42" s="204" t="e">
        <f t="shared" si="9"/>
        <v>#NUM!</v>
      </c>
      <c r="M42" s="198"/>
      <c r="N42" s="198"/>
      <c r="O42" s="198"/>
      <c r="P42" s="198"/>
      <c r="Q42" s="195">
        <f t="shared" si="10"/>
        <v>23</v>
      </c>
      <c r="R42" s="195">
        <f t="shared" si="11"/>
        <v>37</v>
      </c>
      <c r="T42" s="194">
        <f t="shared" si="18"/>
        <v>37</v>
      </c>
      <c r="U42" s="193">
        <f t="shared" si="12"/>
        <v>44316</v>
      </c>
      <c r="V42" s="192">
        <f t="shared" si="13"/>
        <v>0</v>
      </c>
      <c r="W42" s="192">
        <f t="shared" si="14"/>
        <v>0</v>
      </c>
      <c r="X42" s="192">
        <f t="shared" si="19"/>
        <v>0</v>
      </c>
      <c r="Y42" s="192">
        <f t="shared" si="15"/>
        <v>0</v>
      </c>
      <c r="Z42" s="192">
        <f t="shared" si="20"/>
        <v>0</v>
      </c>
      <c r="AA42" s="191"/>
      <c r="AB42" s="203"/>
      <c r="AC42" s="191"/>
      <c r="AD42" s="206"/>
      <c r="AE42" s="191"/>
      <c r="AF42" s="191"/>
      <c r="AG42" s="191"/>
      <c r="AH42" s="191"/>
      <c r="AI42" s="191"/>
      <c r="AJ42" s="191"/>
      <c r="AK42" s="189"/>
      <c r="AL42" s="189"/>
      <c r="AM42" s="189"/>
    </row>
    <row r="43" spans="3:39" ht="15" customHeight="1">
      <c r="C43" s="195">
        <f t="shared" si="4"/>
        <v>22</v>
      </c>
      <c r="D43" s="195">
        <f t="shared" si="5"/>
        <v>38</v>
      </c>
      <c r="F43" s="194">
        <f t="shared" si="16"/>
        <v>38</v>
      </c>
      <c r="G43" s="193">
        <f t="shared" si="6"/>
        <v>44347</v>
      </c>
      <c r="H43" s="205">
        <f t="shared" si="2"/>
        <v>0</v>
      </c>
      <c r="I43" s="205">
        <f t="shared" si="17"/>
        <v>0</v>
      </c>
      <c r="J43" s="205">
        <f t="shared" si="7"/>
        <v>0</v>
      </c>
      <c r="K43" s="205">
        <f t="shared" si="8"/>
        <v>0</v>
      </c>
      <c r="L43" s="204" t="e">
        <f t="shared" si="9"/>
        <v>#NUM!</v>
      </c>
      <c r="M43" s="198"/>
      <c r="N43" s="198"/>
      <c r="O43" s="198"/>
      <c r="P43" s="198"/>
      <c r="Q43" s="195">
        <f t="shared" si="10"/>
        <v>22</v>
      </c>
      <c r="R43" s="195">
        <f t="shared" si="11"/>
        <v>38</v>
      </c>
      <c r="T43" s="194">
        <f t="shared" si="18"/>
        <v>38</v>
      </c>
      <c r="U43" s="193">
        <f t="shared" si="12"/>
        <v>44347</v>
      </c>
      <c r="V43" s="192">
        <f t="shared" si="13"/>
        <v>0</v>
      </c>
      <c r="W43" s="192">
        <f t="shared" si="14"/>
        <v>0</v>
      </c>
      <c r="X43" s="192">
        <f t="shared" si="19"/>
        <v>0</v>
      </c>
      <c r="Y43" s="192">
        <f t="shared" si="15"/>
        <v>0</v>
      </c>
      <c r="Z43" s="192">
        <f t="shared" si="20"/>
        <v>0</v>
      </c>
      <c r="AA43" s="191"/>
      <c r="AB43" s="203"/>
      <c r="AC43" s="191"/>
      <c r="AD43" s="191"/>
      <c r="AE43" s="191"/>
      <c r="AF43" s="191"/>
      <c r="AG43" s="191"/>
      <c r="AH43" s="191"/>
      <c r="AI43" s="191"/>
      <c r="AJ43" s="191"/>
      <c r="AK43" s="189"/>
      <c r="AL43" s="189"/>
      <c r="AM43" s="189"/>
    </row>
    <row r="44" spans="3:39" ht="15" customHeight="1">
      <c r="C44" s="195">
        <f t="shared" si="4"/>
        <v>21</v>
      </c>
      <c r="D44" s="195">
        <f t="shared" si="5"/>
        <v>39</v>
      </c>
      <c r="F44" s="194">
        <f t="shared" si="16"/>
        <v>39</v>
      </c>
      <c r="G44" s="193">
        <f t="shared" si="6"/>
        <v>44377</v>
      </c>
      <c r="H44" s="205">
        <f t="shared" si="2"/>
        <v>0</v>
      </c>
      <c r="I44" s="205">
        <f t="shared" si="17"/>
        <v>0</v>
      </c>
      <c r="J44" s="205">
        <f t="shared" si="7"/>
        <v>0</v>
      </c>
      <c r="K44" s="205">
        <f t="shared" si="8"/>
        <v>0</v>
      </c>
      <c r="L44" s="204" t="e">
        <f t="shared" si="9"/>
        <v>#NUM!</v>
      </c>
      <c r="M44" s="198"/>
      <c r="N44" s="198"/>
      <c r="O44" s="198"/>
      <c r="P44" s="198"/>
      <c r="Q44" s="195">
        <f t="shared" si="10"/>
        <v>21</v>
      </c>
      <c r="R44" s="195">
        <f t="shared" si="11"/>
        <v>39</v>
      </c>
      <c r="T44" s="194">
        <f t="shared" si="18"/>
        <v>39</v>
      </c>
      <c r="U44" s="193">
        <f t="shared" si="12"/>
        <v>44377</v>
      </c>
      <c r="V44" s="192">
        <f t="shared" si="13"/>
        <v>0</v>
      </c>
      <c r="W44" s="192">
        <f t="shared" si="14"/>
        <v>0</v>
      </c>
      <c r="X44" s="192">
        <f t="shared" si="19"/>
        <v>0</v>
      </c>
      <c r="Y44" s="192">
        <f t="shared" si="15"/>
        <v>0</v>
      </c>
      <c r="Z44" s="192">
        <f t="shared" si="20"/>
        <v>0</v>
      </c>
      <c r="AA44" s="191"/>
      <c r="AB44" s="203"/>
      <c r="AC44" s="191"/>
      <c r="AD44" s="206"/>
      <c r="AE44" s="191"/>
      <c r="AF44" s="191"/>
      <c r="AG44" s="191"/>
      <c r="AH44" s="191"/>
      <c r="AI44" s="191"/>
      <c r="AJ44" s="191"/>
      <c r="AK44" s="189"/>
      <c r="AL44" s="189"/>
      <c r="AM44" s="189"/>
    </row>
    <row r="45" spans="3:39" ht="15" customHeight="1">
      <c r="C45" s="195">
        <f t="shared" si="4"/>
        <v>20</v>
      </c>
      <c r="D45" s="195">
        <f t="shared" si="5"/>
        <v>40</v>
      </c>
      <c r="F45" s="194">
        <f t="shared" si="16"/>
        <v>40</v>
      </c>
      <c r="G45" s="193">
        <f t="shared" si="6"/>
        <v>44408</v>
      </c>
      <c r="H45" s="205">
        <f t="shared" si="2"/>
        <v>0</v>
      </c>
      <c r="I45" s="205">
        <f t="shared" si="17"/>
        <v>0</v>
      </c>
      <c r="J45" s="205">
        <f t="shared" si="7"/>
        <v>0</v>
      </c>
      <c r="K45" s="205">
        <f t="shared" si="8"/>
        <v>0</v>
      </c>
      <c r="L45" s="204" t="e">
        <f t="shared" si="9"/>
        <v>#NUM!</v>
      </c>
      <c r="M45" s="198"/>
      <c r="N45" s="198"/>
      <c r="O45" s="198"/>
      <c r="P45" s="198"/>
      <c r="Q45" s="195">
        <f t="shared" si="10"/>
        <v>20</v>
      </c>
      <c r="R45" s="195">
        <f t="shared" si="11"/>
        <v>40</v>
      </c>
      <c r="T45" s="194">
        <f t="shared" si="18"/>
        <v>40</v>
      </c>
      <c r="U45" s="193">
        <f t="shared" si="12"/>
        <v>44408</v>
      </c>
      <c r="V45" s="192">
        <f t="shared" si="13"/>
        <v>0</v>
      </c>
      <c r="W45" s="192">
        <f t="shared" si="14"/>
        <v>0</v>
      </c>
      <c r="X45" s="192">
        <f t="shared" si="19"/>
        <v>0</v>
      </c>
      <c r="Y45" s="192">
        <f t="shared" si="15"/>
        <v>0</v>
      </c>
      <c r="Z45" s="192">
        <f t="shared" si="20"/>
        <v>0</v>
      </c>
      <c r="AA45" s="191"/>
      <c r="AB45" s="203"/>
      <c r="AC45" s="191"/>
      <c r="AD45" s="191"/>
      <c r="AE45" s="191"/>
      <c r="AF45" s="191"/>
      <c r="AG45" s="191"/>
      <c r="AH45" s="191"/>
      <c r="AI45" s="191"/>
      <c r="AJ45" s="191"/>
      <c r="AK45" s="189"/>
      <c r="AL45" s="189"/>
      <c r="AM45" s="189"/>
    </row>
    <row r="46" spans="3:39" ht="15" customHeight="1">
      <c r="C46" s="195">
        <f t="shared" si="4"/>
        <v>19</v>
      </c>
      <c r="D46" s="195">
        <f t="shared" si="5"/>
        <v>41</v>
      </c>
      <c r="F46" s="194">
        <f t="shared" si="16"/>
        <v>41</v>
      </c>
      <c r="G46" s="193">
        <f t="shared" si="6"/>
        <v>44439</v>
      </c>
      <c r="H46" s="205">
        <f t="shared" si="2"/>
        <v>0</v>
      </c>
      <c r="I46" s="205">
        <f t="shared" si="17"/>
        <v>0</v>
      </c>
      <c r="J46" s="205">
        <f t="shared" si="7"/>
        <v>0</v>
      </c>
      <c r="K46" s="205">
        <f t="shared" si="8"/>
        <v>0</v>
      </c>
      <c r="L46" s="204" t="e">
        <f t="shared" si="9"/>
        <v>#NUM!</v>
      </c>
      <c r="M46" s="198"/>
      <c r="N46" s="198"/>
      <c r="O46" s="198"/>
      <c r="P46" s="198"/>
      <c r="Q46" s="195">
        <f t="shared" si="10"/>
        <v>19</v>
      </c>
      <c r="R46" s="195">
        <f t="shared" si="11"/>
        <v>41</v>
      </c>
      <c r="T46" s="194">
        <f t="shared" si="18"/>
        <v>41</v>
      </c>
      <c r="U46" s="193">
        <f t="shared" si="12"/>
        <v>44439</v>
      </c>
      <c r="V46" s="192">
        <f t="shared" si="13"/>
        <v>0</v>
      </c>
      <c r="W46" s="192">
        <f t="shared" si="14"/>
        <v>0</v>
      </c>
      <c r="X46" s="192">
        <f t="shared" si="19"/>
        <v>0</v>
      </c>
      <c r="Y46" s="192">
        <f t="shared" si="15"/>
        <v>0</v>
      </c>
      <c r="Z46" s="192">
        <f t="shared" si="20"/>
        <v>0</v>
      </c>
      <c r="AA46" s="191"/>
      <c r="AB46" s="203"/>
      <c r="AC46" s="191"/>
      <c r="AD46" s="206"/>
      <c r="AE46" s="191"/>
      <c r="AF46" s="191"/>
      <c r="AG46" s="191"/>
      <c r="AH46" s="191"/>
      <c r="AI46" s="191"/>
      <c r="AJ46" s="191"/>
      <c r="AK46" s="189"/>
      <c r="AL46" s="189"/>
      <c r="AM46" s="189"/>
    </row>
    <row r="47" spans="3:39" ht="15" customHeight="1">
      <c r="C47" s="195">
        <f t="shared" si="4"/>
        <v>18</v>
      </c>
      <c r="D47" s="195">
        <f t="shared" si="5"/>
        <v>42</v>
      </c>
      <c r="F47" s="194">
        <f t="shared" si="16"/>
        <v>42</v>
      </c>
      <c r="G47" s="193">
        <f t="shared" si="6"/>
        <v>44469</v>
      </c>
      <c r="H47" s="205">
        <f t="shared" si="2"/>
        <v>0</v>
      </c>
      <c r="I47" s="205">
        <f t="shared" si="17"/>
        <v>0</v>
      </c>
      <c r="J47" s="205">
        <f t="shared" si="7"/>
        <v>0</v>
      </c>
      <c r="K47" s="205">
        <f t="shared" si="8"/>
        <v>0</v>
      </c>
      <c r="L47" s="204" t="e">
        <f t="shared" si="9"/>
        <v>#NUM!</v>
      </c>
      <c r="M47" s="198"/>
      <c r="N47" s="198"/>
      <c r="O47" s="198"/>
      <c r="P47" s="198"/>
      <c r="Q47" s="195">
        <f t="shared" si="10"/>
        <v>18</v>
      </c>
      <c r="R47" s="195">
        <f t="shared" si="11"/>
        <v>42</v>
      </c>
      <c r="T47" s="194">
        <f t="shared" si="18"/>
        <v>42</v>
      </c>
      <c r="U47" s="193">
        <f t="shared" si="12"/>
        <v>44469</v>
      </c>
      <c r="V47" s="192">
        <f t="shared" si="13"/>
        <v>0</v>
      </c>
      <c r="W47" s="192">
        <f t="shared" si="14"/>
        <v>0</v>
      </c>
      <c r="X47" s="192">
        <f t="shared" si="19"/>
        <v>0</v>
      </c>
      <c r="Y47" s="192">
        <f t="shared" si="15"/>
        <v>0</v>
      </c>
      <c r="Z47" s="192">
        <f t="shared" si="20"/>
        <v>0</v>
      </c>
      <c r="AA47" s="191"/>
      <c r="AB47" s="203"/>
      <c r="AC47" s="191"/>
      <c r="AD47" s="191"/>
      <c r="AE47" s="191"/>
      <c r="AF47" s="191"/>
      <c r="AG47" s="191"/>
      <c r="AH47" s="191"/>
      <c r="AI47" s="191"/>
      <c r="AJ47" s="191"/>
      <c r="AK47" s="189"/>
      <c r="AL47" s="189"/>
      <c r="AM47" s="189"/>
    </row>
    <row r="48" spans="3:39" ht="15" customHeight="1">
      <c r="C48" s="195">
        <f t="shared" si="4"/>
        <v>17</v>
      </c>
      <c r="D48" s="195">
        <f t="shared" si="5"/>
        <v>43</v>
      </c>
      <c r="F48" s="194">
        <f t="shared" si="16"/>
        <v>43</v>
      </c>
      <c r="G48" s="193">
        <f t="shared" si="6"/>
        <v>44500</v>
      </c>
      <c r="H48" s="205">
        <f t="shared" si="2"/>
        <v>0</v>
      </c>
      <c r="I48" s="205">
        <f t="shared" si="17"/>
        <v>0</v>
      </c>
      <c r="J48" s="205">
        <f t="shared" si="7"/>
        <v>0</v>
      </c>
      <c r="K48" s="205">
        <f t="shared" si="8"/>
        <v>0</v>
      </c>
      <c r="L48" s="204" t="e">
        <f t="shared" si="9"/>
        <v>#NUM!</v>
      </c>
      <c r="M48" s="198"/>
      <c r="N48" s="198"/>
      <c r="O48" s="198"/>
      <c r="P48" s="198"/>
      <c r="Q48" s="195">
        <f t="shared" si="10"/>
        <v>17</v>
      </c>
      <c r="R48" s="195">
        <f t="shared" si="11"/>
        <v>43</v>
      </c>
      <c r="T48" s="194">
        <f t="shared" si="18"/>
        <v>43</v>
      </c>
      <c r="U48" s="193">
        <f t="shared" si="12"/>
        <v>44500</v>
      </c>
      <c r="V48" s="192">
        <f t="shared" si="13"/>
        <v>0</v>
      </c>
      <c r="W48" s="192">
        <f t="shared" si="14"/>
        <v>0</v>
      </c>
      <c r="X48" s="192">
        <f t="shared" si="19"/>
        <v>0</v>
      </c>
      <c r="Y48" s="192">
        <f t="shared" si="15"/>
        <v>0</v>
      </c>
      <c r="Z48" s="192">
        <f t="shared" si="20"/>
        <v>0</v>
      </c>
      <c r="AA48" s="191"/>
      <c r="AB48" s="203"/>
      <c r="AC48" s="191"/>
      <c r="AD48" s="206"/>
      <c r="AE48" s="191"/>
      <c r="AF48" s="191"/>
      <c r="AG48" s="191"/>
      <c r="AH48" s="191"/>
      <c r="AI48" s="191"/>
      <c r="AJ48" s="191"/>
      <c r="AK48" s="189"/>
      <c r="AL48" s="189"/>
      <c r="AM48" s="189"/>
    </row>
    <row r="49" spans="3:40" ht="15" customHeight="1">
      <c r="C49" s="195">
        <f t="shared" si="4"/>
        <v>16</v>
      </c>
      <c r="D49" s="195">
        <f t="shared" si="5"/>
        <v>44</v>
      </c>
      <c r="F49" s="194">
        <f t="shared" si="16"/>
        <v>44</v>
      </c>
      <c r="G49" s="193">
        <f t="shared" si="6"/>
        <v>44530</v>
      </c>
      <c r="H49" s="205">
        <f t="shared" si="2"/>
        <v>0</v>
      </c>
      <c r="I49" s="205">
        <f t="shared" si="17"/>
        <v>0</v>
      </c>
      <c r="J49" s="205">
        <f t="shared" si="7"/>
        <v>0</v>
      </c>
      <c r="K49" s="205">
        <f t="shared" si="8"/>
        <v>0</v>
      </c>
      <c r="L49" s="204" t="e">
        <f t="shared" si="9"/>
        <v>#NUM!</v>
      </c>
      <c r="M49" s="198"/>
      <c r="N49" s="198"/>
      <c r="O49" s="198"/>
      <c r="P49" s="198"/>
      <c r="Q49" s="195">
        <f t="shared" si="10"/>
        <v>16</v>
      </c>
      <c r="R49" s="195">
        <f t="shared" si="11"/>
        <v>44</v>
      </c>
      <c r="T49" s="194">
        <f t="shared" si="18"/>
        <v>44</v>
      </c>
      <c r="U49" s="193">
        <f t="shared" si="12"/>
        <v>44530</v>
      </c>
      <c r="V49" s="192">
        <f t="shared" si="13"/>
        <v>0</v>
      </c>
      <c r="W49" s="192">
        <f t="shared" si="14"/>
        <v>0</v>
      </c>
      <c r="X49" s="192">
        <f t="shared" si="19"/>
        <v>0</v>
      </c>
      <c r="Y49" s="192">
        <f t="shared" si="15"/>
        <v>0</v>
      </c>
      <c r="Z49" s="192">
        <f t="shared" si="20"/>
        <v>0</v>
      </c>
      <c r="AA49" s="191"/>
      <c r="AB49" s="203"/>
      <c r="AC49" s="191"/>
      <c r="AD49" s="191"/>
      <c r="AE49" s="191"/>
      <c r="AF49" s="191"/>
      <c r="AG49" s="191"/>
      <c r="AH49" s="191"/>
      <c r="AI49" s="191"/>
      <c r="AJ49" s="191"/>
      <c r="AK49" s="189"/>
      <c r="AL49" s="189"/>
      <c r="AM49" s="189"/>
    </row>
    <row r="50" spans="3:40" ht="15" customHeight="1">
      <c r="C50" s="195">
        <f t="shared" si="4"/>
        <v>15</v>
      </c>
      <c r="D50" s="195">
        <f t="shared" si="5"/>
        <v>45</v>
      </c>
      <c r="F50" s="194">
        <f t="shared" si="16"/>
        <v>45</v>
      </c>
      <c r="G50" s="193">
        <f t="shared" si="6"/>
        <v>44561</v>
      </c>
      <c r="H50" s="205">
        <f t="shared" si="2"/>
        <v>0</v>
      </c>
      <c r="I50" s="205">
        <f t="shared" si="17"/>
        <v>0</v>
      </c>
      <c r="J50" s="205">
        <f t="shared" si="7"/>
        <v>0</v>
      </c>
      <c r="K50" s="205">
        <f t="shared" si="8"/>
        <v>0</v>
      </c>
      <c r="L50" s="204" t="e">
        <f t="shared" si="9"/>
        <v>#NUM!</v>
      </c>
      <c r="M50" s="198"/>
      <c r="N50" s="198"/>
      <c r="O50" s="198"/>
      <c r="P50" s="198"/>
      <c r="Q50" s="195">
        <f t="shared" si="10"/>
        <v>15</v>
      </c>
      <c r="R50" s="195">
        <f t="shared" si="11"/>
        <v>45</v>
      </c>
      <c r="T50" s="194">
        <f t="shared" si="18"/>
        <v>45</v>
      </c>
      <c r="U50" s="193">
        <f t="shared" si="12"/>
        <v>44561</v>
      </c>
      <c r="V50" s="192">
        <f t="shared" si="13"/>
        <v>0</v>
      </c>
      <c r="W50" s="192">
        <f t="shared" si="14"/>
        <v>0</v>
      </c>
      <c r="X50" s="192">
        <f t="shared" si="19"/>
        <v>0</v>
      </c>
      <c r="Y50" s="192">
        <f t="shared" si="15"/>
        <v>0</v>
      </c>
      <c r="Z50" s="192">
        <f t="shared" si="20"/>
        <v>0</v>
      </c>
      <c r="AA50" s="191"/>
      <c r="AB50" s="203"/>
      <c r="AC50" s="191"/>
      <c r="AD50" s="206"/>
      <c r="AE50" s="191"/>
      <c r="AF50" s="191"/>
      <c r="AG50" s="191"/>
      <c r="AH50" s="191"/>
      <c r="AI50" s="191"/>
      <c r="AJ50" s="191"/>
      <c r="AK50" s="189"/>
      <c r="AL50" s="189"/>
      <c r="AM50" s="189"/>
    </row>
    <row r="51" spans="3:40" ht="15" customHeight="1">
      <c r="C51" s="195">
        <f t="shared" si="4"/>
        <v>14</v>
      </c>
      <c r="D51" s="195">
        <f t="shared" si="5"/>
        <v>46</v>
      </c>
      <c r="F51" s="194">
        <f t="shared" si="16"/>
        <v>46</v>
      </c>
      <c r="G51" s="193">
        <f t="shared" si="6"/>
        <v>44592</v>
      </c>
      <c r="H51" s="205">
        <f t="shared" si="2"/>
        <v>0</v>
      </c>
      <c r="I51" s="205">
        <f t="shared" si="17"/>
        <v>0</v>
      </c>
      <c r="J51" s="205">
        <f t="shared" si="7"/>
        <v>0</v>
      </c>
      <c r="K51" s="205">
        <f t="shared" si="8"/>
        <v>0</v>
      </c>
      <c r="L51" s="204" t="e">
        <f t="shared" si="9"/>
        <v>#NUM!</v>
      </c>
      <c r="M51" s="198"/>
      <c r="N51" s="198"/>
      <c r="O51" s="198"/>
      <c r="P51" s="198"/>
      <c r="Q51" s="195">
        <f t="shared" si="10"/>
        <v>14</v>
      </c>
      <c r="R51" s="195">
        <f t="shared" si="11"/>
        <v>46</v>
      </c>
      <c r="T51" s="194">
        <f t="shared" si="18"/>
        <v>46</v>
      </c>
      <c r="U51" s="193">
        <f t="shared" si="12"/>
        <v>44592</v>
      </c>
      <c r="V51" s="192">
        <f t="shared" si="13"/>
        <v>0</v>
      </c>
      <c r="W51" s="192">
        <f t="shared" si="14"/>
        <v>0</v>
      </c>
      <c r="X51" s="192">
        <f t="shared" si="19"/>
        <v>0</v>
      </c>
      <c r="Y51" s="192">
        <f t="shared" si="15"/>
        <v>0</v>
      </c>
      <c r="Z51" s="192">
        <f t="shared" si="20"/>
        <v>0</v>
      </c>
      <c r="AA51" s="191"/>
      <c r="AB51" s="203"/>
      <c r="AC51" s="191"/>
      <c r="AD51" s="191"/>
      <c r="AE51" s="191"/>
      <c r="AF51" s="191"/>
      <c r="AG51" s="191"/>
      <c r="AH51" s="191"/>
      <c r="AI51" s="191"/>
      <c r="AJ51" s="191"/>
      <c r="AK51" s="189"/>
      <c r="AL51" s="189"/>
      <c r="AM51" s="189"/>
    </row>
    <row r="52" spans="3:40" ht="15" customHeight="1">
      <c r="C52" s="195">
        <f t="shared" si="4"/>
        <v>13</v>
      </c>
      <c r="D52" s="195">
        <f t="shared" si="5"/>
        <v>47</v>
      </c>
      <c r="F52" s="194">
        <f t="shared" si="16"/>
        <v>47</v>
      </c>
      <c r="G52" s="193">
        <f t="shared" si="6"/>
        <v>44620</v>
      </c>
      <c r="H52" s="205">
        <f t="shared" si="2"/>
        <v>0</v>
      </c>
      <c r="I52" s="205">
        <f t="shared" si="17"/>
        <v>0</v>
      </c>
      <c r="J52" s="205">
        <f t="shared" si="7"/>
        <v>0</v>
      </c>
      <c r="K52" s="205">
        <f t="shared" si="8"/>
        <v>0</v>
      </c>
      <c r="L52" s="204" t="e">
        <f t="shared" si="9"/>
        <v>#NUM!</v>
      </c>
      <c r="M52" s="198"/>
      <c r="N52" s="198"/>
      <c r="O52" s="198"/>
      <c r="P52" s="198"/>
      <c r="Q52" s="195">
        <f t="shared" si="10"/>
        <v>13</v>
      </c>
      <c r="R52" s="195">
        <f t="shared" si="11"/>
        <v>47</v>
      </c>
      <c r="T52" s="194">
        <f t="shared" si="18"/>
        <v>47</v>
      </c>
      <c r="U52" s="193">
        <f t="shared" si="12"/>
        <v>44620</v>
      </c>
      <c r="V52" s="192">
        <f t="shared" si="13"/>
        <v>0</v>
      </c>
      <c r="W52" s="192">
        <f t="shared" si="14"/>
        <v>0</v>
      </c>
      <c r="X52" s="192">
        <f t="shared" si="19"/>
        <v>0</v>
      </c>
      <c r="Y52" s="192">
        <f t="shared" si="15"/>
        <v>0</v>
      </c>
      <c r="Z52" s="192">
        <f t="shared" si="20"/>
        <v>0</v>
      </c>
      <c r="AA52" s="191"/>
      <c r="AB52" s="203"/>
      <c r="AC52" s="191"/>
      <c r="AD52" s="206"/>
      <c r="AE52" s="191"/>
      <c r="AF52" s="191"/>
      <c r="AG52" s="191"/>
      <c r="AH52" s="191"/>
      <c r="AI52" s="191"/>
      <c r="AJ52" s="191"/>
      <c r="AK52" s="189"/>
      <c r="AL52" s="189"/>
      <c r="AM52" s="189"/>
    </row>
    <row r="53" spans="3:40">
      <c r="C53" s="195">
        <f t="shared" si="4"/>
        <v>12</v>
      </c>
      <c r="D53" s="195">
        <f t="shared" si="5"/>
        <v>48</v>
      </c>
      <c r="F53" s="194">
        <f t="shared" si="16"/>
        <v>48</v>
      </c>
      <c r="G53" s="193">
        <f t="shared" si="6"/>
        <v>44651</v>
      </c>
      <c r="H53" s="205">
        <f t="shared" si="2"/>
        <v>0</v>
      </c>
      <c r="I53" s="205">
        <f t="shared" si="17"/>
        <v>0</v>
      </c>
      <c r="J53" s="205">
        <f t="shared" si="7"/>
        <v>0</v>
      </c>
      <c r="K53" s="205">
        <f t="shared" si="8"/>
        <v>0</v>
      </c>
      <c r="L53" s="204" t="e">
        <f t="shared" si="9"/>
        <v>#NUM!</v>
      </c>
      <c r="M53" s="198"/>
      <c r="N53" s="198"/>
      <c r="O53" s="198"/>
      <c r="P53" s="198"/>
      <c r="Q53" s="195">
        <f t="shared" si="10"/>
        <v>12</v>
      </c>
      <c r="R53" s="195">
        <f t="shared" si="11"/>
        <v>48</v>
      </c>
      <c r="T53" s="194">
        <f t="shared" si="18"/>
        <v>48</v>
      </c>
      <c r="U53" s="193">
        <f t="shared" si="12"/>
        <v>44651</v>
      </c>
      <c r="V53" s="192">
        <f t="shared" si="13"/>
        <v>0</v>
      </c>
      <c r="W53" s="192">
        <f t="shared" si="14"/>
        <v>0</v>
      </c>
      <c r="X53" s="192">
        <f t="shared" si="19"/>
        <v>0</v>
      </c>
      <c r="Y53" s="192">
        <f t="shared" si="15"/>
        <v>0</v>
      </c>
      <c r="Z53" s="192">
        <f t="shared" si="20"/>
        <v>0</v>
      </c>
      <c r="AA53" s="191"/>
      <c r="AB53" s="203"/>
      <c r="AC53" s="191"/>
      <c r="AD53" s="191"/>
      <c r="AE53" s="191"/>
      <c r="AF53" s="191"/>
      <c r="AG53" s="191"/>
      <c r="AH53" s="191"/>
      <c r="AI53" s="191"/>
      <c r="AJ53" s="191"/>
      <c r="AK53" s="189"/>
      <c r="AL53" s="189"/>
      <c r="AM53" s="189"/>
    </row>
    <row r="54" spans="3:40">
      <c r="C54" s="195">
        <f t="shared" si="4"/>
        <v>11</v>
      </c>
      <c r="D54" s="195">
        <f t="shared" si="5"/>
        <v>49</v>
      </c>
      <c r="F54" s="194">
        <f t="shared" si="16"/>
        <v>49</v>
      </c>
      <c r="G54" s="193">
        <f t="shared" si="6"/>
        <v>44681</v>
      </c>
      <c r="H54" s="205">
        <f t="shared" si="2"/>
        <v>0</v>
      </c>
      <c r="I54" s="205">
        <f t="shared" si="17"/>
        <v>0</v>
      </c>
      <c r="J54" s="205">
        <f t="shared" si="7"/>
        <v>0</v>
      </c>
      <c r="K54" s="205">
        <f t="shared" si="8"/>
        <v>0</v>
      </c>
      <c r="L54" s="204" t="e">
        <f t="shared" si="9"/>
        <v>#NUM!</v>
      </c>
      <c r="M54" s="198"/>
      <c r="N54" s="198"/>
      <c r="O54" s="198"/>
      <c r="P54" s="198"/>
      <c r="Q54" s="195">
        <f t="shared" si="10"/>
        <v>11</v>
      </c>
      <c r="R54" s="195">
        <f t="shared" si="11"/>
        <v>49</v>
      </c>
      <c r="T54" s="194">
        <f t="shared" si="18"/>
        <v>49</v>
      </c>
      <c r="U54" s="193">
        <f t="shared" si="12"/>
        <v>44681</v>
      </c>
      <c r="V54" s="192">
        <f t="shared" si="13"/>
        <v>0</v>
      </c>
      <c r="W54" s="192">
        <f t="shared" si="14"/>
        <v>0</v>
      </c>
      <c r="X54" s="192">
        <f t="shared" si="19"/>
        <v>0</v>
      </c>
      <c r="Y54" s="192">
        <f t="shared" si="15"/>
        <v>0</v>
      </c>
      <c r="Z54" s="192">
        <f t="shared" si="20"/>
        <v>0</v>
      </c>
      <c r="AA54" s="191"/>
      <c r="AB54" s="203"/>
      <c r="AC54" s="191"/>
      <c r="AD54" s="206"/>
      <c r="AE54" s="191"/>
      <c r="AF54" s="191"/>
      <c r="AG54" s="191"/>
      <c r="AH54" s="191"/>
      <c r="AI54" s="191"/>
      <c r="AJ54" s="191"/>
      <c r="AK54" s="189"/>
      <c r="AL54" s="189"/>
      <c r="AM54" s="189"/>
    </row>
    <row r="55" spans="3:40">
      <c r="C55" s="195">
        <f t="shared" si="4"/>
        <v>10</v>
      </c>
      <c r="D55" s="195">
        <f t="shared" si="5"/>
        <v>50</v>
      </c>
      <c r="F55" s="194">
        <f t="shared" si="16"/>
        <v>50</v>
      </c>
      <c r="G55" s="193">
        <f t="shared" si="6"/>
        <v>44712</v>
      </c>
      <c r="H55" s="205">
        <f t="shared" si="2"/>
        <v>0</v>
      </c>
      <c r="I55" s="205">
        <f t="shared" si="17"/>
        <v>0</v>
      </c>
      <c r="J55" s="205">
        <f t="shared" si="7"/>
        <v>0</v>
      </c>
      <c r="K55" s="205">
        <f t="shared" si="8"/>
        <v>0</v>
      </c>
      <c r="L55" s="204" t="e">
        <f t="shared" si="9"/>
        <v>#NUM!</v>
      </c>
      <c r="M55" s="198"/>
      <c r="N55" s="198"/>
      <c r="O55" s="198"/>
      <c r="P55" s="198"/>
      <c r="Q55" s="195">
        <f t="shared" si="10"/>
        <v>10</v>
      </c>
      <c r="R55" s="195">
        <f t="shared" si="11"/>
        <v>50</v>
      </c>
      <c r="T55" s="194">
        <f t="shared" si="18"/>
        <v>50</v>
      </c>
      <c r="U55" s="193">
        <f t="shared" si="12"/>
        <v>44712</v>
      </c>
      <c r="V55" s="192">
        <f t="shared" si="13"/>
        <v>0</v>
      </c>
      <c r="W55" s="192">
        <f t="shared" si="14"/>
        <v>0</v>
      </c>
      <c r="X55" s="192">
        <f t="shared" si="19"/>
        <v>0</v>
      </c>
      <c r="Y55" s="192">
        <f t="shared" si="15"/>
        <v>0</v>
      </c>
      <c r="Z55" s="192">
        <f t="shared" si="20"/>
        <v>0</v>
      </c>
      <c r="AA55" s="191"/>
      <c r="AB55" s="203"/>
      <c r="AC55" s="191"/>
      <c r="AD55" s="191"/>
      <c r="AE55" s="191"/>
      <c r="AF55" s="191"/>
      <c r="AG55" s="191"/>
      <c r="AH55" s="191"/>
      <c r="AI55" s="191"/>
      <c r="AJ55" s="191"/>
      <c r="AK55" s="189"/>
      <c r="AL55" s="189"/>
      <c r="AM55" s="189"/>
    </row>
    <row r="56" spans="3:40">
      <c r="C56" s="195">
        <f t="shared" si="4"/>
        <v>9</v>
      </c>
      <c r="D56" s="195">
        <f t="shared" si="5"/>
        <v>51</v>
      </c>
      <c r="F56" s="194">
        <f t="shared" si="16"/>
        <v>51</v>
      </c>
      <c r="G56" s="193">
        <f t="shared" si="6"/>
        <v>44742</v>
      </c>
      <c r="H56" s="205">
        <f t="shared" si="2"/>
        <v>0</v>
      </c>
      <c r="I56" s="205">
        <f t="shared" si="17"/>
        <v>0</v>
      </c>
      <c r="J56" s="205">
        <f t="shared" si="7"/>
        <v>0</v>
      </c>
      <c r="K56" s="205">
        <f t="shared" si="8"/>
        <v>0</v>
      </c>
      <c r="L56" s="204" t="e">
        <f t="shared" si="9"/>
        <v>#NUM!</v>
      </c>
      <c r="M56" s="198"/>
      <c r="N56" s="198"/>
      <c r="O56" s="198"/>
      <c r="P56" s="198"/>
      <c r="Q56" s="195">
        <f t="shared" si="10"/>
        <v>9</v>
      </c>
      <c r="R56" s="195">
        <f t="shared" si="11"/>
        <v>51</v>
      </c>
      <c r="T56" s="194">
        <f t="shared" si="18"/>
        <v>51</v>
      </c>
      <c r="U56" s="193">
        <f t="shared" si="12"/>
        <v>44742</v>
      </c>
      <c r="V56" s="192">
        <f t="shared" si="13"/>
        <v>0</v>
      </c>
      <c r="W56" s="192">
        <f t="shared" si="14"/>
        <v>0</v>
      </c>
      <c r="X56" s="192">
        <f t="shared" si="19"/>
        <v>0</v>
      </c>
      <c r="Y56" s="192">
        <f t="shared" si="15"/>
        <v>0</v>
      </c>
      <c r="Z56" s="192">
        <f t="shared" si="20"/>
        <v>0</v>
      </c>
      <c r="AA56" s="191"/>
      <c r="AB56" s="203"/>
      <c r="AC56" s="191"/>
      <c r="AD56" s="206"/>
      <c r="AE56" s="191"/>
      <c r="AF56" s="191"/>
      <c r="AG56" s="191"/>
      <c r="AH56" s="191"/>
      <c r="AI56" s="191"/>
      <c r="AJ56" s="191"/>
      <c r="AK56" s="189"/>
      <c r="AL56" s="189"/>
      <c r="AM56" s="189"/>
    </row>
    <row r="57" spans="3:40">
      <c r="C57" s="195">
        <f t="shared" si="4"/>
        <v>8</v>
      </c>
      <c r="D57" s="195">
        <f t="shared" si="5"/>
        <v>52</v>
      </c>
      <c r="F57" s="194">
        <f t="shared" si="16"/>
        <v>52</v>
      </c>
      <c r="G57" s="193">
        <f t="shared" si="6"/>
        <v>44773</v>
      </c>
      <c r="H57" s="205">
        <f t="shared" si="2"/>
        <v>0</v>
      </c>
      <c r="I57" s="205">
        <f t="shared" si="17"/>
        <v>0</v>
      </c>
      <c r="J57" s="205">
        <f t="shared" si="7"/>
        <v>0</v>
      </c>
      <c r="K57" s="205">
        <f t="shared" si="8"/>
        <v>0</v>
      </c>
      <c r="L57" s="204" t="e">
        <f t="shared" si="9"/>
        <v>#NUM!</v>
      </c>
      <c r="M57" s="198"/>
      <c r="N57" s="198"/>
      <c r="O57" s="198"/>
      <c r="P57" s="198"/>
      <c r="Q57" s="195">
        <f t="shared" si="10"/>
        <v>8</v>
      </c>
      <c r="R57" s="195">
        <f t="shared" si="11"/>
        <v>52</v>
      </c>
      <c r="T57" s="194">
        <f t="shared" si="18"/>
        <v>52</v>
      </c>
      <c r="U57" s="193">
        <f t="shared" si="12"/>
        <v>44773</v>
      </c>
      <c r="V57" s="192">
        <f t="shared" si="13"/>
        <v>0</v>
      </c>
      <c r="W57" s="192">
        <f t="shared" si="14"/>
        <v>0</v>
      </c>
      <c r="X57" s="192">
        <f t="shared" si="19"/>
        <v>0</v>
      </c>
      <c r="Y57" s="192">
        <f t="shared" si="15"/>
        <v>0</v>
      </c>
      <c r="Z57" s="192">
        <f t="shared" si="20"/>
        <v>0</v>
      </c>
      <c r="AA57" s="191"/>
      <c r="AB57" s="203"/>
      <c r="AC57" s="191"/>
      <c r="AD57" s="191"/>
      <c r="AE57" s="191"/>
      <c r="AF57" s="191"/>
      <c r="AG57" s="191"/>
      <c r="AH57" s="191"/>
      <c r="AI57" s="191"/>
      <c r="AJ57" s="191"/>
      <c r="AK57" s="189"/>
      <c r="AL57" s="189"/>
      <c r="AM57" s="189"/>
    </row>
    <row r="58" spans="3:40">
      <c r="C58" s="195">
        <f t="shared" si="4"/>
        <v>7</v>
      </c>
      <c r="D58" s="195">
        <f t="shared" si="5"/>
        <v>53</v>
      </c>
      <c r="F58" s="194">
        <f t="shared" si="16"/>
        <v>53</v>
      </c>
      <c r="G58" s="193">
        <f t="shared" si="6"/>
        <v>44804</v>
      </c>
      <c r="H58" s="205">
        <f t="shared" si="2"/>
        <v>0</v>
      </c>
      <c r="I58" s="205">
        <f t="shared" si="17"/>
        <v>0</v>
      </c>
      <c r="J58" s="205">
        <f t="shared" si="7"/>
        <v>0</v>
      </c>
      <c r="K58" s="205">
        <f t="shared" si="8"/>
        <v>0</v>
      </c>
      <c r="L58" s="204" t="e">
        <f t="shared" si="9"/>
        <v>#NUM!</v>
      </c>
      <c r="M58" s="198"/>
      <c r="N58" s="198"/>
      <c r="O58" s="198"/>
      <c r="P58" s="198"/>
      <c r="Q58" s="195">
        <f t="shared" si="10"/>
        <v>7</v>
      </c>
      <c r="R58" s="195">
        <f t="shared" si="11"/>
        <v>53</v>
      </c>
      <c r="T58" s="194">
        <f t="shared" si="18"/>
        <v>53</v>
      </c>
      <c r="U58" s="193">
        <f t="shared" si="12"/>
        <v>44804</v>
      </c>
      <c r="V58" s="192">
        <f t="shared" si="13"/>
        <v>0</v>
      </c>
      <c r="W58" s="192">
        <f t="shared" si="14"/>
        <v>0</v>
      </c>
      <c r="X58" s="192">
        <f t="shared" si="19"/>
        <v>0</v>
      </c>
      <c r="Y58" s="192">
        <f t="shared" si="15"/>
        <v>0</v>
      </c>
      <c r="Z58" s="192">
        <f t="shared" si="20"/>
        <v>0</v>
      </c>
      <c r="AA58" s="191"/>
      <c r="AB58" s="203"/>
      <c r="AC58" s="191"/>
      <c r="AD58" s="206"/>
      <c r="AE58" s="191"/>
      <c r="AF58" s="191"/>
      <c r="AG58" s="191"/>
      <c r="AH58" s="191"/>
      <c r="AI58" s="191"/>
      <c r="AJ58" s="191"/>
      <c r="AK58" s="189"/>
      <c r="AL58" s="189"/>
      <c r="AM58" s="189"/>
      <c r="AN58" s="199"/>
    </row>
    <row r="59" spans="3:40">
      <c r="C59" s="195">
        <f t="shared" si="4"/>
        <v>6</v>
      </c>
      <c r="D59" s="195">
        <f t="shared" si="5"/>
        <v>54</v>
      </c>
      <c r="F59" s="194">
        <f t="shared" si="16"/>
        <v>54</v>
      </c>
      <c r="G59" s="193">
        <f t="shared" si="6"/>
        <v>44834</v>
      </c>
      <c r="H59" s="205">
        <f t="shared" si="2"/>
        <v>0</v>
      </c>
      <c r="I59" s="205">
        <f t="shared" si="17"/>
        <v>0</v>
      </c>
      <c r="J59" s="205">
        <f t="shared" si="7"/>
        <v>0</v>
      </c>
      <c r="K59" s="205">
        <f t="shared" si="8"/>
        <v>0</v>
      </c>
      <c r="L59" s="204" t="e">
        <f t="shared" si="9"/>
        <v>#NUM!</v>
      </c>
      <c r="M59" s="198"/>
      <c r="N59" s="198"/>
      <c r="O59" s="198"/>
      <c r="P59" s="198"/>
      <c r="Q59" s="195">
        <f t="shared" si="10"/>
        <v>6</v>
      </c>
      <c r="R59" s="195">
        <f t="shared" si="11"/>
        <v>54</v>
      </c>
      <c r="T59" s="194">
        <f t="shared" si="18"/>
        <v>54</v>
      </c>
      <c r="U59" s="193">
        <f t="shared" si="12"/>
        <v>44834</v>
      </c>
      <c r="V59" s="192">
        <f t="shared" si="13"/>
        <v>0</v>
      </c>
      <c r="W59" s="192">
        <f t="shared" si="14"/>
        <v>0</v>
      </c>
      <c r="X59" s="192">
        <f t="shared" si="19"/>
        <v>0</v>
      </c>
      <c r="Y59" s="192">
        <f t="shared" si="15"/>
        <v>0</v>
      </c>
      <c r="Z59" s="192">
        <f t="shared" si="20"/>
        <v>0</v>
      </c>
      <c r="AA59" s="191"/>
      <c r="AB59" s="203"/>
      <c r="AC59" s="191"/>
      <c r="AD59" s="191"/>
      <c r="AE59" s="191"/>
      <c r="AF59" s="191"/>
      <c r="AG59" s="191"/>
      <c r="AH59" s="191"/>
      <c r="AI59" s="191"/>
      <c r="AJ59" s="191"/>
      <c r="AK59" s="189"/>
      <c r="AL59" s="189"/>
      <c r="AM59" s="189"/>
      <c r="AN59" s="199"/>
    </row>
    <row r="60" spans="3:40">
      <c r="C60" s="195">
        <f t="shared" si="4"/>
        <v>5</v>
      </c>
      <c r="D60" s="195">
        <f t="shared" si="5"/>
        <v>55</v>
      </c>
      <c r="F60" s="194">
        <f t="shared" si="16"/>
        <v>55</v>
      </c>
      <c r="G60" s="193">
        <f t="shared" si="6"/>
        <v>44865</v>
      </c>
      <c r="H60" s="205">
        <f t="shared" si="2"/>
        <v>0</v>
      </c>
      <c r="I60" s="205">
        <f t="shared" si="17"/>
        <v>0</v>
      </c>
      <c r="J60" s="205">
        <f t="shared" si="7"/>
        <v>0</v>
      </c>
      <c r="K60" s="205">
        <f t="shared" si="8"/>
        <v>0</v>
      </c>
      <c r="L60" s="204" t="e">
        <f t="shared" si="9"/>
        <v>#NUM!</v>
      </c>
      <c r="M60" s="198"/>
      <c r="N60" s="198"/>
      <c r="O60" s="198"/>
      <c r="P60" s="198"/>
      <c r="Q60" s="195">
        <f t="shared" si="10"/>
        <v>5</v>
      </c>
      <c r="R60" s="195">
        <f t="shared" si="11"/>
        <v>55</v>
      </c>
      <c r="T60" s="194">
        <f t="shared" si="18"/>
        <v>55</v>
      </c>
      <c r="U60" s="193">
        <f t="shared" si="12"/>
        <v>44865</v>
      </c>
      <c r="V60" s="192">
        <f t="shared" si="13"/>
        <v>0</v>
      </c>
      <c r="W60" s="192">
        <f t="shared" si="14"/>
        <v>0</v>
      </c>
      <c r="X60" s="192">
        <f t="shared" si="19"/>
        <v>0</v>
      </c>
      <c r="Y60" s="192">
        <f t="shared" si="15"/>
        <v>0</v>
      </c>
      <c r="Z60" s="192">
        <f t="shared" si="20"/>
        <v>0</v>
      </c>
      <c r="AA60" s="191"/>
      <c r="AB60" s="203"/>
      <c r="AC60" s="191"/>
      <c r="AD60" s="206"/>
      <c r="AE60" s="191"/>
      <c r="AF60" s="191"/>
      <c r="AG60" s="191"/>
      <c r="AH60" s="191"/>
      <c r="AI60" s="191"/>
      <c r="AJ60" s="191"/>
      <c r="AK60" s="189"/>
      <c r="AL60" s="189"/>
      <c r="AM60" s="189"/>
      <c r="AN60" s="199"/>
    </row>
    <row r="61" spans="3:40">
      <c r="C61" s="195">
        <f t="shared" si="4"/>
        <v>4</v>
      </c>
      <c r="D61" s="195">
        <f t="shared" si="5"/>
        <v>56</v>
      </c>
      <c r="F61" s="194">
        <f t="shared" si="16"/>
        <v>56</v>
      </c>
      <c r="G61" s="193">
        <f t="shared" si="6"/>
        <v>44895</v>
      </c>
      <c r="H61" s="205">
        <f t="shared" si="2"/>
        <v>0</v>
      </c>
      <c r="I61" s="205">
        <f t="shared" si="17"/>
        <v>0</v>
      </c>
      <c r="J61" s="205">
        <f t="shared" si="7"/>
        <v>0</v>
      </c>
      <c r="K61" s="205">
        <f t="shared" si="8"/>
        <v>0</v>
      </c>
      <c r="L61" s="204" t="e">
        <f t="shared" si="9"/>
        <v>#NUM!</v>
      </c>
      <c r="M61" s="198"/>
      <c r="N61" s="198"/>
      <c r="O61" s="198"/>
      <c r="P61" s="198"/>
      <c r="Q61" s="195">
        <f t="shared" si="10"/>
        <v>4</v>
      </c>
      <c r="R61" s="195">
        <f t="shared" si="11"/>
        <v>56</v>
      </c>
      <c r="T61" s="194">
        <f t="shared" si="18"/>
        <v>56</v>
      </c>
      <c r="U61" s="193">
        <f t="shared" si="12"/>
        <v>44895</v>
      </c>
      <c r="V61" s="192">
        <f t="shared" si="13"/>
        <v>0</v>
      </c>
      <c r="W61" s="192">
        <f t="shared" si="14"/>
        <v>0</v>
      </c>
      <c r="X61" s="192">
        <f t="shared" si="19"/>
        <v>0</v>
      </c>
      <c r="Y61" s="192">
        <f t="shared" si="15"/>
        <v>0</v>
      </c>
      <c r="Z61" s="192">
        <f t="shared" si="20"/>
        <v>0</v>
      </c>
      <c r="AA61" s="191"/>
      <c r="AB61" s="203"/>
      <c r="AC61" s="191"/>
      <c r="AD61" s="191"/>
      <c r="AE61" s="191"/>
      <c r="AF61" s="191"/>
      <c r="AG61" s="191"/>
      <c r="AH61" s="191"/>
      <c r="AI61" s="191"/>
      <c r="AJ61" s="191"/>
      <c r="AK61" s="189"/>
      <c r="AL61" s="189"/>
      <c r="AM61" s="189"/>
      <c r="AN61" s="199"/>
    </row>
    <row r="62" spans="3:40">
      <c r="C62" s="195">
        <f t="shared" si="4"/>
        <v>3</v>
      </c>
      <c r="D62" s="195">
        <f t="shared" si="5"/>
        <v>57</v>
      </c>
      <c r="F62" s="194">
        <f t="shared" si="16"/>
        <v>57</v>
      </c>
      <c r="G62" s="193">
        <f t="shared" si="6"/>
        <v>44926</v>
      </c>
      <c r="H62" s="205">
        <f t="shared" si="2"/>
        <v>0</v>
      </c>
      <c r="I62" s="205">
        <f t="shared" si="17"/>
        <v>0</v>
      </c>
      <c r="J62" s="205">
        <f t="shared" si="7"/>
        <v>0</v>
      </c>
      <c r="K62" s="205">
        <f t="shared" si="8"/>
        <v>0</v>
      </c>
      <c r="L62" s="204" t="e">
        <f t="shared" si="9"/>
        <v>#NUM!</v>
      </c>
      <c r="M62" s="198"/>
      <c r="N62" s="198"/>
      <c r="O62" s="198"/>
      <c r="P62" s="198"/>
      <c r="Q62" s="195">
        <f t="shared" si="10"/>
        <v>3</v>
      </c>
      <c r="R62" s="195">
        <f t="shared" si="11"/>
        <v>57</v>
      </c>
      <c r="T62" s="194">
        <f t="shared" si="18"/>
        <v>57</v>
      </c>
      <c r="U62" s="193">
        <f t="shared" si="12"/>
        <v>44926</v>
      </c>
      <c r="V62" s="192">
        <f t="shared" si="13"/>
        <v>0</v>
      </c>
      <c r="W62" s="192">
        <f t="shared" si="14"/>
        <v>0</v>
      </c>
      <c r="X62" s="192">
        <f t="shared" si="19"/>
        <v>0</v>
      </c>
      <c r="Y62" s="192">
        <f t="shared" si="15"/>
        <v>0</v>
      </c>
      <c r="Z62" s="192">
        <f t="shared" si="20"/>
        <v>0</v>
      </c>
      <c r="AA62" s="191"/>
      <c r="AB62" s="203"/>
      <c r="AC62" s="191"/>
      <c r="AD62" s="206"/>
      <c r="AE62" s="191"/>
      <c r="AF62" s="191"/>
      <c r="AG62" s="191"/>
      <c r="AH62" s="191"/>
      <c r="AI62" s="191"/>
      <c r="AJ62" s="191"/>
      <c r="AK62" s="189"/>
      <c r="AL62" s="189"/>
      <c r="AM62" s="189"/>
      <c r="AN62" s="199"/>
    </row>
    <row r="63" spans="3:40">
      <c r="C63" s="195">
        <f t="shared" si="4"/>
        <v>2</v>
      </c>
      <c r="D63" s="195">
        <f t="shared" si="5"/>
        <v>58</v>
      </c>
      <c r="F63" s="194">
        <f t="shared" si="16"/>
        <v>58</v>
      </c>
      <c r="G63" s="193">
        <f t="shared" si="6"/>
        <v>44957</v>
      </c>
      <c r="H63" s="205">
        <f t="shared" si="2"/>
        <v>0</v>
      </c>
      <c r="I63" s="205">
        <f t="shared" si="17"/>
        <v>0</v>
      </c>
      <c r="J63" s="205">
        <f t="shared" si="7"/>
        <v>0</v>
      </c>
      <c r="K63" s="205">
        <f t="shared" si="8"/>
        <v>0</v>
      </c>
      <c r="L63" s="204" t="e">
        <f t="shared" si="9"/>
        <v>#NUM!</v>
      </c>
      <c r="M63" s="198"/>
      <c r="N63" s="198"/>
      <c r="O63" s="198"/>
      <c r="P63" s="198"/>
      <c r="Q63" s="195">
        <f t="shared" si="10"/>
        <v>2</v>
      </c>
      <c r="R63" s="195">
        <f t="shared" si="11"/>
        <v>58</v>
      </c>
      <c r="T63" s="194">
        <f t="shared" si="18"/>
        <v>58</v>
      </c>
      <c r="U63" s="193">
        <f t="shared" si="12"/>
        <v>44957</v>
      </c>
      <c r="V63" s="192">
        <f t="shared" si="13"/>
        <v>0</v>
      </c>
      <c r="W63" s="192">
        <f t="shared" si="14"/>
        <v>0</v>
      </c>
      <c r="X63" s="192">
        <f t="shared" si="19"/>
        <v>0</v>
      </c>
      <c r="Y63" s="192">
        <f t="shared" si="15"/>
        <v>0</v>
      </c>
      <c r="Z63" s="192">
        <f t="shared" si="20"/>
        <v>0</v>
      </c>
      <c r="AA63" s="191"/>
      <c r="AB63" s="203"/>
      <c r="AC63" s="191"/>
      <c r="AD63" s="191"/>
      <c r="AE63" s="191"/>
      <c r="AF63" s="191"/>
      <c r="AG63" s="191"/>
      <c r="AH63" s="191"/>
      <c r="AI63" s="191"/>
      <c r="AJ63" s="191"/>
      <c r="AK63" s="189"/>
      <c r="AL63" s="189"/>
      <c r="AM63" s="189"/>
      <c r="AN63" s="199"/>
    </row>
    <row r="64" spans="3:40">
      <c r="C64" s="195">
        <f t="shared" si="4"/>
        <v>1</v>
      </c>
      <c r="D64" s="195">
        <f t="shared" si="5"/>
        <v>59</v>
      </c>
      <c r="F64" s="194">
        <f t="shared" si="16"/>
        <v>59</v>
      </c>
      <c r="G64" s="193">
        <f t="shared" si="6"/>
        <v>44985</v>
      </c>
      <c r="H64" s="205">
        <f t="shared" si="2"/>
        <v>0</v>
      </c>
      <c r="I64" s="205">
        <f t="shared" si="17"/>
        <v>0</v>
      </c>
      <c r="J64" s="205">
        <f t="shared" si="7"/>
        <v>0</v>
      </c>
      <c r="K64" s="205">
        <f t="shared" si="8"/>
        <v>0</v>
      </c>
      <c r="L64" s="204" t="e">
        <f t="shared" si="9"/>
        <v>#NUM!</v>
      </c>
      <c r="M64" s="198"/>
      <c r="N64" s="198"/>
      <c r="O64" s="198"/>
      <c r="P64" s="198"/>
      <c r="Q64" s="195">
        <f t="shared" si="10"/>
        <v>1</v>
      </c>
      <c r="R64" s="195">
        <f t="shared" si="11"/>
        <v>59</v>
      </c>
      <c r="T64" s="194">
        <f t="shared" si="18"/>
        <v>59</v>
      </c>
      <c r="U64" s="193">
        <f t="shared" si="12"/>
        <v>44985</v>
      </c>
      <c r="V64" s="192">
        <f t="shared" si="13"/>
        <v>0</v>
      </c>
      <c r="W64" s="192">
        <f t="shared" si="14"/>
        <v>0</v>
      </c>
      <c r="X64" s="192">
        <f t="shared" si="19"/>
        <v>0</v>
      </c>
      <c r="Y64" s="192">
        <f t="shared" si="15"/>
        <v>0</v>
      </c>
      <c r="Z64" s="192">
        <f t="shared" si="20"/>
        <v>0</v>
      </c>
      <c r="AA64" s="191"/>
      <c r="AB64" s="203"/>
      <c r="AC64" s="191"/>
      <c r="AD64" s="191"/>
      <c r="AE64" s="191"/>
      <c r="AF64" s="191"/>
      <c r="AG64" s="191"/>
      <c r="AH64" s="191"/>
      <c r="AI64" s="191"/>
      <c r="AJ64" s="191"/>
      <c r="AN64" s="199"/>
    </row>
    <row r="65" spans="3:42">
      <c r="C65" s="195">
        <f t="shared" si="4"/>
        <v>0</v>
      </c>
      <c r="D65" s="195">
        <f t="shared" si="5"/>
        <v>0</v>
      </c>
      <c r="F65" s="194">
        <f t="shared" si="16"/>
        <v>60</v>
      </c>
      <c r="G65" s="193">
        <f t="shared" si="6"/>
        <v>45016</v>
      </c>
      <c r="H65" s="205">
        <f t="shared" si="2"/>
        <v>0</v>
      </c>
      <c r="I65" s="205">
        <f t="shared" si="17"/>
        <v>0</v>
      </c>
      <c r="J65" s="205">
        <f t="shared" si="7"/>
        <v>0</v>
      </c>
      <c r="K65" s="205">
        <f t="shared" si="8"/>
        <v>0</v>
      </c>
      <c r="L65" s="204" t="e">
        <f t="shared" si="9"/>
        <v>#NUM!</v>
      </c>
      <c r="M65" s="198"/>
      <c r="N65" s="198"/>
      <c r="O65" s="198"/>
      <c r="P65" s="198"/>
      <c r="Q65" s="195">
        <f t="shared" si="10"/>
        <v>0</v>
      </c>
      <c r="R65" s="195">
        <f t="shared" si="11"/>
        <v>0</v>
      </c>
      <c r="T65" s="194">
        <f t="shared" si="18"/>
        <v>60</v>
      </c>
      <c r="U65" s="193">
        <f t="shared" si="12"/>
        <v>45016</v>
      </c>
      <c r="V65" s="192">
        <f t="shared" si="13"/>
        <v>0</v>
      </c>
      <c r="W65" s="192">
        <f t="shared" si="14"/>
        <v>0</v>
      </c>
      <c r="X65" s="192">
        <f t="shared" si="19"/>
        <v>0</v>
      </c>
      <c r="Y65" s="192">
        <f t="shared" si="15"/>
        <v>0</v>
      </c>
      <c r="Z65" s="192">
        <f t="shared" si="20"/>
        <v>0</v>
      </c>
      <c r="AA65" s="191"/>
      <c r="AB65" s="203"/>
      <c r="AC65" s="191"/>
      <c r="AD65" s="191"/>
      <c r="AE65" s="191"/>
      <c r="AF65" s="191"/>
      <c r="AG65" s="191"/>
      <c r="AH65" s="191"/>
      <c r="AI65" s="191"/>
      <c r="AJ65" s="191"/>
      <c r="AN65" s="199"/>
    </row>
    <row r="66" spans="3:42">
      <c r="C66" s="195">
        <f t="shared" si="4"/>
        <v>0</v>
      </c>
      <c r="D66" s="195">
        <f t="shared" si="5"/>
        <v>0</v>
      </c>
      <c r="F66" s="194">
        <f t="shared" si="16"/>
        <v>0</v>
      </c>
      <c r="G66" s="193">
        <f t="shared" si="6"/>
        <v>0</v>
      </c>
      <c r="H66" s="205">
        <f t="shared" si="2"/>
        <v>0</v>
      </c>
      <c r="I66" s="205">
        <f t="shared" si="17"/>
        <v>0</v>
      </c>
      <c r="J66" s="205" t="e">
        <f t="shared" si="7"/>
        <v>#NUM!</v>
      </c>
      <c r="K66" s="205" t="e">
        <f t="shared" si="8"/>
        <v>#NUM!</v>
      </c>
      <c r="L66" s="204" t="e">
        <f t="shared" si="9"/>
        <v>#NUM!</v>
      </c>
      <c r="M66" s="198"/>
      <c r="N66" s="198"/>
      <c r="O66" s="198"/>
      <c r="P66" s="198"/>
      <c r="Q66" s="195">
        <f t="shared" si="10"/>
        <v>0</v>
      </c>
      <c r="R66" s="195">
        <f t="shared" si="11"/>
        <v>0</v>
      </c>
      <c r="T66" s="194">
        <f t="shared" si="18"/>
        <v>0</v>
      </c>
      <c r="U66" s="193">
        <f t="shared" si="12"/>
        <v>45046</v>
      </c>
      <c r="V66" s="192">
        <f t="shared" si="13"/>
        <v>0</v>
      </c>
      <c r="W66" s="192">
        <f t="shared" si="14"/>
        <v>0</v>
      </c>
      <c r="X66" s="192">
        <f t="shared" si="19"/>
        <v>0</v>
      </c>
      <c r="Y66" s="192">
        <f t="shared" si="15"/>
        <v>0</v>
      </c>
      <c r="Z66" s="192">
        <f t="shared" si="20"/>
        <v>0</v>
      </c>
      <c r="AA66" s="191"/>
      <c r="AB66" s="203"/>
      <c r="AC66" s="191"/>
      <c r="AD66" s="191"/>
      <c r="AE66" s="191"/>
      <c r="AF66" s="191"/>
      <c r="AG66" s="191"/>
      <c r="AH66" s="191"/>
      <c r="AI66" s="191"/>
      <c r="AJ66" s="191"/>
      <c r="AN66" s="199"/>
      <c r="AP66" s="190"/>
    </row>
    <row r="67" spans="3:42">
      <c r="C67" s="195">
        <f t="shared" si="4"/>
        <v>0</v>
      </c>
      <c r="D67" s="195">
        <f t="shared" si="5"/>
        <v>0</v>
      </c>
      <c r="F67" s="194">
        <f t="shared" si="16"/>
        <v>0</v>
      </c>
      <c r="G67" s="193">
        <f t="shared" si="6"/>
        <v>0</v>
      </c>
      <c r="H67" s="205">
        <f t="shared" si="2"/>
        <v>0</v>
      </c>
      <c r="I67" s="205">
        <f t="shared" si="17"/>
        <v>0</v>
      </c>
      <c r="J67" s="205" t="e">
        <f t="shared" si="7"/>
        <v>#NUM!</v>
      </c>
      <c r="K67" s="205" t="e">
        <f t="shared" si="8"/>
        <v>#NUM!</v>
      </c>
      <c r="L67" s="204" t="e">
        <f t="shared" si="9"/>
        <v>#NUM!</v>
      </c>
      <c r="M67" s="198"/>
      <c r="N67" s="198"/>
      <c r="O67" s="198"/>
      <c r="P67" s="198"/>
      <c r="Q67" s="195">
        <f t="shared" si="10"/>
        <v>0</v>
      </c>
      <c r="R67" s="195">
        <f t="shared" si="11"/>
        <v>0</v>
      </c>
      <c r="T67" s="194">
        <f t="shared" si="18"/>
        <v>0</v>
      </c>
      <c r="U67" s="193">
        <f t="shared" si="12"/>
        <v>45077</v>
      </c>
      <c r="V67" s="192">
        <f t="shared" si="13"/>
        <v>0</v>
      </c>
      <c r="W67" s="192">
        <f t="shared" si="14"/>
        <v>0</v>
      </c>
      <c r="X67" s="192">
        <f t="shared" si="19"/>
        <v>0</v>
      </c>
      <c r="Y67" s="192">
        <f t="shared" si="15"/>
        <v>0</v>
      </c>
      <c r="Z67" s="192">
        <f t="shared" si="20"/>
        <v>0</v>
      </c>
      <c r="AA67" s="191"/>
      <c r="AB67" s="203"/>
      <c r="AC67" s="191"/>
      <c r="AD67" s="191"/>
      <c r="AE67" s="191"/>
      <c r="AF67" s="191"/>
      <c r="AG67" s="191"/>
      <c r="AH67" s="191"/>
      <c r="AI67" s="191"/>
      <c r="AJ67" s="191"/>
      <c r="AN67" s="199"/>
      <c r="AP67" s="190"/>
    </row>
    <row r="68" spans="3:42">
      <c r="C68" s="195">
        <f t="shared" si="4"/>
        <v>0</v>
      </c>
      <c r="D68" s="195">
        <f t="shared" si="5"/>
        <v>0</v>
      </c>
      <c r="F68" s="194">
        <f t="shared" si="16"/>
        <v>0</v>
      </c>
      <c r="G68" s="193">
        <f t="shared" si="6"/>
        <v>0</v>
      </c>
      <c r="H68" s="205">
        <f t="shared" si="2"/>
        <v>0</v>
      </c>
      <c r="I68" s="205">
        <f t="shared" si="17"/>
        <v>0</v>
      </c>
      <c r="J68" s="205" t="e">
        <f t="shared" si="7"/>
        <v>#NUM!</v>
      </c>
      <c r="K68" s="205" t="e">
        <f t="shared" si="8"/>
        <v>#NUM!</v>
      </c>
      <c r="L68" s="204" t="e">
        <f t="shared" si="9"/>
        <v>#NUM!</v>
      </c>
      <c r="M68" s="198"/>
      <c r="N68" s="198"/>
      <c r="O68" s="198"/>
      <c r="P68" s="198"/>
      <c r="Q68" s="195">
        <f t="shared" si="10"/>
        <v>0</v>
      </c>
      <c r="R68" s="195">
        <f t="shared" si="11"/>
        <v>0</v>
      </c>
      <c r="T68" s="194">
        <f t="shared" si="18"/>
        <v>0</v>
      </c>
      <c r="U68" s="193">
        <f t="shared" si="12"/>
        <v>45107</v>
      </c>
      <c r="V68" s="192">
        <f t="shared" si="13"/>
        <v>0</v>
      </c>
      <c r="W68" s="192">
        <f t="shared" si="14"/>
        <v>0</v>
      </c>
      <c r="X68" s="192">
        <f t="shared" si="19"/>
        <v>0</v>
      </c>
      <c r="Y68" s="192">
        <f t="shared" si="15"/>
        <v>0</v>
      </c>
      <c r="Z68" s="192">
        <f t="shared" si="20"/>
        <v>0</v>
      </c>
      <c r="AA68" s="191"/>
      <c r="AB68" s="203"/>
      <c r="AC68" s="191"/>
      <c r="AD68" s="191"/>
      <c r="AE68" s="191"/>
      <c r="AF68" s="191"/>
      <c r="AG68" s="191"/>
      <c r="AH68" s="191"/>
      <c r="AI68" s="191"/>
      <c r="AJ68" s="191"/>
      <c r="AN68" s="199"/>
      <c r="AP68" s="190"/>
    </row>
    <row r="69" spans="3:42">
      <c r="C69" s="195">
        <f t="shared" si="4"/>
        <v>0</v>
      </c>
      <c r="D69" s="195">
        <f t="shared" si="5"/>
        <v>0</v>
      </c>
      <c r="F69" s="194">
        <f t="shared" si="16"/>
        <v>0</v>
      </c>
      <c r="G69" s="193">
        <f t="shared" si="6"/>
        <v>0</v>
      </c>
      <c r="H69" s="205">
        <f t="shared" ref="H69:H76" si="35">PV($O$8,C69,$I$6,0,0)*-1</f>
        <v>0</v>
      </c>
      <c r="I69" s="205">
        <f t="shared" si="17"/>
        <v>0</v>
      </c>
      <c r="J69" s="205" t="e">
        <f t="shared" si="7"/>
        <v>#NUM!</v>
      </c>
      <c r="K69" s="205" t="e">
        <f t="shared" si="8"/>
        <v>#NUM!</v>
      </c>
      <c r="L69" s="204" t="e">
        <f t="shared" si="9"/>
        <v>#NUM!</v>
      </c>
      <c r="M69" s="198"/>
      <c r="N69" s="198"/>
      <c r="O69" s="198"/>
      <c r="P69" s="198"/>
      <c r="Q69" s="195">
        <f t="shared" si="10"/>
        <v>0</v>
      </c>
      <c r="R69" s="195">
        <f t="shared" si="11"/>
        <v>0</v>
      </c>
      <c r="T69" s="194">
        <f t="shared" si="18"/>
        <v>0</v>
      </c>
      <c r="U69" s="193">
        <f t="shared" si="12"/>
        <v>45138</v>
      </c>
      <c r="V69" s="192">
        <f t="shared" si="13"/>
        <v>0</v>
      </c>
      <c r="W69" s="192">
        <f t="shared" si="14"/>
        <v>0</v>
      </c>
      <c r="X69" s="192">
        <f t="shared" si="19"/>
        <v>0</v>
      </c>
      <c r="Y69" s="192">
        <f t="shared" si="15"/>
        <v>0</v>
      </c>
      <c r="Z69" s="192">
        <f t="shared" si="20"/>
        <v>0</v>
      </c>
      <c r="AA69" s="191"/>
      <c r="AB69" s="203"/>
      <c r="AC69" s="191"/>
      <c r="AD69" s="191"/>
      <c r="AE69" s="191"/>
      <c r="AF69" s="191"/>
      <c r="AG69" s="191"/>
      <c r="AH69" s="191"/>
      <c r="AI69" s="191"/>
      <c r="AJ69" s="191"/>
      <c r="AN69" s="199"/>
      <c r="AP69" s="190"/>
    </row>
    <row r="70" spans="3:42">
      <c r="C70" s="195">
        <f t="shared" ref="C70:C109" si="36">IF(C69-1&gt;=0,C69-1,0)</f>
        <v>0</v>
      </c>
      <c r="D70" s="195">
        <f t="shared" ref="D70:D109" si="37">IF(C70&gt;0,D69+1,0)</f>
        <v>0</v>
      </c>
      <c r="F70" s="194">
        <f t="shared" si="16"/>
        <v>0</v>
      </c>
      <c r="G70" s="193">
        <f t="shared" ref="G70:G77" si="38">IF(F70&gt;0,EOMONTH(G69,$P$206),0)</f>
        <v>0</v>
      </c>
      <c r="H70" s="205">
        <f t="shared" si="35"/>
        <v>0</v>
      </c>
      <c r="I70" s="205">
        <f t="shared" si="17"/>
        <v>0</v>
      </c>
      <c r="J70" s="205" t="e">
        <f t="shared" ref="J70:J77" si="39">PPMT($O$8,F70,$O$9,-$O$6)</f>
        <v>#NUM!</v>
      </c>
      <c r="K70" s="205" t="e">
        <f t="shared" ref="K70:K77" si="40">IPMT($O$8,F70,$O$9,-$O$6)</f>
        <v>#NUM!</v>
      </c>
      <c r="L70" s="204" t="e">
        <f t="shared" ref="L70:L77" si="41">CUMIPMT($O$8,$O$9,$O$6,1,F70,0)*-1</f>
        <v>#NUM!</v>
      </c>
      <c r="M70" s="198"/>
      <c r="N70" s="198"/>
      <c r="O70" s="198"/>
      <c r="P70" s="198"/>
      <c r="Q70" s="195">
        <f t="shared" ref="Q70:Q133" si="42">IF(Q69-1&gt;=0,Q69-1,0)</f>
        <v>0</v>
      </c>
      <c r="R70" s="195">
        <f t="shared" ref="R70:R133" si="43">IF(Q70&gt;0,R69+1,0)</f>
        <v>0</v>
      </c>
      <c r="T70" s="194">
        <f t="shared" si="18"/>
        <v>0</v>
      </c>
      <c r="U70" s="193">
        <f t="shared" ref="U70:U133" si="44">EOMONTH(U69,$P$206)</f>
        <v>45169</v>
      </c>
      <c r="V70" s="192">
        <f t="shared" ref="V70:V133" si="45">IF(T70&gt;0,V69-W70,0)</f>
        <v>0</v>
      </c>
      <c r="W70" s="192">
        <f t="shared" ref="W70:W133" si="46">IF(T70&gt;$O$10,$V$5/($O$9-$O$10),0)</f>
        <v>0</v>
      </c>
      <c r="X70" s="192">
        <f t="shared" si="19"/>
        <v>0</v>
      </c>
      <c r="Y70" s="192">
        <f t="shared" ref="Y70:Y133" si="47">V69*$O$8</f>
        <v>0</v>
      </c>
      <c r="Z70" s="192">
        <f t="shared" si="20"/>
        <v>0</v>
      </c>
      <c r="AA70" s="191"/>
      <c r="AB70" s="203"/>
      <c r="AC70" s="191"/>
      <c r="AD70" s="191"/>
      <c r="AE70" s="191"/>
      <c r="AF70" s="191"/>
      <c r="AG70" s="191"/>
      <c r="AH70" s="191"/>
      <c r="AI70" s="191"/>
      <c r="AJ70" s="191"/>
      <c r="AN70" s="199"/>
      <c r="AP70" s="190"/>
    </row>
    <row r="71" spans="3:42">
      <c r="C71" s="195">
        <f t="shared" si="36"/>
        <v>0</v>
      </c>
      <c r="D71" s="195">
        <f t="shared" si="37"/>
        <v>0</v>
      </c>
      <c r="F71" s="194">
        <f t="shared" ref="F71:F77" si="48">IF(D70&gt;0,F70+1,0)</f>
        <v>0</v>
      </c>
      <c r="G71" s="193">
        <f t="shared" si="38"/>
        <v>0</v>
      </c>
      <c r="H71" s="205">
        <f t="shared" si="35"/>
        <v>0</v>
      </c>
      <c r="I71" s="205">
        <f t="shared" ref="I71:I77" si="49">IF(H70&gt;0,I70,0)</f>
        <v>0</v>
      </c>
      <c r="J71" s="205" t="e">
        <f t="shared" si="39"/>
        <v>#NUM!</v>
      </c>
      <c r="K71" s="205" t="e">
        <f t="shared" si="40"/>
        <v>#NUM!</v>
      </c>
      <c r="L71" s="204" t="e">
        <f t="shared" si="41"/>
        <v>#NUM!</v>
      </c>
      <c r="M71" s="198"/>
      <c r="N71" s="198"/>
      <c r="O71" s="198"/>
      <c r="P71" s="198"/>
      <c r="Q71" s="195">
        <f t="shared" si="42"/>
        <v>0</v>
      </c>
      <c r="R71" s="195">
        <f t="shared" si="43"/>
        <v>0</v>
      </c>
      <c r="T71" s="194">
        <f t="shared" ref="T71:T134" si="50">IF(R70&gt;0,T70+1,0)</f>
        <v>0</v>
      </c>
      <c r="U71" s="193">
        <f t="shared" si="44"/>
        <v>45199</v>
      </c>
      <c r="V71" s="192">
        <f t="shared" si="45"/>
        <v>0</v>
      </c>
      <c r="W71" s="192">
        <f t="shared" si="46"/>
        <v>0</v>
      </c>
      <c r="X71" s="192">
        <f t="shared" ref="X71:X134" si="51">W71+X70</f>
        <v>0</v>
      </c>
      <c r="Y71" s="192">
        <f t="shared" si="47"/>
        <v>0</v>
      </c>
      <c r="Z71" s="192">
        <f t="shared" ref="Z71:Z134" si="52">Z70+Y71</f>
        <v>0</v>
      </c>
      <c r="AA71" s="191"/>
      <c r="AB71" s="203"/>
      <c r="AC71" s="191"/>
      <c r="AD71" s="191"/>
      <c r="AE71" s="191"/>
      <c r="AF71" s="191"/>
      <c r="AG71" s="191"/>
      <c r="AH71" s="191"/>
      <c r="AI71" s="191"/>
      <c r="AJ71" s="191"/>
      <c r="AN71" s="199"/>
      <c r="AP71" s="190"/>
    </row>
    <row r="72" spans="3:42">
      <c r="C72" s="195">
        <f t="shared" si="36"/>
        <v>0</v>
      </c>
      <c r="D72" s="195">
        <f t="shared" si="37"/>
        <v>0</v>
      </c>
      <c r="F72" s="194">
        <f t="shared" si="48"/>
        <v>0</v>
      </c>
      <c r="G72" s="193">
        <f t="shared" si="38"/>
        <v>0</v>
      </c>
      <c r="H72" s="205">
        <f t="shared" si="35"/>
        <v>0</v>
      </c>
      <c r="I72" s="205">
        <f t="shared" si="49"/>
        <v>0</v>
      </c>
      <c r="J72" s="205" t="e">
        <f t="shared" si="39"/>
        <v>#NUM!</v>
      </c>
      <c r="K72" s="205" t="e">
        <f t="shared" si="40"/>
        <v>#NUM!</v>
      </c>
      <c r="L72" s="204" t="e">
        <f t="shared" si="41"/>
        <v>#NUM!</v>
      </c>
      <c r="M72" s="198"/>
      <c r="N72" s="198"/>
      <c r="O72" s="198"/>
      <c r="P72" s="198"/>
      <c r="Q72" s="195">
        <f t="shared" si="42"/>
        <v>0</v>
      </c>
      <c r="R72" s="195">
        <f t="shared" si="43"/>
        <v>0</v>
      </c>
      <c r="T72" s="194">
        <f t="shared" si="50"/>
        <v>0</v>
      </c>
      <c r="U72" s="193">
        <f t="shared" si="44"/>
        <v>45230</v>
      </c>
      <c r="V72" s="192">
        <f t="shared" si="45"/>
        <v>0</v>
      </c>
      <c r="W72" s="192">
        <f t="shared" si="46"/>
        <v>0</v>
      </c>
      <c r="X72" s="192">
        <f t="shared" si="51"/>
        <v>0</v>
      </c>
      <c r="Y72" s="192">
        <f t="shared" si="47"/>
        <v>0</v>
      </c>
      <c r="Z72" s="192">
        <f t="shared" si="52"/>
        <v>0</v>
      </c>
      <c r="AA72" s="191"/>
      <c r="AB72" s="203"/>
      <c r="AC72" s="191"/>
      <c r="AD72" s="191"/>
      <c r="AE72" s="191"/>
      <c r="AF72" s="191"/>
      <c r="AG72" s="191"/>
      <c r="AH72" s="191"/>
      <c r="AI72" s="191"/>
      <c r="AJ72" s="191"/>
      <c r="AN72" s="199"/>
      <c r="AP72" s="190"/>
    </row>
    <row r="73" spans="3:42">
      <c r="C73" s="195">
        <f t="shared" si="36"/>
        <v>0</v>
      </c>
      <c r="D73" s="195">
        <f t="shared" si="37"/>
        <v>0</v>
      </c>
      <c r="F73" s="194">
        <f t="shared" si="48"/>
        <v>0</v>
      </c>
      <c r="G73" s="193">
        <f t="shared" si="38"/>
        <v>0</v>
      </c>
      <c r="H73" s="205">
        <f t="shared" si="35"/>
        <v>0</v>
      </c>
      <c r="I73" s="205">
        <f t="shared" si="49"/>
        <v>0</v>
      </c>
      <c r="J73" s="205" t="e">
        <f t="shared" si="39"/>
        <v>#NUM!</v>
      </c>
      <c r="K73" s="205" t="e">
        <f t="shared" si="40"/>
        <v>#NUM!</v>
      </c>
      <c r="L73" s="204" t="e">
        <f t="shared" si="41"/>
        <v>#NUM!</v>
      </c>
      <c r="M73" s="198"/>
      <c r="N73" s="198"/>
      <c r="O73" s="198"/>
      <c r="P73" s="198"/>
      <c r="Q73" s="195">
        <f t="shared" si="42"/>
        <v>0</v>
      </c>
      <c r="R73" s="195">
        <f t="shared" si="43"/>
        <v>0</v>
      </c>
      <c r="T73" s="194">
        <f t="shared" si="50"/>
        <v>0</v>
      </c>
      <c r="U73" s="193">
        <f t="shared" si="44"/>
        <v>45260</v>
      </c>
      <c r="V73" s="192">
        <f t="shared" si="45"/>
        <v>0</v>
      </c>
      <c r="W73" s="192">
        <f t="shared" si="46"/>
        <v>0</v>
      </c>
      <c r="X73" s="192">
        <f t="shared" si="51"/>
        <v>0</v>
      </c>
      <c r="Y73" s="192">
        <f t="shared" si="47"/>
        <v>0</v>
      </c>
      <c r="Z73" s="192">
        <f t="shared" si="52"/>
        <v>0</v>
      </c>
      <c r="AA73" s="191"/>
      <c r="AB73" s="203"/>
      <c r="AC73" s="191"/>
      <c r="AD73" s="191"/>
      <c r="AE73" s="191"/>
      <c r="AF73" s="191"/>
      <c r="AG73" s="191"/>
      <c r="AH73" s="191"/>
      <c r="AI73" s="191"/>
      <c r="AJ73" s="191"/>
      <c r="AN73" s="199"/>
      <c r="AP73" s="190"/>
    </row>
    <row r="74" spans="3:42">
      <c r="C74" s="195">
        <f t="shared" si="36"/>
        <v>0</v>
      </c>
      <c r="D74" s="195">
        <f t="shared" si="37"/>
        <v>0</v>
      </c>
      <c r="F74" s="194">
        <f t="shared" si="48"/>
        <v>0</v>
      </c>
      <c r="G74" s="193">
        <f t="shared" si="38"/>
        <v>0</v>
      </c>
      <c r="H74" s="205">
        <f t="shared" si="35"/>
        <v>0</v>
      </c>
      <c r="I74" s="205">
        <f t="shared" si="49"/>
        <v>0</v>
      </c>
      <c r="J74" s="205" t="e">
        <f t="shared" si="39"/>
        <v>#NUM!</v>
      </c>
      <c r="K74" s="205" t="e">
        <f t="shared" si="40"/>
        <v>#NUM!</v>
      </c>
      <c r="L74" s="204" t="e">
        <f t="shared" si="41"/>
        <v>#NUM!</v>
      </c>
      <c r="M74" s="198"/>
      <c r="N74" s="198"/>
      <c r="O74" s="198"/>
      <c r="P74" s="198"/>
      <c r="Q74" s="195">
        <f t="shared" si="42"/>
        <v>0</v>
      </c>
      <c r="R74" s="195">
        <f t="shared" si="43"/>
        <v>0</v>
      </c>
      <c r="T74" s="194">
        <f t="shared" si="50"/>
        <v>0</v>
      </c>
      <c r="U74" s="193">
        <f t="shared" si="44"/>
        <v>45291</v>
      </c>
      <c r="V74" s="192">
        <f t="shared" si="45"/>
        <v>0</v>
      </c>
      <c r="W74" s="192">
        <f t="shared" si="46"/>
        <v>0</v>
      </c>
      <c r="X74" s="192">
        <f t="shared" si="51"/>
        <v>0</v>
      </c>
      <c r="Y74" s="192">
        <f t="shared" si="47"/>
        <v>0</v>
      </c>
      <c r="Z74" s="192">
        <f t="shared" si="52"/>
        <v>0</v>
      </c>
      <c r="AA74" s="191"/>
      <c r="AB74" s="203"/>
      <c r="AC74" s="191"/>
      <c r="AD74" s="191"/>
      <c r="AE74" s="191"/>
      <c r="AF74" s="191"/>
      <c r="AG74" s="191"/>
      <c r="AH74" s="191"/>
      <c r="AI74" s="191"/>
      <c r="AJ74" s="191"/>
      <c r="AN74" s="199"/>
      <c r="AP74" s="190"/>
    </row>
    <row r="75" spans="3:42">
      <c r="C75" s="195">
        <f t="shared" si="36"/>
        <v>0</v>
      </c>
      <c r="D75" s="195">
        <f t="shared" si="37"/>
        <v>0</v>
      </c>
      <c r="F75" s="194">
        <f t="shared" si="48"/>
        <v>0</v>
      </c>
      <c r="G75" s="193">
        <f t="shared" si="38"/>
        <v>0</v>
      </c>
      <c r="H75" s="205">
        <f t="shared" si="35"/>
        <v>0</v>
      </c>
      <c r="I75" s="205">
        <f t="shared" si="49"/>
        <v>0</v>
      </c>
      <c r="J75" s="205" t="e">
        <f t="shared" si="39"/>
        <v>#NUM!</v>
      </c>
      <c r="K75" s="205" t="e">
        <f t="shared" si="40"/>
        <v>#NUM!</v>
      </c>
      <c r="L75" s="204" t="e">
        <f t="shared" si="41"/>
        <v>#NUM!</v>
      </c>
      <c r="M75" s="198"/>
      <c r="N75" s="198"/>
      <c r="O75" s="198"/>
      <c r="P75" s="198"/>
      <c r="Q75" s="195">
        <f t="shared" si="42"/>
        <v>0</v>
      </c>
      <c r="R75" s="195">
        <f t="shared" si="43"/>
        <v>0</v>
      </c>
      <c r="T75" s="194">
        <f t="shared" si="50"/>
        <v>0</v>
      </c>
      <c r="U75" s="193">
        <f t="shared" si="44"/>
        <v>45322</v>
      </c>
      <c r="V75" s="192">
        <f t="shared" si="45"/>
        <v>0</v>
      </c>
      <c r="W75" s="192">
        <f t="shared" si="46"/>
        <v>0</v>
      </c>
      <c r="X75" s="192">
        <f t="shared" si="51"/>
        <v>0</v>
      </c>
      <c r="Y75" s="192">
        <f t="shared" si="47"/>
        <v>0</v>
      </c>
      <c r="Z75" s="192">
        <f t="shared" si="52"/>
        <v>0</v>
      </c>
      <c r="AA75" s="191"/>
      <c r="AB75" s="203"/>
      <c r="AC75" s="191"/>
      <c r="AD75" s="191"/>
      <c r="AE75" s="191"/>
      <c r="AF75" s="191"/>
      <c r="AG75" s="191"/>
      <c r="AH75" s="191"/>
      <c r="AI75" s="191"/>
      <c r="AJ75" s="191"/>
      <c r="AN75" s="199"/>
      <c r="AP75" s="190"/>
    </row>
    <row r="76" spans="3:42">
      <c r="C76" s="195">
        <f t="shared" si="36"/>
        <v>0</v>
      </c>
      <c r="D76" s="195">
        <f t="shared" si="37"/>
        <v>0</v>
      </c>
      <c r="F76" s="194">
        <f t="shared" si="48"/>
        <v>0</v>
      </c>
      <c r="G76" s="193">
        <f t="shared" si="38"/>
        <v>0</v>
      </c>
      <c r="H76" s="205">
        <f t="shared" si="35"/>
        <v>0</v>
      </c>
      <c r="I76" s="205">
        <f t="shared" si="49"/>
        <v>0</v>
      </c>
      <c r="J76" s="205" t="e">
        <f t="shared" si="39"/>
        <v>#NUM!</v>
      </c>
      <c r="K76" s="205" t="e">
        <f t="shared" si="40"/>
        <v>#NUM!</v>
      </c>
      <c r="L76" s="204" t="e">
        <f t="shared" si="41"/>
        <v>#NUM!</v>
      </c>
      <c r="M76" s="198"/>
      <c r="N76" s="198"/>
      <c r="O76" s="198"/>
      <c r="P76" s="198"/>
      <c r="Q76" s="195">
        <f t="shared" si="42"/>
        <v>0</v>
      </c>
      <c r="R76" s="195">
        <f t="shared" si="43"/>
        <v>0</v>
      </c>
      <c r="T76" s="194">
        <f t="shared" si="50"/>
        <v>0</v>
      </c>
      <c r="U76" s="193">
        <f t="shared" si="44"/>
        <v>45351</v>
      </c>
      <c r="V76" s="192">
        <f t="shared" si="45"/>
        <v>0</v>
      </c>
      <c r="W76" s="192">
        <f t="shared" si="46"/>
        <v>0</v>
      </c>
      <c r="X76" s="192">
        <f t="shared" si="51"/>
        <v>0</v>
      </c>
      <c r="Y76" s="192">
        <f t="shared" si="47"/>
        <v>0</v>
      </c>
      <c r="Z76" s="192">
        <f t="shared" si="52"/>
        <v>0</v>
      </c>
      <c r="AA76" s="191"/>
      <c r="AB76" s="203"/>
      <c r="AC76" s="191"/>
      <c r="AD76" s="191"/>
      <c r="AE76" s="191"/>
      <c r="AF76" s="191"/>
      <c r="AG76" s="191"/>
      <c r="AH76" s="191"/>
      <c r="AI76" s="191"/>
      <c r="AJ76" s="191"/>
      <c r="AN76" s="199"/>
      <c r="AP76" s="190"/>
    </row>
    <row r="77" spans="3:42">
      <c r="C77" s="195">
        <f t="shared" si="36"/>
        <v>0</v>
      </c>
      <c r="D77" s="195">
        <f t="shared" si="37"/>
        <v>0</v>
      </c>
      <c r="F77" s="194">
        <f t="shared" si="48"/>
        <v>0</v>
      </c>
      <c r="G77" s="193">
        <f t="shared" si="38"/>
        <v>0</v>
      </c>
      <c r="H77" s="205"/>
      <c r="I77" s="205">
        <f t="shared" si="49"/>
        <v>0</v>
      </c>
      <c r="J77" s="205" t="e">
        <f t="shared" si="39"/>
        <v>#NUM!</v>
      </c>
      <c r="K77" s="205" t="e">
        <f t="shared" si="40"/>
        <v>#NUM!</v>
      </c>
      <c r="L77" s="204" t="e">
        <f t="shared" si="41"/>
        <v>#NUM!</v>
      </c>
      <c r="M77" s="198"/>
      <c r="N77" s="198"/>
      <c r="O77" s="198"/>
      <c r="P77" s="198"/>
      <c r="Q77" s="195">
        <f t="shared" si="42"/>
        <v>0</v>
      </c>
      <c r="R77" s="195">
        <f t="shared" si="43"/>
        <v>0</v>
      </c>
      <c r="T77" s="194">
        <f t="shared" si="50"/>
        <v>0</v>
      </c>
      <c r="U77" s="193">
        <f t="shared" si="44"/>
        <v>45382</v>
      </c>
      <c r="V77" s="192">
        <f t="shared" si="45"/>
        <v>0</v>
      </c>
      <c r="W77" s="192">
        <f t="shared" si="46"/>
        <v>0</v>
      </c>
      <c r="X77" s="192">
        <f t="shared" si="51"/>
        <v>0</v>
      </c>
      <c r="Y77" s="192">
        <f t="shared" si="47"/>
        <v>0</v>
      </c>
      <c r="Z77" s="192">
        <f t="shared" si="52"/>
        <v>0</v>
      </c>
      <c r="AA77" s="191"/>
      <c r="AB77" s="203"/>
      <c r="AC77" s="191"/>
      <c r="AD77" s="191"/>
      <c r="AE77" s="191"/>
      <c r="AF77" s="191"/>
      <c r="AG77" s="191"/>
      <c r="AH77" s="191"/>
      <c r="AI77" s="191"/>
      <c r="AJ77" s="191"/>
      <c r="AN77" s="199"/>
      <c r="AP77" s="190"/>
    </row>
    <row r="78" spans="3:42" ht="17.25" customHeight="1">
      <c r="C78" s="202">
        <f t="shared" si="36"/>
        <v>0</v>
      </c>
      <c r="D78" s="202">
        <f t="shared" si="37"/>
        <v>0</v>
      </c>
      <c r="F78" s="198"/>
      <c r="G78" s="198"/>
      <c r="H78" s="198"/>
      <c r="I78" s="198"/>
      <c r="J78" s="198"/>
      <c r="K78" s="198"/>
      <c r="L78" s="198"/>
      <c r="M78" s="198"/>
      <c r="N78" s="198"/>
      <c r="O78" s="198"/>
      <c r="P78" s="198"/>
      <c r="Q78" s="195">
        <f t="shared" si="42"/>
        <v>0</v>
      </c>
      <c r="R78" s="195">
        <f t="shared" si="43"/>
        <v>0</v>
      </c>
      <c r="T78" s="194">
        <f t="shared" si="50"/>
        <v>0</v>
      </c>
      <c r="U78" s="193">
        <f t="shared" si="44"/>
        <v>45412</v>
      </c>
      <c r="V78" s="192">
        <f t="shared" si="45"/>
        <v>0</v>
      </c>
      <c r="W78" s="192">
        <f t="shared" si="46"/>
        <v>0</v>
      </c>
      <c r="X78" s="192">
        <f t="shared" si="51"/>
        <v>0</v>
      </c>
      <c r="Y78" s="192">
        <f t="shared" si="47"/>
        <v>0</v>
      </c>
      <c r="Z78" s="192">
        <f t="shared" si="52"/>
        <v>0</v>
      </c>
      <c r="AC78" s="191"/>
      <c r="AD78" s="191"/>
      <c r="AE78" s="191"/>
      <c r="AF78" s="191"/>
      <c r="AG78" s="191"/>
      <c r="AH78" s="191"/>
      <c r="AI78" s="191"/>
      <c r="AJ78" s="191"/>
      <c r="AN78" s="199"/>
      <c r="AP78" s="190"/>
    </row>
    <row r="79" spans="3:42">
      <c r="C79" s="202">
        <f t="shared" si="36"/>
        <v>0</v>
      </c>
      <c r="D79" s="202">
        <f t="shared" si="37"/>
        <v>0</v>
      </c>
      <c r="F79" s="198"/>
      <c r="G79" s="198"/>
      <c r="H79" s="198"/>
      <c r="I79" s="198"/>
      <c r="J79" s="198"/>
      <c r="K79" s="198"/>
      <c r="L79" s="198"/>
      <c r="M79" s="198"/>
      <c r="N79" s="198"/>
      <c r="O79" s="198"/>
      <c r="P79" s="198"/>
      <c r="Q79" s="195">
        <f t="shared" si="42"/>
        <v>0</v>
      </c>
      <c r="R79" s="195">
        <f t="shared" si="43"/>
        <v>0</v>
      </c>
      <c r="T79" s="194">
        <f t="shared" si="50"/>
        <v>0</v>
      </c>
      <c r="U79" s="193">
        <f t="shared" si="44"/>
        <v>45443</v>
      </c>
      <c r="V79" s="192">
        <f t="shared" si="45"/>
        <v>0</v>
      </c>
      <c r="W79" s="192">
        <f t="shared" si="46"/>
        <v>0</v>
      </c>
      <c r="X79" s="192">
        <f t="shared" si="51"/>
        <v>0</v>
      </c>
      <c r="Y79" s="192">
        <f t="shared" si="47"/>
        <v>0</v>
      </c>
      <c r="Z79" s="192">
        <f t="shared" si="52"/>
        <v>0</v>
      </c>
      <c r="AC79" s="191"/>
      <c r="AD79" s="191"/>
      <c r="AE79" s="191"/>
      <c r="AF79" s="191"/>
      <c r="AG79" s="191"/>
      <c r="AH79" s="191"/>
      <c r="AI79" s="191"/>
      <c r="AJ79" s="191"/>
      <c r="AN79" s="199"/>
      <c r="AP79" s="190"/>
    </row>
    <row r="80" spans="3:42">
      <c r="C80" s="202">
        <f t="shared" si="36"/>
        <v>0</v>
      </c>
      <c r="D80" s="202">
        <f t="shared" si="37"/>
        <v>0</v>
      </c>
      <c r="F80" s="198"/>
      <c r="G80" s="198"/>
      <c r="H80" s="198"/>
      <c r="I80" s="198"/>
      <c r="J80" s="198"/>
      <c r="K80" s="198"/>
      <c r="L80" s="198"/>
      <c r="M80" s="198"/>
      <c r="N80" s="198"/>
      <c r="O80" s="198"/>
      <c r="P80" s="198"/>
      <c r="Q80" s="195">
        <f t="shared" si="42"/>
        <v>0</v>
      </c>
      <c r="R80" s="195">
        <f t="shared" si="43"/>
        <v>0</v>
      </c>
      <c r="T80" s="194">
        <f t="shared" si="50"/>
        <v>0</v>
      </c>
      <c r="U80" s="193">
        <f t="shared" si="44"/>
        <v>45473</v>
      </c>
      <c r="V80" s="192">
        <f t="shared" si="45"/>
        <v>0</v>
      </c>
      <c r="W80" s="192">
        <f t="shared" si="46"/>
        <v>0</v>
      </c>
      <c r="X80" s="192">
        <f t="shared" si="51"/>
        <v>0</v>
      </c>
      <c r="Y80" s="192">
        <f t="shared" si="47"/>
        <v>0</v>
      </c>
      <c r="Z80" s="192">
        <f t="shared" si="52"/>
        <v>0</v>
      </c>
      <c r="AC80" s="191"/>
      <c r="AD80" s="191"/>
      <c r="AE80" s="191"/>
      <c r="AF80" s="191"/>
      <c r="AG80" s="191"/>
      <c r="AH80" s="191"/>
      <c r="AI80" s="191"/>
      <c r="AJ80" s="191"/>
      <c r="AN80" s="199"/>
      <c r="AP80" s="190"/>
    </row>
    <row r="81" spans="3:42">
      <c r="C81" s="202">
        <f t="shared" si="36"/>
        <v>0</v>
      </c>
      <c r="D81" s="202">
        <f t="shared" si="37"/>
        <v>0</v>
      </c>
      <c r="F81" s="198"/>
      <c r="G81" s="198"/>
      <c r="H81" s="198"/>
      <c r="I81" s="198"/>
      <c r="J81" s="198"/>
      <c r="K81" s="198"/>
      <c r="L81" s="198"/>
      <c r="M81" s="198"/>
      <c r="N81" s="198"/>
      <c r="O81" s="198"/>
      <c r="P81" s="198"/>
      <c r="Q81" s="195">
        <f t="shared" si="42"/>
        <v>0</v>
      </c>
      <c r="R81" s="195">
        <f t="shared" si="43"/>
        <v>0</v>
      </c>
      <c r="T81" s="194">
        <f t="shared" si="50"/>
        <v>0</v>
      </c>
      <c r="U81" s="193">
        <f t="shared" si="44"/>
        <v>45504</v>
      </c>
      <c r="V81" s="192">
        <f t="shared" si="45"/>
        <v>0</v>
      </c>
      <c r="W81" s="192">
        <f t="shared" si="46"/>
        <v>0</v>
      </c>
      <c r="X81" s="192">
        <f t="shared" si="51"/>
        <v>0</v>
      </c>
      <c r="Y81" s="192">
        <f t="shared" si="47"/>
        <v>0</v>
      </c>
      <c r="Z81" s="192">
        <f t="shared" si="52"/>
        <v>0</v>
      </c>
      <c r="AC81" s="191"/>
      <c r="AD81" s="191"/>
      <c r="AE81" s="191"/>
      <c r="AF81" s="191"/>
      <c r="AG81" s="191"/>
      <c r="AH81" s="191"/>
      <c r="AI81" s="191"/>
      <c r="AJ81" s="191"/>
      <c r="AN81" s="199"/>
      <c r="AP81" s="190"/>
    </row>
    <row r="82" spans="3:42">
      <c r="C82" s="202">
        <f t="shared" si="36"/>
        <v>0</v>
      </c>
      <c r="D82" s="202">
        <f t="shared" si="37"/>
        <v>0</v>
      </c>
      <c r="F82" s="198"/>
      <c r="G82" s="198"/>
      <c r="H82" s="198"/>
      <c r="I82" s="198"/>
      <c r="J82" s="198"/>
      <c r="K82" s="198"/>
      <c r="L82" s="198"/>
      <c r="M82" s="198"/>
      <c r="N82" s="198"/>
      <c r="O82" s="198"/>
      <c r="P82" s="198"/>
      <c r="Q82" s="195">
        <f t="shared" si="42"/>
        <v>0</v>
      </c>
      <c r="R82" s="195">
        <f t="shared" si="43"/>
        <v>0</v>
      </c>
      <c r="T82" s="194">
        <f t="shared" si="50"/>
        <v>0</v>
      </c>
      <c r="U82" s="193">
        <f t="shared" si="44"/>
        <v>45535</v>
      </c>
      <c r="V82" s="192">
        <f t="shared" si="45"/>
        <v>0</v>
      </c>
      <c r="W82" s="192">
        <f t="shared" si="46"/>
        <v>0</v>
      </c>
      <c r="X82" s="192">
        <f t="shared" si="51"/>
        <v>0</v>
      </c>
      <c r="Y82" s="192">
        <f t="shared" si="47"/>
        <v>0</v>
      </c>
      <c r="Z82" s="192">
        <f t="shared" si="52"/>
        <v>0</v>
      </c>
      <c r="AC82" s="191"/>
      <c r="AD82" s="191"/>
      <c r="AE82" s="191"/>
      <c r="AF82" s="191"/>
      <c r="AG82" s="191"/>
      <c r="AH82" s="191"/>
      <c r="AI82" s="191"/>
      <c r="AJ82" s="191"/>
      <c r="AN82" s="199"/>
      <c r="AP82" s="190"/>
    </row>
    <row r="83" spans="3:42">
      <c r="C83" s="202">
        <f t="shared" si="36"/>
        <v>0</v>
      </c>
      <c r="D83" s="202">
        <f t="shared" si="37"/>
        <v>0</v>
      </c>
      <c r="F83" s="198"/>
      <c r="G83" s="198"/>
      <c r="H83" s="198"/>
      <c r="I83" s="198"/>
      <c r="J83" s="198"/>
      <c r="K83" s="198"/>
      <c r="L83" s="198"/>
      <c r="M83" s="198"/>
      <c r="N83" s="198"/>
      <c r="O83" s="198"/>
      <c r="P83" s="198"/>
      <c r="Q83" s="195">
        <f t="shared" si="42"/>
        <v>0</v>
      </c>
      <c r="R83" s="195">
        <f t="shared" si="43"/>
        <v>0</v>
      </c>
      <c r="T83" s="194">
        <f t="shared" si="50"/>
        <v>0</v>
      </c>
      <c r="U83" s="193">
        <f t="shared" si="44"/>
        <v>45565</v>
      </c>
      <c r="V83" s="192">
        <f t="shared" si="45"/>
        <v>0</v>
      </c>
      <c r="W83" s="192">
        <f t="shared" si="46"/>
        <v>0</v>
      </c>
      <c r="X83" s="192">
        <f t="shared" si="51"/>
        <v>0</v>
      </c>
      <c r="Y83" s="192">
        <f t="shared" si="47"/>
        <v>0</v>
      </c>
      <c r="Z83" s="192">
        <f t="shared" si="52"/>
        <v>0</v>
      </c>
      <c r="AC83" s="191"/>
      <c r="AD83" s="191"/>
      <c r="AE83" s="191"/>
      <c r="AF83" s="191"/>
      <c r="AG83" s="191"/>
      <c r="AH83" s="191"/>
      <c r="AI83" s="191"/>
      <c r="AJ83" s="191"/>
      <c r="AN83" s="199"/>
      <c r="AP83" s="190"/>
    </row>
    <row r="84" spans="3:42">
      <c r="C84" s="202">
        <f t="shared" si="36"/>
        <v>0</v>
      </c>
      <c r="D84" s="202">
        <f t="shared" si="37"/>
        <v>0</v>
      </c>
      <c r="F84" s="198"/>
      <c r="G84" s="198"/>
      <c r="H84" s="198"/>
      <c r="I84" s="198"/>
      <c r="J84" s="198"/>
      <c r="K84" s="198"/>
      <c r="L84" s="198"/>
      <c r="M84" s="198"/>
      <c r="N84" s="198"/>
      <c r="O84" s="198"/>
      <c r="P84" s="198"/>
      <c r="Q84" s="195">
        <f t="shared" si="42"/>
        <v>0</v>
      </c>
      <c r="R84" s="195">
        <f t="shared" si="43"/>
        <v>0</v>
      </c>
      <c r="T84" s="194">
        <f t="shared" si="50"/>
        <v>0</v>
      </c>
      <c r="U84" s="193">
        <f t="shared" si="44"/>
        <v>45596</v>
      </c>
      <c r="V84" s="192">
        <f t="shared" si="45"/>
        <v>0</v>
      </c>
      <c r="W84" s="192">
        <f t="shared" si="46"/>
        <v>0</v>
      </c>
      <c r="X84" s="192">
        <f t="shared" si="51"/>
        <v>0</v>
      </c>
      <c r="Y84" s="192">
        <f t="shared" si="47"/>
        <v>0</v>
      </c>
      <c r="Z84" s="192">
        <f t="shared" si="52"/>
        <v>0</v>
      </c>
      <c r="AC84" s="191"/>
      <c r="AD84" s="191"/>
      <c r="AE84" s="191"/>
      <c r="AF84" s="191"/>
      <c r="AG84" s="191"/>
      <c r="AH84" s="191"/>
      <c r="AI84" s="191"/>
      <c r="AJ84" s="191"/>
      <c r="AN84" s="199"/>
      <c r="AP84" s="190"/>
    </row>
    <row r="85" spans="3:42">
      <c r="C85" s="202">
        <f t="shared" si="36"/>
        <v>0</v>
      </c>
      <c r="D85" s="202">
        <f t="shared" si="37"/>
        <v>0</v>
      </c>
      <c r="F85" s="198"/>
      <c r="G85" s="198"/>
      <c r="H85" s="198"/>
      <c r="I85" s="198"/>
      <c r="J85" s="198"/>
      <c r="K85" s="198"/>
      <c r="L85" s="198"/>
      <c r="M85" s="198"/>
      <c r="N85" s="198"/>
      <c r="O85" s="198"/>
      <c r="P85" s="198"/>
      <c r="Q85" s="195">
        <f t="shared" si="42"/>
        <v>0</v>
      </c>
      <c r="R85" s="195">
        <f t="shared" si="43"/>
        <v>0</v>
      </c>
      <c r="T85" s="194">
        <f t="shared" si="50"/>
        <v>0</v>
      </c>
      <c r="U85" s="193">
        <f t="shared" si="44"/>
        <v>45626</v>
      </c>
      <c r="V85" s="192">
        <f t="shared" si="45"/>
        <v>0</v>
      </c>
      <c r="W85" s="192">
        <f t="shared" si="46"/>
        <v>0</v>
      </c>
      <c r="X85" s="192">
        <f t="shared" si="51"/>
        <v>0</v>
      </c>
      <c r="Y85" s="192">
        <f t="shared" si="47"/>
        <v>0</v>
      </c>
      <c r="Z85" s="192">
        <f t="shared" si="52"/>
        <v>0</v>
      </c>
      <c r="AC85" s="191"/>
      <c r="AD85" s="191"/>
      <c r="AE85" s="191"/>
      <c r="AF85" s="191"/>
      <c r="AG85" s="191"/>
      <c r="AH85" s="191"/>
      <c r="AI85" s="191"/>
      <c r="AJ85" s="191"/>
      <c r="AN85" s="199"/>
      <c r="AP85" s="190"/>
    </row>
    <row r="86" spans="3:42">
      <c r="C86" s="202">
        <f t="shared" si="36"/>
        <v>0</v>
      </c>
      <c r="D86" s="202">
        <f t="shared" si="37"/>
        <v>0</v>
      </c>
      <c r="F86" s="198"/>
      <c r="G86" s="198"/>
      <c r="H86" s="198"/>
      <c r="I86" s="198"/>
      <c r="J86" s="198"/>
      <c r="K86" s="198"/>
      <c r="L86" s="198"/>
      <c r="M86" s="198"/>
      <c r="N86" s="198"/>
      <c r="O86" s="198"/>
      <c r="P86" s="198"/>
      <c r="Q86" s="195">
        <f t="shared" si="42"/>
        <v>0</v>
      </c>
      <c r="R86" s="195">
        <f t="shared" si="43"/>
        <v>0</v>
      </c>
      <c r="T86" s="194">
        <f t="shared" si="50"/>
        <v>0</v>
      </c>
      <c r="U86" s="193">
        <f t="shared" si="44"/>
        <v>45657</v>
      </c>
      <c r="V86" s="192">
        <f t="shared" si="45"/>
        <v>0</v>
      </c>
      <c r="W86" s="192">
        <f t="shared" si="46"/>
        <v>0</v>
      </c>
      <c r="X86" s="192">
        <f t="shared" si="51"/>
        <v>0</v>
      </c>
      <c r="Y86" s="192">
        <f t="shared" si="47"/>
        <v>0</v>
      </c>
      <c r="Z86" s="192">
        <f t="shared" si="52"/>
        <v>0</v>
      </c>
      <c r="AC86" s="191"/>
      <c r="AD86" s="191"/>
      <c r="AE86" s="191"/>
      <c r="AF86" s="191"/>
      <c r="AG86" s="191"/>
      <c r="AH86" s="191"/>
      <c r="AI86" s="191"/>
      <c r="AJ86" s="191"/>
      <c r="AN86" s="199"/>
      <c r="AP86" s="190"/>
    </row>
    <row r="87" spans="3:42">
      <c r="C87" s="202">
        <f t="shared" si="36"/>
        <v>0</v>
      </c>
      <c r="D87" s="202">
        <f t="shared" si="37"/>
        <v>0</v>
      </c>
      <c r="F87" s="198"/>
      <c r="G87" s="198"/>
      <c r="H87" s="198"/>
      <c r="I87" s="198"/>
      <c r="J87" s="198"/>
      <c r="K87" s="198"/>
      <c r="L87" s="198"/>
      <c r="M87" s="198"/>
      <c r="N87" s="198"/>
      <c r="O87" s="198"/>
      <c r="P87" s="198"/>
      <c r="Q87" s="195">
        <f t="shared" si="42"/>
        <v>0</v>
      </c>
      <c r="R87" s="195">
        <f t="shared" si="43"/>
        <v>0</v>
      </c>
      <c r="T87" s="194">
        <f t="shared" si="50"/>
        <v>0</v>
      </c>
      <c r="U87" s="193">
        <f t="shared" si="44"/>
        <v>45688</v>
      </c>
      <c r="V87" s="192">
        <f t="shared" si="45"/>
        <v>0</v>
      </c>
      <c r="W87" s="192">
        <f t="shared" si="46"/>
        <v>0</v>
      </c>
      <c r="X87" s="192">
        <f t="shared" si="51"/>
        <v>0</v>
      </c>
      <c r="Y87" s="192">
        <f t="shared" si="47"/>
        <v>0</v>
      </c>
      <c r="Z87" s="192">
        <f t="shared" si="52"/>
        <v>0</v>
      </c>
      <c r="AC87" s="191"/>
      <c r="AD87" s="191"/>
      <c r="AE87" s="191"/>
      <c r="AF87" s="191"/>
      <c r="AG87" s="191"/>
      <c r="AH87" s="191"/>
      <c r="AI87" s="191"/>
      <c r="AJ87" s="191"/>
      <c r="AN87" s="199"/>
      <c r="AP87" s="190"/>
    </row>
    <row r="88" spans="3:42">
      <c r="C88" s="202">
        <f t="shared" si="36"/>
        <v>0</v>
      </c>
      <c r="D88" s="202">
        <f t="shared" si="37"/>
        <v>0</v>
      </c>
      <c r="F88" s="198"/>
      <c r="G88" s="198"/>
      <c r="H88" s="198"/>
      <c r="I88" s="198"/>
      <c r="J88" s="198"/>
      <c r="K88" s="198"/>
      <c r="L88" s="198"/>
      <c r="M88" s="198"/>
      <c r="N88" s="198"/>
      <c r="O88" s="198"/>
      <c r="P88" s="198"/>
      <c r="Q88" s="195">
        <f t="shared" si="42"/>
        <v>0</v>
      </c>
      <c r="R88" s="195">
        <f t="shared" si="43"/>
        <v>0</v>
      </c>
      <c r="T88" s="194">
        <f t="shared" si="50"/>
        <v>0</v>
      </c>
      <c r="U88" s="193">
        <f t="shared" si="44"/>
        <v>45716</v>
      </c>
      <c r="V88" s="192">
        <f t="shared" si="45"/>
        <v>0</v>
      </c>
      <c r="W88" s="192">
        <f t="shared" si="46"/>
        <v>0</v>
      </c>
      <c r="X88" s="192">
        <f t="shared" si="51"/>
        <v>0</v>
      </c>
      <c r="Y88" s="192">
        <f t="shared" si="47"/>
        <v>0</v>
      </c>
      <c r="Z88" s="192">
        <f t="shared" si="52"/>
        <v>0</v>
      </c>
      <c r="AC88" s="191"/>
      <c r="AD88" s="191"/>
      <c r="AE88" s="191"/>
      <c r="AF88" s="191"/>
      <c r="AG88" s="191"/>
      <c r="AH88" s="191"/>
      <c r="AI88" s="191"/>
      <c r="AJ88" s="191"/>
      <c r="AN88" s="199"/>
      <c r="AP88" s="190"/>
    </row>
    <row r="89" spans="3:42">
      <c r="C89" s="202">
        <f t="shared" si="36"/>
        <v>0</v>
      </c>
      <c r="D89" s="202">
        <f t="shared" si="37"/>
        <v>0</v>
      </c>
      <c r="F89" s="198"/>
      <c r="G89" s="198"/>
      <c r="H89" s="198"/>
      <c r="I89" s="198"/>
      <c r="J89" s="198"/>
      <c r="K89" s="198"/>
      <c r="L89" s="198"/>
      <c r="M89" s="198"/>
      <c r="N89" s="198"/>
      <c r="O89" s="198"/>
      <c r="P89" s="198"/>
      <c r="Q89" s="195">
        <f t="shared" si="42"/>
        <v>0</v>
      </c>
      <c r="R89" s="195">
        <f t="shared" si="43"/>
        <v>0</v>
      </c>
      <c r="T89" s="194">
        <f t="shared" si="50"/>
        <v>0</v>
      </c>
      <c r="U89" s="193">
        <f t="shared" si="44"/>
        <v>45747</v>
      </c>
      <c r="V89" s="192">
        <f t="shared" si="45"/>
        <v>0</v>
      </c>
      <c r="W89" s="192">
        <f t="shared" si="46"/>
        <v>0</v>
      </c>
      <c r="X89" s="192">
        <f t="shared" si="51"/>
        <v>0</v>
      </c>
      <c r="Y89" s="192">
        <f t="shared" si="47"/>
        <v>0</v>
      </c>
      <c r="Z89" s="192">
        <f t="shared" si="52"/>
        <v>0</v>
      </c>
      <c r="AC89" s="191"/>
      <c r="AD89" s="191"/>
      <c r="AE89" s="191"/>
      <c r="AF89" s="191"/>
      <c r="AG89" s="191"/>
      <c r="AH89" s="191"/>
      <c r="AI89" s="191"/>
      <c r="AJ89" s="191"/>
      <c r="AN89" s="199"/>
      <c r="AP89" s="190"/>
    </row>
    <row r="90" spans="3:42">
      <c r="C90" s="202">
        <f t="shared" si="36"/>
        <v>0</v>
      </c>
      <c r="D90" s="202">
        <f t="shared" si="37"/>
        <v>0</v>
      </c>
      <c r="F90" s="198"/>
      <c r="G90" s="198"/>
      <c r="H90" s="198"/>
      <c r="I90" s="198"/>
      <c r="J90" s="198"/>
      <c r="K90" s="198"/>
      <c r="L90" s="198"/>
      <c r="M90" s="198"/>
      <c r="N90" s="198"/>
      <c r="O90" s="198"/>
      <c r="P90" s="198"/>
      <c r="Q90" s="195">
        <f t="shared" si="42"/>
        <v>0</v>
      </c>
      <c r="R90" s="195">
        <f t="shared" si="43"/>
        <v>0</v>
      </c>
      <c r="T90" s="194">
        <f t="shared" si="50"/>
        <v>0</v>
      </c>
      <c r="U90" s="193">
        <f t="shared" si="44"/>
        <v>45777</v>
      </c>
      <c r="V90" s="192">
        <f t="shared" si="45"/>
        <v>0</v>
      </c>
      <c r="W90" s="192">
        <f t="shared" si="46"/>
        <v>0</v>
      </c>
      <c r="X90" s="192">
        <f t="shared" si="51"/>
        <v>0</v>
      </c>
      <c r="Y90" s="192">
        <f t="shared" si="47"/>
        <v>0</v>
      </c>
      <c r="Z90" s="192">
        <f t="shared" si="52"/>
        <v>0</v>
      </c>
      <c r="AC90" s="191"/>
      <c r="AD90" s="191"/>
      <c r="AE90" s="191"/>
      <c r="AF90" s="191"/>
      <c r="AG90" s="191"/>
      <c r="AH90" s="191"/>
      <c r="AI90" s="191"/>
      <c r="AJ90" s="191"/>
      <c r="AN90" s="199"/>
      <c r="AP90" s="190"/>
    </row>
    <row r="91" spans="3:42">
      <c r="C91" s="202">
        <f t="shared" si="36"/>
        <v>0</v>
      </c>
      <c r="D91" s="202">
        <f t="shared" si="37"/>
        <v>0</v>
      </c>
      <c r="F91" s="198"/>
      <c r="G91" s="198"/>
      <c r="H91" s="198"/>
      <c r="I91" s="198"/>
      <c r="J91" s="198"/>
      <c r="K91" s="198"/>
      <c r="L91" s="198"/>
      <c r="M91" s="198"/>
      <c r="N91" s="198"/>
      <c r="O91" s="198"/>
      <c r="P91" s="198"/>
      <c r="Q91" s="195">
        <f t="shared" si="42"/>
        <v>0</v>
      </c>
      <c r="R91" s="195">
        <f t="shared" si="43"/>
        <v>0</v>
      </c>
      <c r="T91" s="194">
        <f t="shared" si="50"/>
        <v>0</v>
      </c>
      <c r="U91" s="193">
        <f t="shared" si="44"/>
        <v>45808</v>
      </c>
      <c r="V91" s="192">
        <f t="shared" si="45"/>
        <v>0</v>
      </c>
      <c r="W91" s="192">
        <f t="shared" si="46"/>
        <v>0</v>
      </c>
      <c r="X91" s="192">
        <f t="shared" si="51"/>
        <v>0</v>
      </c>
      <c r="Y91" s="192">
        <f t="shared" si="47"/>
        <v>0</v>
      </c>
      <c r="Z91" s="192">
        <f t="shared" si="52"/>
        <v>0</v>
      </c>
      <c r="AC91" s="191"/>
      <c r="AD91" s="191"/>
      <c r="AE91" s="191"/>
      <c r="AF91" s="191"/>
      <c r="AG91" s="191"/>
      <c r="AH91" s="191"/>
      <c r="AI91" s="191"/>
      <c r="AJ91" s="191"/>
      <c r="AN91" s="199"/>
      <c r="AP91" s="190"/>
    </row>
    <row r="92" spans="3:42">
      <c r="C92" s="202">
        <f t="shared" si="36"/>
        <v>0</v>
      </c>
      <c r="D92" s="202">
        <f t="shared" si="37"/>
        <v>0</v>
      </c>
      <c r="F92" s="198"/>
      <c r="G92" s="198"/>
      <c r="H92" s="198"/>
      <c r="I92" s="198"/>
      <c r="J92" s="198"/>
      <c r="K92" s="198"/>
      <c r="L92" s="198"/>
      <c r="M92" s="198"/>
      <c r="N92" s="198"/>
      <c r="O92" s="198"/>
      <c r="P92" s="198"/>
      <c r="Q92" s="195">
        <f t="shared" si="42"/>
        <v>0</v>
      </c>
      <c r="R92" s="195">
        <f t="shared" si="43"/>
        <v>0</v>
      </c>
      <c r="T92" s="194">
        <f t="shared" si="50"/>
        <v>0</v>
      </c>
      <c r="U92" s="193">
        <f t="shared" si="44"/>
        <v>45838</v>
      </c>
      <c r="V92" s="192">
        <f t="shared" si="45"/>
        <v>0</v>
      </c>
      <c r="W92" s="192">
        <f t="shared" si="46"/>
        <v>0</v>
      </c>
      <c r="X92" s="192">
        <f t="shared" si="51"/>
        <v>0</v>
      </c>
      <c r="Y92" s="192">
        <f t="shared" si="47"/>
        <v>0</v>
      </c>
      <c r="Z92" s="192">
        <f t="shared" si="52"/>
        <v>0</v>
      </c>
      <c r="AC92" s="191"/>
      <c r="AD92" s="191"/>
      <c r="AE92" s="191"/>
      <c r="AF92" s="191"/>
      <c r="AG92" s="191"/>
      <c r="AH92" s="191"/>
      <c r="AI92" s="191"/>
      <c r="AJ92" s="191"/>
      <c r="AN92" s="199"/>
      <c r="AP92" s="190"/>
    </row>
    <row r="93" spans="3:42">
      <c r="C93" s="202">
        <f t="shared" si="36"/>
        <v>0</v>
      </c>
      <c r="D93" s="202">
        <f t="shared" si="37"/>
        <v>0</v>
      </c>
      <c r="F93" s="198"/>
      <c r="G93" s="198"/>
      <c r="H93" s="198"/>
      <c r="I93" s="198"/>
      <c r="J93" s="198"/>
      <c r="K93" s="198"/>
      <c r="L93" s="198"/>
      <c r="M93" s="198"/>
      <c r="N93" s="198"/>
      <c r="O93" s="198"/>
      <c r="P93" s="198"/>
      <c r="Q93" s="195">
        <f t="shared" si="42"/>
        <v>0</v>
      </c>
      <c r="R93" s="195">
        <f t="shared" si="43"/>
        <v>0</v>
      </c>
      <c r="T93" s="194">
        <f t="shared" si="50"/>
        <v>0</v>
      </c>
      <c r="U93" s="193">
        <f t="shared" si="44"/>
        <v>45869</v>
      </c>
      <c r="V93" s="192">
        <f t="shared" si="45"/>
        <v>0</v>
      </c>
      <c r="W93" s="192">
        <f t="shared" si="46"/>
        <v>0</v>
      </c>
      <c r="X93" s="192">
        <f t="shared" si="51"/>
        <v>0</v>
      </c>
      <c r="Y93" s="192">
        <f t="shared" si="47"/>
        <v>0</v>
      </c>
      <c r="Z93" s="192">
        <f t="shared" si="52"/>
        <v>0</v>
      </c>
      <c r="AC93" s="191"/>
      <c r="AD93" s="191"/>
      <c r="AE93" s="191"/>
      <c r="AF93" s="191"/>
      <c r="AG93" s="191"/>
      <c r="AH93" s="191"/>
      <c r="AI93" s="191"/>
      <c r="AJ93" s="191"/>
      <c r="AN93" s="199"/>
      <c r="AP93" s="190"/>
    </row>
    <row r="94" spans="3:42">
      <c r="C94" s="202">
        <f t="shared" si="36"/>
        <v>0</v>
      </c>
      <c r="D94" s="202">
        <f t="shared" si="37"/>
        <v>0</v>
      </c>
      <c r="F94" s="198"/>
      <c r="G94" s="198"/>
      <c r="H94" s="198"/>
      <c r="I94" s="198"/>
      <c r="J94" s="198"/>
      <c r="K94" s="198"/>
      <c r="L94" s="198"/>
      <c r="M94" s="198"/>
      <c r="N94" s="198"/>
      <c r="O94" s="198"/>
      <c r="P94" s="198"/>
      <c r="Q94" s="195">
        <f t="shared" si="42"/>
        <v>0</v>
      </c>
      <c r="R94" s="195">
        <f t="shared" si="43"/>
        <v>0</v>
      </c>
      <c r="T94" s="194">
        <f t="shared" si="50"/>
        <v>0</v>
      </c>
      <c r="U94" s="193">
        <f t="shared" si="44"/>
        <v>45900</v>
      </c>
      <c r="V94" s="192">
        <f t="shared" si="45"/>
        <v>0</v>
      </c>
      <c r="W94" s="192">
        <f t="shared" si="46"/>
        <v>0</v>
      </c>
      <c r="X94" s="192">
        <f t="shared" si="51"/>
        <v>0</v>
      </c>
      <c r="Y94" s="192">
        <f t="shared" si="47"/>
        <v>0</v>
      </c>
      <c r="Z94" s="192">
        <f t="shared" si="52"/>
        <v>0</v>
      </c>
      <c r="AC94" s="191"/>
      <c r="AD94" s="191"/>
      <c r="AE94" s="191"/>
      <c r="AF94" s="191"/>
      <c r="AG94" s="191"/>
      <c r="AH94" s="191"/>
      <c r="AI94" s="191"/>
      <c r="AJ94" s="191"/>
      <c r="AN94" s="199"/>
      <c r="AP94" s="190"/>
    </row>
    <row r="95" spans="3:42">
      <c r="C95" s="202">
        <f t="shared" si="36"/>
        <v>0</v>
      </c>
      <c r="D95" s="202">
        <f t="shared" si="37"/>
        <v>0</v>
      </c>
      <c r="F95" s="198"/>
      <c r="G95" s="198"/>
      <c r="H95" s="198"/>
      <c r="I95" s="198"/>
      <c r="J95" s="198"/>
      <c r="K95" s="198"/>
      <c r="L95" s="198"/>
      <c r="M95" s="198"/>
      <c r="N95" s="198"/>
      <c r="O95" s="198"/>
      <c r="P95" s="198"/>
      <c r="Q95" s="195">
        <f t="shared" si="42"/>
        <v>0</v>
      </c>
      <c r="R95" s="195">
        <f t="shared" si="43"/>
        <v>0</v>
      </c>
      <c r="T95" s="194">
        <f t="shared" si="50"/>
        <v>0</v>
      </c>
      <c r="U95" s="193">
        <f t="shared" si="44"/>
        <v>45930</v>
      </c>
      <c r="V95" s="192">
        <f t="shared" si="45"/>
        <v>0</v>
      </c>
      <c r="W95" s="192">
        <f t="shared" si="46"/>
        <v>0</v>
      </c>
      <c r="X95" s="192">
        <f t="shared" si="51"/>
        <v>0</v>
      </c>
      <c r="Y95" s="192">
        <f t="shared" si="47"/>
        <v>0</v>
      </c>
      <c r="Z95" s="192">
        <f t="shared" si="52"/>
        <v>0</v>
      </c>
      <c r="AC95" s="191"/>
      <c r="AD95" s="191"/>
      <c r="AE95" s="191"/>
      <c r="AF95" s="191"/>
      <c r="AG95" s="191"/>
      <c r="AH95" s="191"/>
      <c r="AI95" s="191"/>
      <c r="AJ95" s="191"/>
      <c r="AN95" s="199"/>
      <c r="AP95" s="190"/>
    </row>
    <row r="96" spans="3:42">
      <c r="C96" s="202">
        <f t="shared" si="36"/>
        <v>0</v>
      </c>
      <c r="D96" s="202">
        <f t="shared" si="37"/>
        <v>0</v>
      </c>
      <c r="F96" s="198"/>
      <c r="G96" s="198"/>
      <c r="H96" s="198"/>
      <c r="I96" s="198"/>
      <c r="J96" s="198"/>
      <c r="K96" s="198"/>
      <c r="L96" s="198"/>
      <c r="M96" s="198"/>
      <c r="N96" s="198"/>
      <c r="O96" s="198"/>
      <c r="P96" s="198"/>
      <c r="Q96" s="195">
        <f t="shared" si="42"/>
        <v>0</v>
      </c>
      <c r="R96" s="195">
        <f t="shared" si="43"/>
        <v>0</v>
      </c>
      <c r="T96" s="194">
        <f t="shared" si="50"/>
        <v>0</v>
      </c>
      <c r="U96" s="193">
        <f t="shared" si="44"/>
        <v>45961</v>
      </c>
      <c r="V96" s="192">
        <f t="shared" si="45"/>
        <v>0</v>
      </c>
      <c r="W96" s="192">
        <f t="shared" si="46"/>
        <v>0</v>
      </c>
      <c r="X96" s="192">
        <f t="shared" si="51"/>
        <v>0</v>
      </c>
      <c r="Y96" s="192">
        <f t="shared" si="47"/>
        <v>0</v>
      </c>
      <c r="Z96" s="192">
        <f t="shared" si="52"/>
        <v>0</v>
      </c>
      <c r="AC96" s="191"/>
      <c r="AD96" s="191"/>
      <c r="AE96" s="191"/>
      <c r="AF96" s="191"/>
      <c r="AG96" s="191"/>
      <c r="AH96" s="191"/>
      <c r="AI96" s="191"/>
      <c r="AJ96" s="191"/>
      <c r="AN96" s="199"/>
      <c r="AP96" s="190"/>
    </row>
    <row r="97" spans="3:62">
      <c r="C97" s="202">
        <f t="shared" si="36"/>
        <v>0</v>
      </c>
      <c r="D97" s="202">
        <f t="shared" si="37"/>
        <v>0</v>
      </c>
      <c r="F97" s="198"/>
      <c r="G97" s="198"/>
      <c r="H97" s="198"/>
      <c r="I97" s="198"/>
      <c r="J97" s="198"/>
      <c r="K97" s="198"/>
      <c r="L97" s="198"/>
      <c r="M97" s="198"/>
      <c r="N97" s="198"/>
      <c r="O97" s="198"/>
      <c r="P97" s="198"/>
      <c r="Q97" s="195">
        <f t="shared" si="42"/>
        <v>0</v>
      </c>
      <c r="R97" s="195">
        <f t="shared" si="43"/>
        <v>0</v>
      </c>
      <c r="T97" s="194">
        <f t="shared" si="50"/>
        <v>0</v>
      </c>
      <c r="U97" s="193">
        <f t="shared" si="44"/>
        <v>45991</v>
      </c>
      <c r="V97" s="192">
        <f t="shared" si="45"/>
        <v>0</v>
      </c>
      <c r="W97" s="192">
        <f t="shared" si="46"/>
        <v>0</v>
      </c>
      <c r="X97" s="192">
        <f t="shared" si="51"/>
        <v>0</v>
      </c>
      <c r="Y97" s="192">
        <f t="shared" si="47"/>
        <v>0</v>
      </c>
      <c r="Z97" s="192">
        <f t="shared" si="52"/>
        <v>0</v>
      </c>
      <c r="AC97" s="191"/>
      <c r="AD97" s="191"/>
      <c r="AE97" s="191"/>
      <c r="AF97" s="191"/>
      <c r="AG97" s="191"/>
      <c r="AH97" s="191"/>
      <c r="AI97" s="191"/>
      <c r="AJ97" s="191"/>
      <c r="AN97" s="199"/>
    </row>
    <row r="98" spans="3:62">
      <c r="C98" s="202">
        <f t="shared" si="36"/>
        <v>0</v>
      </c>
      <c r="D98" s="202">
        <f t="shared" si="37"/>
        <v>0</v>
      </c>
      <c r="F98" s="198"/>
      <c r="G98" s="198"/>
      <c r="H98" s="198"/>
      <c r="I98" s="198"/>
      <c r="J98" s="198"/>
      <c r="K98" s="198"/>
      <c r="L98" s="198"/>
      <c r="M98" s="198"/>
      <c r="N98" s="198"/>
      <c r="O98" s="198"/>
      <c r="P98" s="198"/>
      <c r="Q98" s="195">
        <f t="shared" si="42"/>
        <v>0</v>
      </c>
      <c r="R98" s="195">
        <f t="shared" si="43"/>
        <v>0</v>
      </c>
      <c r="T98" s="194">
        <f t="shared" si="50"/>
        <v>0</v>
      </c>
      <c r="U98" s="193">
        <f t="shared" si="44"/>
        <v>46022</v>
      </c>
      <c r="V98" s="192">
        <f t="shared" si="45"/>
        <v>0</v>
      </c>
      <c r="W98" s="192">
        <f t="shared" si="46"/>
        <v>0</v>
      </c>
      <c r="X98" s="192">
        <f t="shared" si="51"/>
        <v>0</v>
      </c>
      <c r="Y98" s="192">
        <f t="shared" si="47"/>
        <v>0</v>
      </c>
      <c r="Z98" s="192">
        <f t="shared" si="52"/>
        <v>0</v>
      </c>
      <c r="AC98" s="191"/>
      <c r="AD98" s="191"/>
      <c r="AE98" s="191"/>
      <c r="AF98" s="191"/>
      <c r="AG98" s="191"/>
      <c r="AH98" s="191"/>
      <c r="AI98" s="191"/>
      <c r="AJ98" s="191"/>
      <c r="AN98" s="199"/>
    </row>
    <row r="99" spans="3:62">
      <c r="C99" s="202">
        <f t="shared" si="36"/>
        <v>0</v>
      </c>
      <c r="D99" s="202">
        <f t="shared" si="37"/>
        <v>0</v>
      </c>
      <c r="F99" s="198"/>
      <c r="G99" s="198"/>
      <c r="H99" s="198"/>
      <c r="I99" s="198"/>
      <c r="J99" s="198"/>
      <c r="K99" s="198"/>
      <c r="L99" s="198"/>
      <c r="M99" s="198"/>
      <c r="N99" s="198"/>
      <c r="O99" s="198"/>
      <c r="P99" s="198"/>
      <c r="Q99" s="195">
        <f t="shared" si="42"/>
        <v>0</v>
      </c>
      <c r="R99" s="195">
        <f t="shared" si="43"/>
        <v>0</v>
      </c>
      <c r="T99" s="194">
        <f t="shared" si="50"/>
        <v>0</v>
      </c>
      <c r="U99" s="193">
        <f t="shared" si="44"/>
        <v>46053</v>
      </c>
      <c r="V99" s="192">
        <f t="shared" si="45"/>
        <v>0</v>
      </c>
      <c r="W99" s="192">
        <f t="shared" si="46"/>
        <v>0</v>
      </c>
      <c r="X99" s="192">
        <f t="shared" si="51"/>
        <v>0</v>
      </c>
      <c r="Y99" s="192">
        <f t="shared" si="47"/>
        <v>0</v>
      </c>
      <c r="Z99" s="192">
        <f t="shared" si="52"/>
        <v>0</v>
      </c>
      <c r="AC99" s="191"/>
      <c r="AD99" s="191"/>
      <c r="AE99" s="191"/>
      <c r="AF99" s="191"/>
      <c r="AG99" s="191"/>
      <c r="AH99" s="191"/>
      <c r="AI99" s="191"/>
      <c r="AJ99" s="191"/>
      <c r="AN99" s="199"/>
    </row>
    <row r="100" spans="3:62">
      <c r="C100" s="202">
        <f t="shared" si="36"/>
        <v>0</v>
      </c>
      <c r="D100" s="202">
        <f t="shared" si="37"/>
        <v>0</v>
      </c>
      <c r="F100" s="198"/>
      <c r="G100" s="198"/>
      <c r="H100" s="198"/>
      <c r="I100" s="198"/>
      <c r="J100" s="198"/>
      <c r="K100" s="198"/>
      <c r="L100" s="198"/>
      <c r="M100" s="198"/>
      <c r="N100" s="198"/>
      <c r="O100" s="198"/>
      <c r="P100" s="198"/>
      <c r="Q100" s="195">
        <f t="shared" si="42"/>
        <v>0</v>
      </c>
      <c r="R100" s="195">
        <f t="shared" si="43"/>
        <v>0</v>
      </c>
      <c r="T100" s="194">
        <f t="shared" si="50"/>
        <v>0</v>
      </c>
      <c r="U100" s="193">
        <f t="shared" si="44"/>
        <v>46081</v>
      </c>
      <c r="V100" s="192">
        <f t="shared" si="45"/>
        <v>0</v>
      </c>
      <c r="W100" s="192">
        <f t="shared" si="46"/>
        <v>0</v>
      </c>
      <c r="X100" s="192">
        <f t="shared" si="51"/>
        <v>0</v>
      </c>
      <c r="Y100" s="192">
        <f t="shared" si="47"/>
        <v>0</v>
      </c>
      <c r="Z100" s="192">
        <f t="shared" si="52"/>
        <v>0</v>
      </c>
      <c r="AC100" s="191"/>
      <c r="AD100" s="191"/>
      <c r="AE100" s="191"/>
      <c r="AF100" s="191"/>
      <c r="AG100" s="191"/>
      <c r="AH100" s="191"/>
      <c r="AI100" s="191"/>
      <c r="AJ100" s="191"/>
      <c r="AN100" s="199"/>
    </row>
    <row r="101" spans="3:62">
      <c r="C101" s="202">
        <f t="shared" si="36"/>
        <v>0</v>
      </c>
      <c r="D101" s="202">
        <f t="shared" si="37"/>
        <v>0</v>
      </c>
      <c r="F101" s="198"/>
      <c r="G101" s="198"/>
      <c r="H101" s="198"/>
      <c r="I101" s="198"/>
      <c r="J101" s="198"/>
      <c r="K101" s="198"/>
      <c r="L101" s="198"/>
      <c r="M101" s="198"/>
      <c r="N101" s="198"/>
      <c r="O101" s="198"/>
      <c r="P101" s="198"/>
      <c r="Q101" s="195">
        <f t="shared" si="42"/>
        <v>0</v>
      </c>
      <c r="R101" s="195">
        <f t="shared" si="43"/>
        <v>0</v>
      </c>
      <c r="T101" s="194">
        <f t="shared" si="50"/>
        <v>0</v>
      </c>
      <c r="U101" s="193">
        <f t="shared" si="44"/>
        <v>46112</v>
      </c>
      <c r="V101" s="192">
        <f t="shared" si="45"/>
        <v>0</v>
      </c>
      <c r="W101" s="192">
        <f t="shared" si="46"/>
        <v>0</v>
      </c>
      <c r="X101" s="192">
        <f t="shared" si="51"/>
        <v>0</v>
      </c>
      <c r="Y101" s="192">
        <f t="shared" si="47"/>
        <v>0</v>
      </c>
      <c r="Z101" s="192">
        <f t="shared" si="52"/>
        <v>0</v>
      </c>
      <c r="AC101" s="191"/>
      <c r="AD101" s="191"/>
      <c r="AE101" s="191"/>
      <c r="AF101" s="191"/>
      <c r="AG101" s="191"/>
      <c r="AH101" s="191"/>
      <c r="AI101" s="191"/>
      <c r="AJ101" s="191"/>
      <c r="AN101" s="199"/>
    </row>
    <row r="102" spans="3:62">
      <c r="C102" s="202">
        <f t="shared" si="36"/>
        <v>0</v>
      </c>
      <c r="D102" s="202">
        <f t="shared" si="37"/>
        <v>0</v>
      </c>
      <c r="F102" s="198"/>
      <c r="G102" s="198"/>
      <c r="H102" s="198"/>
      <c r="I102" s="198"/>
      <c r="J102" s="198"/>
      <c r="K102" s="198"/>
      <c r="L102" s="198"/>
      <c r="M102" s="198"/>
      <c r="N102" s="198"/>
      <c r="O102" s="198"/>
      <c r="P102" s="198"/>
      <c r="Q102" s="195">
        <f t="shared" si="42"/>
        <v>0</v>
      </c>
      <c r="R102" s="195">
        <f t="shared" si="43"/>
        <v>0</v>
      </c>
      <c r="T102" s="194">
        <f t="shared" si="50"/>
        <v>0</v>
      </c>
      <c r="U102" s="193">
        <f t="shared" si="44"/>
        <v>46142</v>
      </c>
      <c r="V102" s="192">
        <f t="shared" si="45"/>
        <v>0</v>
      </c>
      <c r="W102" s="192">
        <f t="shared" si="46"/>
        <v>0</v>
      </c>
      <c r="X102" s="192">
        <f t="shared" si="51"/>
        <v>0</v>
      </c>
      <c r="Y102" s="192">
        <f t="shared" si="47"/>
        <v>0</v>
      </c>
      <c r="Z102" s="192">
        <f t="shared" si="52"/>
        <v>0</v>
      </c>
      <c r="AC102" s="191"/>
      <c r="AD102" s="191"/>
      <c r="AE102" s="191"/>
      <c r="AF102" s="191"/>
      <c r="AG102" s="191"/>
      <c r="AH102" s="191"/>
      <c r="AI102" s="191"/>
      <c r="AJ102" s="191"/>
      <c r="AN102" s="199"/>
    </row>
    <row r="103" spans="3:62">
      <c r="C103" s="202">
        <f t="shared" si="36"/>
        <v>0</v>
      </c>
      <c r="D103" s="202">
        <f t="shared" si="37"/>
        <v>0</v>
      </c>
      <c r="F103" s="198"/>
      <c r="G103" s="198"/>
      <c r="H103" s="198"/>
      <c r="I103" s="198"/>
      <c r="J103" s="198"/>
      <c r="K103" s="198"/>
      <c r="L103" s="198"/>
      <c r="M103" s="198"/>
      <c r="N103" s="198"/>
      <c r="O103" s="198"/>
      <c r="P103" s="198"/>
      <c r="Q103" s="195">
        <f t="shared" si="42"/>
        <v>0</v>
      </c>
      <c r="R103" s="195">
        <f t="shared" si="43"/>
        <v>0</v>
      </c>
      <c r="T103" s="194">
        <f t="shared" si="50"/>
        <v>0</v>
      </c>
      <c r="U103" s="193">
        <f t="shared" si="44"/>
        <v>46173</v>
      </c>
      <c r="V103" s="192">
        <f t="shared" si="45"/>
        <v>0</v>
      </c>
      <c r="W103" s="192">
        <f t="shared" si="46"/>
        <v>0</v>
      </c>
      <c r="X103" s="192">
        <f t="shared" si="51"/>
        <v>0</v>
      </c>
      <c r="Y103" s="192">
        <f t="shared" si="47"/>
        <v>0</v>
      </c>
      <c r="Z103" s="192">
        <f t="shared" si="52"/>
        <v>0</v>
      </c>
      <c r="AC103" s="191"/>
      <c r="AD103" s="191"/>
      <c r="AE103" s="191"/>
      <c r="AF103" s="191"/>
      <c r="AG103" s="191"/>
      <c r="AH103" s="191"/>
      <c r="AI103" s="191"/>
      <c r="AJ103" s="191"/>
      <c r="AN103" s="199"/>
    </row>
    <row r="104" spans="3:62">
      <c r="C104" s="202">
        <f t="shared" si="36"/>
        <v>0</v>
      </c>
      <c r="D104" s="202">
        <f t="shared" si="37"/>
        <v>0</v>
      </c>
      <c r="F104" s="198"/>
      <c r="G104" s="198"/>
      <c r="H104" s="198"/>
      <c r="I104" s="198"/>
      <c r="J104" s="198"/>
      <c r="K104" s="198"/>
      <c r="L104" s="198"/>
      <c r="M104" s="198"/>
      <c r="N104" s="198"/>
      <c r="O104" s="198"/>
      <c r="P104" s="198"/>
      <c r="Q104" s="195">
        <f t="shared" si="42"/>
        <v>0</v>
      </c>
      <c r="R104" s="195">
        <f t="shared" si="43"/>
        <v>0</v>
      </c>
      <c r="T104" s="194">
        <f t="shared" si="50"/>
        <v>0</v>
      </c>
      <c r="U104" s="193">
        <f t="shared" si="44"/>
        <v>46203</v>
      </c>
      <c r="V104" s="192">
        <f t="shared" si="45"/>
        <v>0</v>
      </c>
      <c r="W104" s="192">
        <f t="shared" si="46"/>
        <v>0</v>
      </c>
      <c r="X104" s="192">
        <f t="shared" si="51"/>
        <v>0</v>
      </c>
      <c r="Y104" s="192">
        <f t="shared" si="47"/>
        <v>0</v>
      </c>
      <c r="Z104" s="192">
        <f t="shared" si="52"/>
        <v>0</v>
      </c>
      <c r="AC104" s="191"/>
      <c r="AD104" s="191"/>
      <c r="AE104" s="191"/>
      <c r="AF104" s="191"/>
      <c r="AG104" s="191"/>
      <c r="AH104" s="191"/>
      <c r="AI104" s="191"/>
      <c r="AJ104" s="191"/>
      <c r="AN104" s="199"/>
    </row>
    <row r="105" spans="3:62">
      <c r="C105" s="202">
        <f t="shared" si="36"/>
        <v>0</v>
      </c>
      <c r="D105" s="202">
        <f t="shared" si="37"/>
        <v>0</v>
      </c>
      <c r="F105" s="198"/>
      <c r="G105" s="198"/>
      <c r="H105" s="198"/>
      <c r="I105" s="198"/>
      <c r="J105" s="198"/>
      <c r="K105" s="198"/>
      <c r="L105" s="198"/>
      <c r="M105" s="198"/>
      <c r="N105" s="198"/>
      <c r="O105" s="198"/>
      <c r="P105" s="198"/>
      <c r="Q105" s="195">
        <f t="shared" si="42"/>
        <v>0</v>
      </c>
      <c r="R105" s="195">
        <f t="shared" si="43"/>
        <v>0</v>
      </c>
      <c r="T105" s="194">
        <f t="shared" si="50"/>
        <v>0</v>
      </c>
      <c r="U105" s="193">
        <f t="shared" si="44"/>
        <v>46234</v>
      </c>
      <c r="V105" s="192">
        <f t="shared" si="45"/>
        <v>0</v>
      </c>
      <c r="W105" s="192">
        <f t="shared" si="46"/>
        <v>0</v>
      </c>
      <c r="X105" s="192">
        <f t="shared" si="51"/>
        <v>0</v>
      </c>
      <c r="Y105" s="192">
        <f t="shared" si="47"/>
        <v>0</v>
      </c>
      <c r="Z105" s="192">
        <f t="shared" si="52"/>
        <v>0</v>
      </c>
      <c r="AC105" s="191"/>
      <c r="AD105" s="191"/>
      <c r="AE105" s="191"/>
      <c r="AF105" s="191"/>
      <c r="AG105" s="191"/>
      <c r="AH105" s="191"/>
      <c r="AI105" s="191"/>
      <c r="AJ105" s="191"/>
      <c r="AN105" s="199"/>
    </row>
    <row r="106" spans="3:62">
      <c r="C106" s="202">
        <f t="shared" si="36"/>
        <v>0</v>
      </c>
      <c r="D106" s="202">
        <f t="shared" si="37"/>
        <v>0</v>
      </c>
      <c r="F106" s="198"/>
      <c r="G106" s="198"/>
      <c r="H106" s="198"/>
      <c r="I106" s="198"/>
      <c r="J106" s="198"/>
      <c r="K106" s="198"/>
      <c r="L106" s="198"/>
      <c r="M106" s="198"/>
      <c r="N106" s="198"/>
      <c r="O106" s="198"/>
      <c r="P106" s="198"/>
      <c r="Q106" s="195">
        <f t="shared" si="42"/>
        <v>0</v>
      </c>
      <c r="R106" s="195">
        <f t="shared" si="43"/>
        <v>0</v>
      </c>
      <c r="T106" s="194">
        <f t="shared" si="50"/>
        <v>0</v>
      </c>
      <c r="U106" s="193">
        <f t="shared" si="44"/>
        <v>46265</v>
      </c>
      <c r="V106" s="192">
        <f t="shared" si="45"/>
        <v>0</v>
      </c>
      <c r="W106" s="192">
        <f t="shared" si="46"/>
        <v>0</v>
      </c>
      <c r="X106" s="192">
        <f t="shared" si="51"/>
        <v>0</v>
      </c>
      <c r="Y106" s="192">
        <f t="shared" si="47"/>
        <v>0</v>
      </c>
      <c r="Z106" s="192">
        <f t="shared" si="52"/>
        <v>0</v>
      </c>
      <c r="AC106" s="191"/>
      <c r="AD106" s="191"/>
      <c r="AE106" s="191"/>
      <c r="AF106" s="191"/>
      <c r="AG106" s="191"/>
      <c r="AH106" s="191"/>
      <c r="AI106" s="191"/>
      <c r="AJ106" s="191"/>
      <c r="AN106" s="199"/>
    </row>
    <row r="107" spans="3:62">
      <c r="C107" s="202">
        <f t="shared" si="36"/>
        <v>0</v>
      </c>
      <c r="D107" s="202">
        <f t="shared" si="37"/>
        <v>0</v>
      </c>
      <c r="F107" s="198"/>
      <c r="G107" s="198"/>
      <c r="H107" s="198"/>
      <c r="I107" s="198"/>
      <c r="J107" s="198"/>
      <c r="K107" s="198"/>
      <c r="L107" s="198"/>
      <c r="M107" s="198"/>
      <c r="N107" s="198"/>
      <c r="O107" s="198"/>
      <c r="P107" s="198"/>
      <c r="Q107" s="195">
        <f t="shared" si="42"/>
        <v>0</v>
      </c>
      <c r="R107" s="195">
        <f t="shared" si="43"/>
        <v>0</v>
      </c>
      <c r="T107" s="194">
        <f t="shared" si="50"/>
        <v>0</v>
      </c>
      <c r="U107" s="193">
        <f t="shared" si="44"/>
        <v>46295</v>
      </c>
      <c r="V107" s="192">
        <f t="shared" si="45"/>
        <v>0</v>
      </c>
      <c r="W107" s="192">
        <f t="shared" si="46"/>
        <v>0</v>
      </c>
      <c r="X107" s="192">
        <f t="shared" si="51"/>
        <v>0</v>
      </c>
      <c r="Y107" s="192">
        <f t="shared" si="47"/>
        <v>0</v>
      </c>
      <c r="Z107" s="192">
        <f t="shared" si="52"/>
        <v>0</v>
      </c>
      <c r="AC107" s="191"/>
      <c r="AD107" s="191"/>
      <c r="AE107" s="191"/>
      <c r="AF107" s="191"/>
      <c r="AG107" s="191"/>
      <c r="AH107" s="191"/>
      <c r="AI107" s="191"/>
      <c r="AJ107" s="191"/>
      <c r="AN107" s="199"/>
    </row>
    <row r="108" spans="3:62">
      <c r="C108" s="202">
        <f t="shared" si="36"/>
        <v>0</v>
      </c>
      <c r="D108" s="202">
        <f t="shared" si="37"/>
        <v>0</v>
      </c>
      <c r="F108" s="198"/>
      <c r="G108" s="198"/>
      <c r="H108" s="198"/>
      <c r="I108" s="198"/>
      <c r="J108" s="198"/>
      <c r="K108" s="198"/>
      <c r="L108" s="198"/>
      <c r="M108" s="198"/>
      <c r="N108" s="198"/>
      <c r="O108" s="198"/>
      <c r="P108" s="198"/>
      <c r="Q108" s="195">
        <f t="shared" si="42"/>
        <v>0</v>
      </c>
      <c r="R108" s="195">
        <f t="shared" si="43"/>
        <v>0</v>
      </c>
      <c r="T108" s="194">
        <f t="shared" si="50"/>
        <v>0</v>
      </c>
      <c r="U108" s="193">
        <f t="shared" si="44"/>
        <v>46326</v>
      </c>
      <c r="V108" s="192">
        <f t="shared" si="45"/>
        <v>0</v>
      </c>
      <c r="W108" s="192">
        <f t="shared" si="46"/>
        <v>0</v>
      </c>
      <c r="X108" s="192">
        <f t="shared" si="51"/>
        <v>0</v>
      </c>
      <c r="Y108" s="192">
        <f t="shared" si="47"/>
        <v>0</v>
      </c>
      <c r="Z108" s="192">
        <f t="shared" si="52"/>
        <v>0</v>
      </c>
      <c r="AC108" s="191"/>
      <c r="AD108" s="191"/>
      <c r="AE108" s="191"/>
      <c r="AF108" s="191"/>
      <c r="AG108" s="191"/>
      <c r="AH108" s="191"/>
      <c r="AI108" s="191"/>
      <c r="AJ108" s="191"/>
      <c r="AN108" s="199"/>
    </row>
    <row r="109" spans="3:62">
      <c r="C109" s="202">
        <f t="shared" si="36"/>
        <v>0</v>
      </c>
      <c r="D109" s="202">
        <f t="shared" si="37"/>
        <v>0</v>
      </c>
      <c r="F109" s="198"/>
      <c r="G109" s="198"/>
      <c r="H109" s="198"/>
      <c r="I109" s="198"/>
      <c r="J109" s="198"/>
      <c r="K109" s="198"/>
      <c r="L109" s="198"/>
      <c r="M109" s="198"/>
      <c r="N109" s="198"/>
      <c r="O109" s="198"/>
      <c r="P109" s="198"/>
      <c r="Q109" s="195">
        <f t="shared" si="42"/>
        <v>0</v>
      </c>
      <c r="R109" s="195">
        <f t="shared" si="43"/>
        <v>0</v>
      </c>
      <c r="T109" s="194">
        <f t="shared" si="50"/>
        <v>0</v>
      </c>
      <c r="U109" s="193">
        <f t="shared" si="44"/>
        <v>46356</v>
      </c>
      <c r="V109" s="192">
        <f t="shared" si="45"/>
        <v>0</v>
      </c>
      <c r="W109" s="192">
        <f t="shared" si="46"/>
        <v>0</v>
      </c>
      <c r="X109" s="192">
        <f t="shared" si="51"/>
        <v>0</v>
      </c>
      <c r="Y109" s="192">
        <f t="shared" si="47"/>
        <v>0</v>
      </c>
      <c r="Z109" s="192">
        <f t="shared" si="52"/>
        <v>0</v>
      </c>
      <c r="AC109" s="191"/>
      <c r="AD109" s="191"/>
      <c r="AE109" s="191"/>
      <c r="AF109" s="191"/>
      <c r="AG109" s="191"/>
      <c r="AH109" s="191"/>
      <c r="AI109" s="191"/>
      <c r="AJ109" s="191"/>
      <c r="AN109" s="189"/>
      <c r="AO109" s="189"/>
    </row>
    <row r="110" spans="3:62" s="199" customFormat="1">
      <c r="E110" s="158"/>
      <c r="F110" s="201"/>
      <c r="G110" s="201"/>
      <c r="H110" s="201"/>
      <c r="I110" s="201"/>
      <c r="J110" s="201"/>
      <c r="K110" s="201"/>
      <c r="L110" s="201"/>
      <c r="M110" s="201"/>
      <c r="N110" s="201"/>
      <c r="O110" s="201"/>
      <c r="P110" s="201"/>
      <c r="Q110" s="195">
        <f t="shared" si="42"/>
        <v>0</v>
      </c>
      <c r="R110" s="195">
        <f t="shared" si="43"/>
        <v>0</v>
      </c>
      <c r="S110" s="156"/>
      <c r="T110" s="194">
        <f t="shared" si="50"/>
        <v>0</v>
      </c>
      <c r="U110" s="193">
        <f t="shared" si="44"/>
        <v>46387</v>
      </c>
      <c r="V110" s="192">
        <f t="shared" si="45"/>
        <v>0</v>
      </c>
      <c r="W110" s="192">
        <f t="shared" si="46"/>
        <v>0</v>
      </c>
      <c r="X110" s="192">
        <f t="shared" si="51"/>
        <v>0</v>
      </c>
      <c r="Y110" s="192">
        <f t="shared" si="47"/>
        <v>0</v>
      </c>
      <c r="Z110" s="192">
        <f t="shared" si="52"/>
        <v>0</v>
      </c>
      <c r="AC110" s="200"/>
      <c r="AD110" s="200"/>
      <c r="AE110" s="200"/>
      <c r="AF110" s="200"/>
      <c r="AG110" s="200"/>
      <c r="AH110" s="200"/>
      <c r="AI110" s="200"/>
      <c r="AJ110" s="200"/>
      <c r="AN110" s="199">
        <v>12</v>
      </c>
      <c r="BE110" s="157"/>
      <c r="BJ110" s="157"/>
    </row>
    <row r="111" spans="3:62">
      <c r="F111" s="198"/>
      <c r="G111" s="198"/>
      <c r="H111" s="198"/>
      <c r="I111" s="198"/>
      <c r="J111" s="198"/>
      <c r="K111" s="198"/>
      <c r="L111" s="198"/>
      <c r="Q111" s="195">
        <f t="shared" si="42"/>
        <v>0</v>
      </c>
      <c r="R111" s="195">
        <f t="shared" si="43"/>
        <v>0</v>
      </c>
      <c r="T111" s="194">
        <f t="shared" si="50"/>
        <v>0</v>
      </c>
      <c r="U111" s="193">
        <f t="shared" si="44"/>
        <v>46418</v>
      </c>
      <c r="V111" s="192">
        <f t="shared" si="45"/>
        <v>0</v>
      </c>
      <c r="W111" s="192">
        <f t="shared" si="46"/>
        <v>0</v>
      </c>
      <c r="X111" s="192">
        <f t="shared" si="51"/>
        <v>0</v>
      </c>
      <c r="Y111" s="192">
        <f t="shared" si="47"/>
        <v>0</v>
      </c>
      <c r="Z111" s="192">
        <f t="shared" si="52"/>
        <v>0</v>
      </c>
      <c r="AC111" s="191"/>
      <c r="AD111" s="191"/>
      <c r="AE111" s="191"/>
      <c r="AF111" s="191"/>
      <c r="AG111" s="191"/>
      <c r="AH111" s="191"/>
      <c r="AI111" s="191"/>
      <c r="AJ111" s="191"/>
      <c r="AN111" s="189"/>
      <c r="AO111" s="189"/>
    </row>
    <row r="112" spans="3:62">
      <c r="Q112" s="195">
        <f t="shared" si="42"/>
        <v>0</v>
      </c>
      <c r="R112" s="195">
        <f t="shared" si="43"/>
        <v>0</v>
      </c>
      <c r="T112" s="194">
        <f t="shared" si="50"/>
        <v>0</v>
      </c>
      <c r="U112" s="193">
        <f t="shared" si="44"/>
        <v>46446</v>
      </c>
      <c r="V112" s="192">
        <f t="shared" si="45"/>
        <v>0</v>
      </c>
      <c r="W112" s="192">
        <f t="shared" si="46"/>
        <v>0</v>
      </c>
      <c r="X112" s="192">
        <f t="shared" si="51"/>
        <v>0</v>
      </c>
      <c r="Y112" s="192">
        <f t="shared" si="47"/>
        <v>0</v>
      </c>
      <c r="Z112" s="192">
        <f t="shared" si="52"/>
        <v>0</v>
      </c>
      <c r="AC112" s="191"/>
      <c r="AD112" s="191"/>
      <c r="AE112" s="191"/>
      <c r="AF112" s="191"/>
      <c r="AG112" s="191"/>
      <c r="AH112" s="191"/>
      <c r="AI112" s="191"/>
      <c r="AJ112" s="191"/>
      <c r="AN112" s="189"/>
      <c r="AO112" s="189"/>
    </row>
    <row r="113" spans="17:41">
      <c r="Q113" s="195">
        <f t="shared" si="42"/>
        <v>0</v>
      </c>
      <c r="R113" s="195">
        <f t="shared" si="43"/>
        <v>0</v>
      </c>
      <c r="T113" s="194">
        <f t="shared" si="50"/>
        <v>0</v>
      </c>
      <c r="U113" s="193">
        <f t="shared" si="44"/>
        <v>46477</v>
      </c>
      <c r="V113" s="192">
        <f t="shared" si="45"/>
        <v>0</v>
      </c>
      <c r="W113" s="192">
        <f t="shared" si="46"/>
        <v>0</v>
      </c>
      <c r="X113" s="192">
        <f t="shared" si="51"/>
        <v>0</v>
      </c>
      <c r="Y113" s="192">
        <f t="shared" si="47"/>
        <v>0</v>
      </c>
      <c r="Z113" s="192">
        <f t="shared" si="52"/>
        <v>0</v>
      </c>
      <c r="AC113" s="191"/>
      <c r="AD113" s="191"/>
      <c r="AE113" s="191"/>
      <c r="AF113" s="191"/>
      <c r="AG113" s="191"/>
      <c r="AH113" s="191"/>
      <c r="AI113" s="191"/>
      <c r="AJ113" s="191"/>
      <c r="AN113" s="189"/>
      <c r="AO113" s="189"/>
    </row>
    <row r="114" spans="17:41">
      <c r="Q114" s="195">
        <f t="shared" si="42"/>
        <v>0</v>
      </c>
      <c r="R114" s="195">
        <f t="shared" si="43"/>
        <v>0</v>
      </c>
      <c r="T114" s="194">
        <f t="shared" si="50"/>
        <v>0</v>
      </c>
      <c r="U114" s="193">
        <f t="shared" si="44"/>
        <v>46507</v>
      </c>
      <c r="V114" s="192">
        <f t="shared" si="45"/>
        <v>0</v>
      </c>
      <c r="W114" s="192">
        <f t="shared" si="46"/>
        <v>0</v>
      </c>
      <c r="X114" s="192">
        <f t="shared" si="51"/>
        <v>0</v>
      </c>
      <c r="Y114" s="192">
        <f t="shared" si="47"/>
        <v>0</v>
      </c>
      <c r="Z114" s="192">
        <f t="shared" si="52"/>
        <v>0</v>
      </c>
      <c r="AC114" s="191"/>
      <c r="AD114" s="191"/>
      <c r="AE114" s="191"/>
      <c r="AF114" s="191"/>
      <c r="AG114" s="191"/>
      <c r="AH114" s="191"/>
      <c r="AI114" s="191"/>
      <c r="AJ114" s="191"/>
      <c r="AN114" s="196"/>
      <c r="AO114" s="189"/>
    </row>
    <row r="115" spans="17:41">
      <c r="Q115" s="195">
        <f t="shared" si="42"/>
        <v>0</v>
      </c>
      <c r="R115" s="195">
        <f t="shared" si="43"/>
        <v>0</v>
      </c>
      <c r="T115" s="194">
        <f t="shared" si="50"/>
        <v>0</v>
      </c>
      <c r="U115" s="193">
        <f t="shared" si="44"/>
        <v>46538</v>
      </c>
      <c r="V115" s="192">
        <f t="shared" si="45"/>
        <v>0</v>
      </c>
      <c r="W115" s="192">
        <f t="shared" si="46"/>
        <v>0</v>
      </c>
      <c r="X115" s="192">
        <f t="shared" si="51"/>
        <v>0</v>
      </c>
      <c r="Y115" s="192">
        <f t="shared" si="47"/>
        <v>0</v>
      </c>
      <c r="Z115" s="192">
        <f t="shared" si="52"/>
        <v>0</v>
      </c>
      <c r="AC115" s="191"/>
      <c r="AD115" s="191"/>
      <c r="AE115" s="191"/>
      <c r="AF115" s="191"/>
      <c r="AG115" s="191"/>
      <c r="AH115" s="191"/>
      <c r="AI115" s="191"/>
      <c r="AJ115" s="191"/>
      <c r="AN115" s="197"/>
      <c r="AO115" s="189"/>
    </row>
    <row r="116" spans="17:41">
      <c r="Q116" s="195">
        <f t="shared" si="42"/>
        <v>0</v>
      </c>
      <c r="R116" s="195">
        <f t="shared" si="43"/>
        <v>0</v>
      </c>
      <c r="T116" s="194">
        <f t="shared" si="50"/>
        <v>0</v>
      </c>
      <c r="U116" s="193">
        <f t="shared" si="44"/>
        <v>46568</v>
      </c>
      <c r="V116" s="192">
        <f t="shared" si="45"/>
        <v>0</v>
      </c>
      <c r="W116" s="192">
        <f t="shared" si="46"/>
        <v>0</v>
      </c>
      <c r="X116" s="192">
        <f t="shared" si="51"/>
        <v>0</v>
      </c>
      <c r="Y116" s="192">
        <f t="shared" si="47"/>
        <v>0</v>
      </c>
      <c r="Z116" s="192">
        <f t="shared" si="52"/>
        <v>0</v>
      </c>
      <c r="AC116" s="191"/>
      <c r="AD116" s="191"/>
      <c r="AE116" s="191"/>
      <c r="AF116" s="191"/>
      <c r="AG116" s="191"/>
      <c r="AH116" s="191"/>
      <c r="AI116" s="191"/>
      <c r="AJ116" s="191"/>
      <c r="AN116" s="196"/>
      <c r="AO116" s="189"/>
    </row>
    <row r="117" spans="17:41">
      <c r="Q117" s="195">
        <f t="shared" si="42"/>
        <v>0</v>
      </c>
      <c r="R117" s="195">
        <f t="shared" si="43"/>
        <v>0</v>
      </c>
      <c r="T117" s="194">
        <f t="shared" si="50"/>
        <v>0</v>
      </c>
      <c r="U117" s="193">
        <f t="shared" si="44"/>
        <v>46599</v>
      </c>
      <c r="V117" s="192">
        <f t="shared" si="45"/>
        <v>0</v>
      </c>
      <c r="W117" s="192">
        <f t="shared" si="46"/>
        <v>0</v>
      </c>
      <c r="X117" s="192">
        <f t="shared" si="51"/>
        <v>0</v>
      </c>
      <c r="Y117" s="192">
        <f t="shared" si="47"/>
        <v>0</v>
      </c>
      <c r="Z117" s="192">
        <f t="shared" si="52"/>
        <v>0</v>
      </c>
      <c r="AC117" s="191"/>
      <c r="AD117" s="191"/>
      <c r="AE117" s="191"/>
      <c r="AF117" s="191"/>
      <c r="AG117" s="191"/>
      <c r="AH117" s="191"/>
      <c r="AI117" s="191"/>
      <c r="AJ117" s="191"/>
      <c r="AN117" s="197"/>
      <c r="AO117" s="189"/>
    </row>
    <row r="118" spans="17:41">
      <c r="Q118" s="195">
        <f t="shared" si="42"/>
        <v>0</v>
      </c>
      <c r="R118" s="195">
        <f t="shared" si="43"/>
        <v>0</v>
      </c>
      <c r="T118" s="194">
        <f t="shared" si="50"/>
        <v>0</v>
      </c>
      <c r="U118" s="193">
        <f t="shared" si="44"/>
        <v>46630</v>
      </c>
      <c r="V118" s="192">
        <f t="shared" si="45"/>
        <v>0</v>
      </c>
      <c r="W118" s="192">
        <f t="shared" si="46"/>
        <v>0</v>
      </c>
      <c r="X118" s="192">
        <f t="shared" si="51"/>
        <v>0</v>
      </c>
      <c r="Y118" s="192">
        <f t="shared" si="47"/>
        <v>0</v>
      </c>
      <c r="Z118" s="192">
        <f t="shared" si="52"/>
        <v>0</v>
      </c>
      <c r="AC118" s="191"/>
      <c r="AD118" s="191"/>
      <c r="AE118" s="191"/>
      <c r="AF118" s="191"/>
      <c r="AG118" s="191"/>
      <c r="AH118" s="191"/>
      <c r="AI118" s="191"/>
      <c r="AJ118" s="191"/>
      <c r="AN118" s="196"/>
      <c r="AO118" s="189"/>
    </row>
    <row r="119" spans="17:41">
      <c r="Q119" s="195">
        <f t="shared" si="42"/>
        <v>0</v>
      </c>
      <c r="R119" s="195">
        <f t="shared" si="43"/>
        <v>0</v>
      </c>
      <c r="T119" s="194">
        <f t="shared" si="50"/>
        <v>0</v>
      </c>
      <c r="U119" s="193">
        <f t="shared" si="44"/>
        <v>46660</v>
      </c>
      <c r="V119" s="192">
        <f t="shared" si="45"/>
        <v>0</v>
      </c>
      <c r="W119" s="192">
        <f t="shared" si="46"/>
        <v>0</v>
      </c>
      <c r="X119" s="192">
        <f t="shared" si="51"/>
        <v>0</v>
      </c>
      <c r="Y119" s="192">
        <f t="shared" si="47"/>
        <v>0</v>
      </c>
      <c r="Z119" s="192">
        <f t="shared" si="52"/>
        <v>0</v>
      </c>
      <c r="AC119" s="191"/>
      <c r="AD119" s="191"/>
      <c r="AE119" s="191"/>
      <c r="AF119" s="191"/>
      <c r="AG119" s="191"/>
      <c r="AH119" s="191"/>
      <c r="AI119" s="191"/>
      <c r="AJ119" s="191"/>
      <c r="AN119" s="197"/>
      <c r="AO119" s="189"/>
    </row>
    <row r="120" spans="17:41">
      <c r="Q120" s="195">
        <f t="shared" si="42"/>
        <v>0</v>
      </c>
      <c r="R120" s="195">
        <f t="shared" si="43"/>
        <v>0</v>
      </c>
      <c r="T120" s="194">
        <f t="shared" si="50"/>
        <v>0</v>
      </c>
      <c r="U120" s="193">
        <f t="shared" si="44"/>
        <v>46691</v>
      </c>
      <c r="V120" s="192">
        <f t="shared" si="45"/>
        <v>0</v>
      </c>
      <c r="W120" s="192">
        <f t="shared" si="46"/>
        <v>0</v>
      </c>
      <c r="X120" s="192">
        <f t="shared" si="51"/>
        <v>0</v>
      </c>
      <c r="Y120" s="192">
        <f t="shared" si="47"/>
        <v>0</v>
      </c>
      <c r="Z120" s="192">
        <f t="shared" si="52"/>
        <v>0</v>
      </c>
      <c r="AC120" s="191"/>
      <c r="AD120" s="191"/>
      <c r="AE120" s="191"/>
      <c r="AF120" s="191"/>
      <c r="AG120" s="191"/>
      <c r="AH120" s="191"/>
      <c r="AI120" s="191"/>
      <c r="AJ120" s="191"/>
      <c r="AN120" s="196"/>
      <c r="AO120" s="189"/>
    </row>
    <row r="121" spans="17:41">
      <c r="Q121" s="195">
        <f t="shared" si="42"/>
        <v>0</v>
      </c>
      <c r="R121" s="195">
        <f t="shared" si="43"/>
        <v>0</v>
      </c>
      <c r="T121" s="194">
        <f t="shared" si="50"/>
        <v>0</v>
      </c>
      <c r="U121" s="193">
        <f t="shared" si="44"/>
        <v>46721</v>
      </c>
      <c r="V121" s="192">
        <f t="shared" si="45"/>
        <v>0</v>
      </c>
      <c r="W121" s="192">
        <f t="shared" si="46"/>
        <v>0</v>
      </c>
      <c r="X121" s="192">
        <f t="shared" si="51"/>
        <v>0</v>
      </c>
      <c r="Y121" s="192">
        <f t="shared" si="47"/>
        <v>0</v>
      </c>
      <c r="Z121" s="192">
        <f t="shared" si="52"/>
        <v>0</v>
      </c>
      <c r="AC121" s="191"/>
      <c r="AD121" s="191"/>
      <c r="AE121" s="191"/>
      <c r="AF121" s="191"/>
      <c r="AG121" s="191"/>
      <c r="AH121" s="191"/>
      <c r="AI121" s="191"/>
      <c r="AJ121" s="191"/>
      <c r="AN121" s="197"/>
      <c r="AO121" s="189"/>
    </row>
    <row r="122" spans="17:41">
      <c r="Q122" s="195">
        <f t="shared" si="42"/>
        <v>0</v>
      </c>
      <c r="R122" s="195">
        <f t="shared" si="43"/>
        <v>0</v>
      </c>
      <c r="T122" s="194">
        <f t="shared" si="50"/>
        <v>0</v>
      </c>
      <c r="U122" s="193">
        <f t="shared" si="44"/>
        <v>46752</v>
      </c>
      <c r="V122" s="192">
        <f t="shared" si="45"/>
        <v>0</v>
      </c>
      <c r="W122" s="192">
        <f t="shared" si="46"/>
        <v>0</v>
      </c>
      <c r="X122" s="192">
        <f t="shared" si="51"/>
        <v>0</v>
      </c>
      <c r="Y122" s="192">
        <f t="shared" si="47"/>
        <v>0</v>
      </c>
      <c r="Z122" s="192">
        <f t="shared" si="52"/>
        <v>0</v>
      </c>
      <c r="AC122" s="191"/>
      <c r="AD122" s="191"/>
      <c r="AE122" s="191"/>
      <c r="AF122" s="191"/>
      <c r="AG122" s="191"/>
      <c r="AH122" s="191"/>
      <c r="AI122" s="191"/>
      <c r="AJ122" s="191"/>
      <c r="AN122" s="196"/>
      <c r="AO122" s="189"/>
    </row>
    <row r="123" spans="17:41">
      <c r="Q123" s="195">
        <f t="shared" si="42"/>
        <v>0</v>
      </c>
      <c r="R123" s="195">
        <f t="shared" si="43"/>
        <v>0</v>
      </c>
      <c r="T123" s="194">
        <f t="shared" si="50"/>
        <v>0</v>
      </c>
      <c r="U123" s="193">
        <f t="shared" si="44"/>
        <v>46783</v>
      </c>
      <c r="V123" s="192">
        <f t="shared" si="45"/>
        <v>0</v>
      </c>
      <c r="W123" s="192">
        <f t="shared" si="46"/>
        <v>0</v>
      </c>
      <c r="X123" s="192">
        <f t="shared" si="51"/>
        <v>0</v>
      </c>
      <c r="Y123" s="192">
        <f t="shared" si="47"/>
        <v>0</v>
      </c>
      <c r="Z123" s="192">
        <f t="shared" si="52"/>
        <v>0</v>
      </c>
      <c r="AC123" s="191"/>
      <c r="AD123" s="191"/>
      <c r="AE123" s="191"/>
      <c r="AF123" s="191"/>
      <c r="AG123" s="191"/>
      <c r="AH123" s="191"/>
      <c r="AI123" s="191"/>
      <c r="AJ123" s="191"/>
      <c r="AN123" s="197"/>
      <c r="AO123" s="189"/>
    </row>
    <row r="124" spans="17:41">
      <c r="Q124" s="195">
        <f t="shared" si="42"/>
        <v>0</v>
      </c>
      <c r="R124" s="195">
        <f t="shared" si="43"/>
        <v>0</v>
      </c>
      <c r="T124" s="194">
        <f t="shared" si="50"/>
        <v>0</v>
      </c>
      <c r="U124" s="193">
        <f t="shared" si="44"/>
        <v>46812</v>
      </c>
      <c r="V124" s="192">
        <f t="shared" si="45"/>
        <v>0</v>
      </c>
      <c r="W124" s="192">
        <f t="shared" si="46"/>
        <v>0</v>
      </c>
      <c r="X124" s="192">
        <f t="shared" si="51"/>
        <v>0</v>
      </c>
      <c r="Y124" s="192">
        <f t="shared" si="47"/>
        <v>0</v>
      </c>
      <c r="Z124" s="192">
        <f t="shared" si="52"/>
        <v>0</v>
      </c>
      <c r="AC124" s="191"/>
      <c r="AD124" s="191"/>
      <c r="AE124" s="191"/>
      <c r="AF124" s="191"/>
      <c r="AG124" s="191"/>
      <c r="AH124" s="191"/>
      <c r="AI124" s="191"/>
      <c r="AJ124" s="191"/>
      <c r="AN124" s="196"/>
      <c r="AO124" s="189"/>
    </row>
    <row r="125" spans="17:41">
      <c r="Q125" s="195">
        <f t="shared" si="42"/>
        <v>0</v>
      </c>
      <c r="R125" s="195">
        <f t="shared" si="43"/>
        <v>0</v>
      </c>
      <c r="T125" s="194">
        <f t="shared" si="50"/>
        <v>0</v>
      </c>
      <c r="U125" s="193">
        <f t="shared" si="44"/>
        <v>46843</v>
      </c>
      <c r="V125" s="192">
        <f t="shared" si="45"/>
        <v>0</v>
      </c>
      <c r="W125" s="192">
        <f t="shared" si="46"/>
        <v>0</v>
      </c>
      <c r="X125" s="192">
        <f t="shared" si="51"/>
        <v>0</v>
      </c>
      <c r="Y125" s="192">
        <f t="shared" si="47"/>
        <v>0</v>
      </c>
      <c r="Z125" s="192">
        <f t="shared" si="52"/>
        <v>0</v>
      </c>
      <c r="AC125" s="191"/>
      <c r="AD125" s="191"/>
      <c r="AE125" s="191"/>
      <c r="AF125" s="191"/>
      <c r="AG125" s="191"/>
      <c r="AH125" s="191"/>
      <c r="AI125" s="191"/>
      <c r="AJ125" s="191"/>
      <c r="AN125" s="197"/>
      <c r="AO125" s="189"/>
    </row>
    <row r="126" spans="17:41">
      <c r="Q126" s="195">
        <f t="shared" si="42"/>
        <v>0</v>
      </c>
      <c r="R126" s="195">
        <f t="shared" si="43"/>
        <v>0</v>
      </c>
      <c r="T126" s="194">
        <f t="shared" si="50"/>
        <v>0</v>
      </c>
      <c r="U126" s="193">
        <f t="shared" si="44"/>
        <v>46873</v>
      </c>
      <c r="V126" s="192">
        <f t="shared" si="45"/>
        <v>0</v>
      </c>
      <c r="W126" s="192">
        <f t="shared" si="46"/>
        <v>0</v>
      </c>
      <c r="X126" s="192">
        <f t="shared" si="51"/>
        <v>0</v>
      </c>
      <c r="Y126" s="192">
        <f t="shared" si="47"/>
        <v>0</v>
      </c>
      <c r="Z126" s="192">
        <f t="shared" si="52"/>
        <v>0</v>
      </c>
      <c r="AC126" s="191"/>
      <c r="AD126" s="191"/>
      <c r="AE126" s="191"/>
      <c r="AF126" s="191"/>
      <c r="AG126" s="191"/>
      <c r="AH126" s="191"/>
      <c r="AI126" s="191"/>
      <c r="AJ126" s="191"/>
      <c r="AN126" s="196"/>
      <c r="AO126" s="189"/>
    </row>
    <row r="127" spans="17:41">
      <c r="Q127" s="195">
        <f t="shared" si="42"/>
        <v>0</v>
      </c>
      <c r="R127" s="195">
        <f t="shared" si="43"/>
        <v>0</v>
      </c>
      <c r="T127" s="194">
        <f t="shared" si="50"/>
        <v>0</v>
      </c>
      <c r="U127" s="193">
        <f t="shared" si="44"/>
        <v>46904</v>
      </c>
      <c r="V127" s="192">
        <f t="shared" si="45"/>
        <v>0</v>
      </c>
      <c r="W127" s="192">
        <f t="shared" si="46"/>
        <v>0</v>
      </c>
      <c r="X127" s="192">
        <f t="shared" si="51"/>
        <v>0</v>
      </c>
      <c r="Y127" s="192">
        <f t="shared" si="47"/>
        <v>0</v>
      </c>
      <c r="Z127" s="192">
        <f t="shared" si="52"/>
        <v>0</v>
      </c>
      <c r="AC127" s="191"/>
      <c r="AD127" s="191"/>
      <c r="AE127" s="191"/>
      <c r="AF127" s="191"/>
      <c r="AG127" s="191"/>
      <c r="AH127" s="191"/>
      <c r="AI127" s="191"/>
      <c r="AJ127" s="191"/>
      <c r="AN127" s="197"/>
      <c r="AO127" s="189"/>
    </row>
    <row r="128" spans="17:41">
      <c r="Q128" s="195">
        <f t="shared" si="42"/>
        <v>0</v>
      </c>
      <c r="R128" s="195">
        <f t="shared" si="43"/>
        <v>0</v>
      </c>
      <c r="T128" s="194">
        <f t="shared" si="50"/>
        <v>0</v>
      </c>
      <c r="U128" s="193">
        <f t="shared" si="44"/>
        <v>46934</v>
      </c>
      <c r="V128" s="192">
        <f t="shared" si="45"/>
        <v>0</v>
      </c>
      <c r="W128" s="192">
        <f t="shared" si="46"/>
        <v>0</v>
      </c>
      <c r="X128" s="192">
        <f t="shared" si="51"/>
        <v>0</v>
      </c>
      <c r="Y128" s="192">
        <f t="shared" si="47"/>
        <v>0</v>
      </c>
      <c r="Z128" s="192">
        <f t="shared" si="52"/>
        <v>0</v>
      </c>
      <c r="AC128" s="191"/>
      <c r="AD128" s="191"/>
      <c r="AE128" s="191"/>
      <c r="AF128" s="191"/>
      <c r="AG128" s="191"/>
      <c r="AH128" s="191"/>
      <c r="AI128" s="191"/>
      <c r="AJ128" s="191"/>
      <c r="AN128" s="196"/>
      <c r="AO128" s="189"/>
    </row>
    <row r="129" spans="17:41">
      <c r="Q129" s="195">
        <f t="shared" si="42"/>
        <v>0</v>
      </c>
      <c r="R129" s="195">
        <f t="shared" si="43"/>
        <v>0</v>
      </c>
      <c r="T129" s="194">
        <f t="shared" si="50"/>
        <v>0</v>
      </c>
      <c r="U129" s="193">
        <f t="shared" si="44"/>
        <v>46965</v>
      </c>
      <c r="V129" s="192">
        <f t="shared" si="45"/>
        <v>0</v>
      </c>
      <c r="W129" s="192">
        <f t="shared" si="46"/>
        <v>0</v>
      </c>
      <c r="X129" s="192">
        <f t="shared" si="51"/>
        <v>0</v>
      </c>
      <c r="Y129" s="192">
        <f t="shared" si="47"/>
        <v>0</v>
      </c>
      <c r="Z129" s="192">
        <f t="shared" si="52"/>
        <v>0</v>
      </c>
      <c r="AC129" s="191"/>
      <c r="AD129" s="191"/>
      <c r="AE129" s="191"/>
      <c r="AF129" s="191"/>
      <c r="AG129" s="191"/>
      <c r="AH129" s="191"/>
      <c r="AI129" s="191"/>
      <c r="AJ129" s="191"/>
      <c r="AN129" s="197"/>
      <c r="AO129" s="189"/>
    </row>
    <row r="130" spans="17:41">
      <c r="Q130" s="195">
        <f t="shared" si="42"/>
        <v>0</v>
      </c>
      <c r="R130" s="195">
        <f t="shared" si="43"/>
        <v>0</v>
      </c>
      <c r="T130" s="194">
        <f t="shared" si="50"/>
        <v>0</v>
      </c>
      <c r="U130" s="193">
        <f t="shared" si="44"/>
        <v>46996</v>
      </c>
      <c r="V130" s="192">
        <f t="shared" si="45"/>
        <v>0</v>
      </c>
      <c r="W130" s="192">
        <f t="shared" si="46"/>
        <v>0</v>
      </c>
      <c r="X130" s="192">
        <f t="shared" si="51"/>
        <v>0</v>
      </c>
      <c r="Y130" s="192">
        <f t="shared" si="47"/>
        <v>0</v>
      </c>
      <c r="Z130" s="192">
        <f t="shared" si="52"/>
        <v>0</v>
      </c>
      <c r="AC130" s="191"/>
      <c r="AD130" s="191"/>
      <c r="AE130" s="191"/>
      <c r="AF130" s="191"/>
      <c r="AG130" s="191"/>
      <c r="AH130" s="191"/>
      <c r="AI130" s="191"/>
      <c r="AJ130" s="191"/>
      <c r="AN130" s="196"/>
      <c r="AO130" s="189"/>
    </row>
    <row r="131" spans="17:41">
      <c r="Q131" s="195">
        <f t="shared" si="42"/>
        <v>0</v>
      </c>
      <c r="R131" s="195">
        <f t="shared" si="43"/>
        <v>0</v>
      </c>
      <c r="T131" s="194">
        <f t="shared" si="50"/>
        <v>0</v>
      </c>
      <c r="U131" s="193">
        <f t="shared" si="44"/>
        <v>47026</v>
      </c>
      <c r="V131" s="192">
        <f t="shared" si="45"/>
        <v>0</v>
      </c>
      <c r="W131" s="192">
        <f t="shared" si="46"/>
        <v>0</v>
      </c>
      <c r="X131" s="192">
        <f t="shared" si="51"/>
        <v>0</v>
      </c>
      <c r="Y131" s="192">
        <f t="shared" si="47"/>
        <v>0</v>
      </c>
      <c r="Z131" s="192">
        <f t="shared" si="52"/>
        <v>0</v>
      </c>
      <c r="AC131" s="191"/>
      <c r="AD131" s="191"/>
      <c r="AE131" s="191"/>
      <c r="AF131" s="191"/>
      <c r="AG131" s="191"/>
      <c r="AH131" s="191"/>
      <c r="AI131" s="191"/>
      <c r="AJ131" s="191"/>
      <c r="AN131" s="197"/>
      <c r="AO131" s="189"/>
    </row>
    <row r="132" spans="17:41">
      <c r="Q132" s="195">
        <f t="shared" si="42"/>
        <v>0</v>
      </c>
      <c r="R132" s="195">
        <f t="shared" si="43"/>
        <v>0</v>
      </c>
      <c r="T132" s="194">
        <f t="shared" si="50"/>
        <v>0</v>
      </c>
      <c r="U132" s="193">
        <f t="shared" si="44"/>
        <v>47057</v>
      </c>
      <c r="V132" s="192">
        <f t="shared" si="45"/>
        <v>0</v>
      </c>
      <c r="W132" s="192">
        <f t="shared" si="46"/>
        <v>0</v>
      </c>
      <c r="X132" s="192">
        <f t="shared" si="51"/>
        <v>0</v>
      </c>
      <c r="Y132" s="192">
        <f t="shared" si="47"/>
        <v>0</v>
      </c>
      <c r="Z132" s="192">
        <f t="shared" si="52"/>
        <v>0</v>
      </c>
      <c r="AC132" s="191"/>
      <c r="AD132" s="191"/>
      <c r="AE132" s="191"/>
      <c r="AF132" s="191"/>
      <c r="AG132" s="191"/>
      <c r="AH132" s="191"/>
      <c r="AI132" s="191"/>
      <c r="AJ132" s="191"/>
      <c r="AN132" s="196"/>
      <c r="AO132" s="189"/>
    </row>
    <row r="133" spans="17:41">
      <c r="Q133" s="195">
        <f t="shared" si="42"/>
        <v>0</v>
      </c>
      <c r="R133" s="195">
        <f t="shared" si="43"/>
        <v>0</v>
      </c>
      <c r="T133" s="194">
        <f t="shared" si="50"/>
        <v>0</v>
      </c>
      <c r="U133" s="193">
        <f t="shared" si="44"/>
        <v>47087</v>
      </c>
      <c r="V133" s="192">
        <f t="shared" si="45"/>
        <v>0</v>
      </c>
      <c r="W133" s="192">
        <f t="shared" si="46"/>
        <v>0</v>
      </c>
      <c r="X133" s="192">
        <f t="shared" si="51"/>
        <v>0</v>
      </c>
      <c r="Y133" s="192">
        <f t="shared" si="47"/>
        <v>0</v>
      </c>
      <c r="Z133" s="192">
        <f t="shared" si="52"/>
        <v>0</v>
      </c>
      <c r="AC133" s="191"/>
      <c r="AD133" s="191"/>
      <c r="AE133" s="191"/>
      <c r="AF133" s="191"/>
      <c r="AG133" s="191"/>
      <c r="AH133" s="191"/>
      <c r="AI133" s="191"/>
      <c r="AJ133" s="191"/>
      <c r="AN133" s="197"/>
      <c r="AO133" s="189"/>
    </row>
    <row r="134" spans="17:41">
      <c r="Q134" s="195">
        <f t="shared" ref="Q134:Q140" si="53">IF(Q133-1&gt;=0,Q133-1,0)</f>
        <v>0</v>
      </c>
      <c r="R134" s="195">
        <f t="shared" ref="R134:R140" si="54">IF(Q134&gt;0,R133+1,0)</f>
        <v>0</v>
      </c>
      <c r="T134" s="194">
        <f t="shared" si="50"/>
        <v>0</v>
      </c>
      <c r="U134" s="193">
        <f t="shared" ref="U134:U140" si="55">EOMONTH(U133,$P$206)</f>
        <v>47118</v>
      </c>
      <c r="V134" s="192">
        <f t="shared" ref="V134:V140" si="56">IF(T134&gt;0,V133-W134,0)</f>
        <v>0</v>
      </c>
      <c r="W134" s="192">
        <f t="shared" ref="W134:W140" si="57">IF(T134&gt;$O$10,$V$5/($O$9-$O$10),0)</f>
        <v>0</v>
      </c>
      <c r="X134" s="192">
        <f t="shared" si="51"/>
        <v>0</v>
      </c>
      <c r="Y134" s="192">
        <f t="shared" ref="Y134:Y140" si="58">V133*$O$8</f>
        <v>0</v>
      </c>
      <c r="Z134" s="192">
        <f t="shared" si="52"/>
        <v>0</v>
      </c>
      <c r="AC134" s="191"/>
      <c r="AD134" s="191"/>
      <c r="AE134" s="191"/>
      <c r="AF134" s="191"/>
      <c r="AG134" s="191"/>
      <c r="AH134" s="191"/>
      <c r="AI134" s="191"/>
      <c r="AJ134" s="191"/>
      <c r="AN134" s="196"/>
      <c r="AO134" s="189"/>
    </row>
    <row r="135" spans="17:41">
      <c r="Q135" s="195">
        <f t="shared" si="53"/>
        <v>0</v>
      </c>
      <c r="R135" s="195">
        <f t="shared" si="54"/>
        <v>0</v>
      </c>
      <c r="T135" s="194">
        <f t="shared" ref="T135:T140" si="59">IF(R134&gt;0,T134+1,0)</f>
        <v>0</v>
      </c>
      <c r="U135" s="193">
        <f t="shared" si="55"/>
        <v>47149</v>
      </c>
      <c r="V135" s="192">
        <f t="shared" si="56"/>
        <v>0</v>
      </c>
      <c r="W135" s="192">
        <f t="shared" si="57"/>
        <v>0</v>
      </c>
      <c r="X135" s="192">
        <f t="shared" ref="X135:X140" si="60">W135+X134</f>
        <v>0</v>
      </c>
      <c r="Y135" s="192">
        <f t="shared" si="58"/>
        <v>0</v>
      </c>
      <c r="Z135" s="192">
        <f t="shared" ref="Z135:Z140" si="61">Z134+Y135</f>
        <v>0</v>
      </c>
      <c r="AC135" s="191"/>
      <c r="AD135" s="191"/>
      <c r="AE135" s="191"/>
      <c r="AF135" s="191"/>
      <c r="AG135" s="191"/>
      <c r="AH135" s="191"/>
      <c r="AI135" s="191"/>
      <c r="AJ135" s="191"/>
      <c r="AN135" s="197"/>
      <c r="AO135" s="189"/>
    </row>
    <row r="136" spans="17:41">
      <c r="Q136" s="195">
        <f t="shared" si="53"/>
        <v>0</v>
      </c>
      <c r="R136" s="195">
        <f t="shared" si="54"/>
        <v>0</v>
      </c>
      <c r="T136" s="194">
        <f t="shared" si="59"/>
        <v>0</v>
      </c>
      <c r="U136" s="193">
        <f t="shared" si="55"/>
        <v>47177</v>
      </c>
      <c r="V136" s="192">
        <f t="shared" si="56"/>
        <v>0</v>
      </c>
      <c r="W136" s="192">
        <f t="shared" si="57"/>
        <v>0</v>
      </c>
      <c r="X136" s="192">
        <f t="shared" si="60"/>
        <v>0</v>
      </c>
      <c r="Y136" s="192">
        <f t="shared" si="58"/>
        <v>0</v>
      </c>
      <c r="Z136" s="192">
        <f t="shared" si="61"/>
        <v>0</v>
      </c>
      <c r="AC136" s="191"/>
      <c r="AD136" s="191"/>
      <c r="AE136" s="191"/>
      <c r="AF136" s="191"/>
      <c r="AG136" s="191"/>
      <c r="AH136" s="191"/>
      <c r="AI136" s="191"/>
      <c r="AJ136" s="191"/>
      <c r="AN136" s="196"/>
      <c r="AO136" s="189"/>
    </row>
    <row r="137" spans="17:41">
      <c r="Q137" s="195">
        <f t="shared" si="53"/>
        <v>0</v>
      </c>
      <c r="R137" s="195">
        <f t="shared" si="54"/>
        <v>0</v>
      </c>
      <c r="T137" s="194">
        <f t="shared" si="59"/>
        <v>0</v>
      </c>
      <c r="U137" s="193">
        <f t="shared" si="55"/>
        <v>47208</v>
      </c>
      <c r="V137" s="192">
        <f t="shared" si="56"/>
        <v>0</v>
      </c>
      <c r="W137" s="192">
        <f t="shared" si="57"/>
        <v>0</v>
      </c>
      <c r="X137" s="192">
        <f t="shared" si="60"/>
        <v>0</v>
      </c>
      <c r="Y137" s="192">
        <f t="shared" si="58"/>
        <v>0</v>
      </c>
      <c r="Z137" s="192">
        <f t="shared" si="61"/>
        <v>0</v>
      </c>
      <c r="AC137" s="191"/>
      <c r="AD137" s="191"/>
      <c r="AE137" s="191"/>
      <c r="AF137" s="191"/>
      <c r="AG137" s="191"/>
      <c r="AH137" s="191"/>
      <c r="AI137" s="191"/>
      <c r="AJ137" s="191"/>
      <c r="AN137" s="189"/>
      <c r="AO137" s="189"/>
    </row>
    <row r="138" spans="17:41">
      <c r="Q138" s="195">
        <f t="shared" si="53"/>
        <v>0</v>
      </c>
      <c r="R138" s="195">
        <f t="shared" si="54"/>
        <v>0</v>
      </c>
      <c r="T138" s="194">
        <f t="shared" si="59"/>
        <v>0</v>
      </c>
      <c r="U138" s="193">
        <f t="shared" si="55"/>
        <v>47238</v>
      </c>
      <c r="V138" s="192">
        <f t="shared" si="56"/>
        <v>0</v>
      </c>
      <c r="W138" s="192">
        <f t="shared" si="57"/>
        <v>0</v>
      </c>
      <c r="X138" s="192">
        <f t="shared" si="60"/>
        <v>0</v>
      </c>
      <c r="Y138" s="192">
        <f t="shared" si="58"/>
        <v>0</v>
      </c>
      <c r="Z138" s="192">
        <f t="shared" si="61"/>
        <v>0</v>
      </c>
      <c r="AC138" s="191"/>
      <c r="AD138" s="191"/>
      <c r="AE138" s="191"/>
      <c r="AF138" s="191"/>
      <c r="AG138" s="191"/>
      <c r="AH138" s="191"/>
      <c r="AI138" s="191"/>
      <c r="AJ138" s="191"/>
      <c r="AN138" s="189"/>
      <c r="AO138" s="189"/>
    </row>
    <row r="139" spans="17:41">
      <c r="Q139" s="195">
        <f t="shared" si="53"/>
        <v>0</v>
      </c>
      <c r="R139" s="195">
        <f t="shared" si="54"/>
        <v>0</v>
      </c>
      <c r="T139" s="194">
        <f t="shared" si="59"/>
        <v>0</v>
      </c>
      <c r="U139" s="193">
        <f t="shared" si="55"/>
        <v>47269</v>
      </c>
      <c r="V139" s="192">
        <f t="shared" si="56"/>
        <v>0</v>
      </c>
      <c r="W139" s="192">
        <f t="shared" si="57"/>
        <v>0</v>
      </c>
      <c r="X139" s="192">
        <f t="shared" si="60"/>
        <v>0</v>
      </c>
      <c r="Y139" s="192">
        <f t="shared" si="58"/>
        <v>0</v>
      </c>
      <c r="Z139" s="192">
        <f t="shared" si="61"/>
        <v>0</v>
      </c>
      <c r="AC139" s="191"/>
      <c r="AD139" s="191"/>
      <c r="AE139" s="191"/>
      <c r="AF139" s="191"/>
      <c r="AG139" s="191"/>
      <c r="AH139" s="191"/>
      <c r="AI139" s="191"/>
      <c r="AJ139" s="191"/>
      <c r="AN139" s="189"/>
      <c r="AO139" s="189"/>
    </row>
    <row r="140" spans="17:41">
      <c r="Q140" s="195">
        <f t="shared" si="53"/>
        <v>0</v>
      </c>
      <c r="R140" s="195">
        <f t="shared" si="54"/>
        <v>0</v>
      </c>
      <c r="T140" s="194">
        <f t="shared" si="59"/>
        <v>0</v>
      </c>
      <c r="U140" s="193">
        <f t="shared" si="55"/>
        <v>47299</v>
      </c>
      <c r="V140" s="192">
        <f t="shared" si="56"/>
        <v>0</v>
      </c>
      <c r="W140" s="192">
        <f t="shared" si="57"/>
        <v>0</v>
      </c>
      <c r="X140" s="192">
        <f t="shared" si="60"/>
        <v>0</v>
      </c>
      <c r="Y140" s="192">
        <f t="shared" si="58"/>
        <v>0</v>
      </c>
      <c r="Z140" s="192">
        <f t="shared" si="61"/>
        <v>0</v>
      </c>
      <c r="AC140" s="191"/>
      <c r="AD140" s="191"/>
      <c r="AE140" s="191"/>
      <c r="AF140" s="191"/>
      <c r="AG140" s="191"/>
      <c r="AH140" s="191"/>
      <c r="AI140" s="191"/>
      <c r="AJ140" s="191"/>
      <c r="AN140" s="189"/>
      <c r="AO140" s="189"/>
    </row>
    <row r="141" spans="17:41">
      <c r="AC141" s="191"/>
      <c r="AD141" s="191"/>
      <c r="AE141" s="191"/>
      <c r="AF141" s="191"/>
      <c r="AG141" s="191"/>
      <c r="AH141" s="191"/>
      <c r="AI141" s="191"/>
      <c r="AJ141" s="191"/>
      <c r="AN141" s="189"/>
      <c r="AO141" s="189"/>
    </row>
    <row r="142" spans="17:41">
      <c r="AN142" s="189"/>
      <c r="AO142" s="189"/>
    </row>
    <row r="143" spans="17:41">
      <c r="AN143" s="189"/>
      <c r="AO143" s="189"/>
    </row>
    <row r="144" spans="17:41">
      <c r="AN144" s="189"/>
      <c r="AO144" s="189"/>
    </row>
    <row r="145" spans="40:42">
      <c r="AN145" s="189"/>
      <c r="AO145" s="189"/>
    </row>
    <row r="146" spans="40:42">
      <c r="AN146" s="189"/>
      <c r="AO146" s="189"/>
    </row>
    <row r="147" spans="40:42">
      <c r="AN147" s="189"/>
      <c r="AO147" s="189"/>
    </row>
    <row r="148" spans="40:42">
      <c r="AN148" s="189"/>
      <c r="AO148" s="189"/>
    </row>
    <row r="149" spans="40:42">
      <c r="AN149" s="189"/>
      <c r="AO149" s="189"/>
    </row>
    <row r="150" spans="40:42">
      <c r="AN150" s="189"/>
      <c r="AO150" s="189"/>
    </row>
    <row r="151" spans="40:42">
      <c r="AN151" s="189"/>
      <c r="AO151" s="189"/>
    </row>
    <row r="152" spans="40:42">
      <c r="AN152" s="189"/>
      <c r="AO152" s="189"/>
    </row>
    <row r="153" spans="40:42">
      <c r="AN153" s="189"/>
      <c r="AO153" s="189"/>
    </row>
    <row r="154" spans="40:42">
      <c r="AN154" s="189"/>
      <c r="AO154" s="189"/>
    </row>
    <row r="155" spans="40:42">
      <c r="AN155" s="189"/>
      <c r="AO155" s="189"/>
    </row>
    <row r="156" spans="40:42">
      <c r="AN156" s="189"/>
      <c r="AO156" s="189"/>
    </row>
    <row r="157" spans="40:42">
      <c r="AN157" s="189"/>
      <c r="AO157" s="189"/>
    </row>
    <row r="158" spans="40:42">
      <c r="AN158" s="189"/>
      <c r="AO158" s="189"/>
    </row>
    <row r="159" spans="40:42">
      <c r="AN159" s="189"/>
      <c r="AO159" s="189"/>
      <c r="AP159" s="190"/>
    </row>
    <row r="160" spans="40:42">
      <c r="AN160" s="189"/>
      <c r="AO160" s="189"/>
    </row>
    <row r="161" spans="40:41">
      <c r="AN161" s="189"/>
      <c r="AO161" s="189"/>
    </row>
    <row r="201" spans="14:16" ht="17.399999999999999">
      <c r="N201" s="620" t="s">
        <v>317</v>
      </c>
      <c r="O201" s="620"/>
      <c r="P201" s="620"/>
    </row>
    <row r="202" spans="14:16" ht="27.6">
      <c r="N202" s="188" t="s">
        <v>316</v>
      </c>
      <c r="O202" s="188" t="s">
        <v>315</v>
      </c>
      <c r="P202" s="187" t="s">
        <v>314</v>
      </c>
    </row>
    <row r="203" spans="14:16" ht="15">
      <c r="N203" s="186">
        <f>IF(O208=1,O4/12,0)</f>
        <v>4.1666666666666666E-3</v>
      </c>
      <c r="O203" s="185">
        <f>IF($O208=1,$O$5,0)</f>
        <v>60</v>
      </c>
      <c r="P203" s="184"/>
    </row>
    <row r="204" spans="14:16" ht="15">
      <c r="N204" s="182">
        <f>IF(O209=1,O4/4,0)</f>
        <v>0</v>
      </c>
      <c r="O204" s="181">
        <f>IF($O209=1,$O$5/4,0)</f>
        <v>0</v>
      </c>
      <c r="P204" s="183"/>
    </row>
    <row r="205" spans="14:16" ht="15">
      <c r="N205" s="182">
        <f>IF(O210=1,O4,0)</f>
        <v>0</v>
      </c>
      <c r="O205" s="181">
        <f>IF($O210=1,$O$5/12,0)</f>
        <v>0</v>
      </c>
      <c r="P205" s="180"/>
    </row>
    <row r="206" spans="14:16" ht="15.6">
      <c r="N206" s="179"/>
      <c r="O206" s="178"/>
      <c r="P206" s="177">
        <f>IF(O208=1,1,IF(O209=1,3,IF(O210=1,12,0)))</f>
        <v>1</v>
      </c>
    </row>
    <row r="207" spans="14:16" ht="60">
      <c r="N207" s="176" t="s">
        <v>313</v>
      </c>
      <c r="O207" s="175" t="s">
        <v>312</v>
      </c>
    </row>
    <row r="208" spans="14:16" ht="15">
      <c r="N208" s="173" t="s">
        <v>311</v>
      </c>
      <c r="O208" s="174">
        <v>1</v>
      </c>
    </row>
    <row r="209" spans="14:22" ht="15">
      <c r="N209" s="173" t="s">
        <v>310</v>
      </c>
      <c r="O209" s="174"/>
    </row>
    <row r="210" spans="14:22" ht="15">
      <c r="N210" s="173" t="s">
        <v>309</v>
      </c>
      <c r="O210" s="172"/>
    </row>
    <row r="214" spans="14:22">
      <c r="O214" s="159"/>
      <c r="P214" s="159"/>
      <c r="Q214" s="171"/>
      <c r="R214" s="170"/>
      <c r="S214" s="168" t="s">
        <v>308</v>
      </c>
      <c r="T214" s="159"/>
      <c r="U214" s="159"/>
      <c r="V214" s="159"/>
    </row>
    <row r="215" spans="14:22">
      <c r="O215" s="168" t="s">
        <v>307</v>
      </c>
      <c r="P215" s="165">
        <v>41639</v>
      </c>
      <c r="Q215" s="166">
        <v>0</v>
      </c>
      <c r="R215" s="163">
        <v>0</v>
      </c>
      <c r="S215" s="161">
        <f t="shared" ref="S215:S228" si="62">$V$5</f>
        <v>0</v>
      </c>
      <c r="T215" s="168" t="s">
        <v>306</v>
      </c>
      <c r="U215" s="159">
        <f t="shared" ref="U215:U228" si="63">VLOOKUP($AC$5,Q215:S228,2)</f>
        <v>0</v>
      </c>
      <c r="V215" s="159"/>
    </row>
    <row r="216" spans="14:22">
      <c r="O216" s="168" t="s">
        <v>305</v>
      </c>
      <c r="P216" s="165">
        <v>41670</v>
      </c>
      <c r="Q216" s="164">
        <v>1</v>
      </c>
      <c r="R216" s="163">
        <v>1</v>
      </c>
      <c r="S216" s="161">
        <f t="shared" si="62"/>
        <v>0</v>
      </c>
      <c r="T216" s="159"/>
      <c r="U216" s="159" t="e">
        <f t="shared" si="63"/>
        <v>#N/A</v>
      </c>
      <c r="V216" s="159"/>
    </row>
    <row r="217" spans="14:22">
      <c r="O217" s="168" t="s">
        <v>304</v>
      </c>
      <c r="P217" s="169">
        <v>41698</v>
      </c>
      <c r="Q217" s="164">
        <v>2</v>
      </c>
      <c r="R217" s="163">
        <v>2</v>
      </c>
      <c r="S217" s="161">
        <f t="shared" si="62"/>
        <v>0</v>
      </c>
      <c r="T217" s="159"/>
      <c r="U217" s="159" t="e">
        <f t="shared" si="63"/>
        <v>#N/A</v>
      </c>
      <c r="V217" s="159"/>
    </row>
    <row r="218" spans="14:22">
      <c r="O218" s="168" t="s">
        <v>303</v>
      </c>
      <c r="P218" s="165">
        <v>41729</v>
      </c>
      <c r="Q218" s="164">
        <v>3</v>
      </c>
      <c r="R218" s="163">
        <v>3</v>
      </c>
      <c r="S218" s="161">
        <f t="shared" si="62"/>
        <v>0</v>
      </c>
      <c r="T218" s="159"/>
      <c r="U218" s="159" t="e">
        <f t="shared" si="63"/>
        <v>#N/A</v>
      </c>
      <c r="V218" s="159"/>
    </row>
    <row r="219" spans="14:22">
      <c r="O219" s="168" t="s">
        <v>302</v>
      </c>
      <c r="P219" s="165">
        <v>41759</v>
      </c>
      <c r="Q219" s="164">
        <v>4</v>
      </c>
      <c r="R219" s="163">
        <v>4</v>
      </c>
      <c r="S219" s="161">
        <f t="shared" si="62"/>
        <v>0</v>
      </c>
      <c r="T219" s="159"/>
      <c r="U219" s="159" t="e">
        <f t="shared" si="63"/>
        <v>#N/A</v>
      </c>
      <c r="V219" s="159"/>
    </row>
    <row r="220" spans="14:22">
      <c r="O220" s="159"/>
      <c r="P220" s="165">
        <v>41790</v>
      </c>
      <c r="Q220" s="164">
        <v>5</v>
      </c>
      <c r="R220" s="163">
        <v>5</v>
      </c>
      <c r="S220" s="161">
        <f t="shared" si="62"/>
        <v>0</v>
      </c>
      <c r="T220" s="159"/>
      <c r="U220" s="159" t="e">
        <f t="shared" si="63"/>
        <v>#N/A</v>
      </c>
      <c r="V220" s="159"/>
    </row>
    <row r="221" spans="14:22">
      <c r="O221" s="159"/>
      <c r="P221" s="165">
        <v>41820</v>
      </c>
      <c r="Q221" s="164">
        <v>6</v>
      </c>
      <c r="R221" s="163">
        <v>6</v>
      </c>
      <c r="S221" s="161">
        <f t="shared" si="62"/>
        <v>0</v>
      </c>
      <c r="T221" s="159"/>
      <c r="U221" s="159" t="e">
        <f t="shared" si="63"/>
        <v>#N/A</v>
      </c>
      <c r="V221" s="159"/>
    </row>
    <row r="222" spans="14:22">
      <c r="O222" s="159"/>
      <c r="P222" s="165">
        <v>41851</v>
      </c>
      <c r="Q222" s="164">
        <v>7</v>
      </c>
      <c r="R222" s="163">
        <v>7</v>
      </c>
      <c r="S222" s="161">
        <f t="shared" si="62"/>
        <v>0</v>
      </c>
      <c r="T222" s="168"/>
      <c r="U222" s="159" t="e">
        <f t="shared" si="63"/>
        <v>#N/A</v>
      </c>
      <c r="V222" s="159"/>
    </row>
    <row r="223" spans="14:22">
      <c r="O223" s="159"/>
      <c r="P223" s="165">
        <v>41882</v>
      </c>
      <c r="Q223" s="164">
        <v>8</v>
      </c>
      <c r="R223" s="163">
        <v>8</v>
      </c>
      <c r="S223" s="161">
        <f t="shared" si="62"/>
        <v>0</v>
      </c>
      <c r="T223" s="159"/>
      <c r="U223" s="159" t="e">
        <f t="shared" si="63"/>
        <v>#N/A</v>
      </c>
      <c r="V223" s="159"/>
    </row>
    <row r="224" spans="14:22">
      <c r="O224" s="159"/>
      <c r="P224" s="165">
        <v>41912</v>
      </c>
      <c r="Q224" s="164">
        <v>9</v>
      </c>
      <c r="R224" s="167">
        <v>9</v>
      </c>
      <c r="S224" s="161">
        <f t="shared" si="62"/>
        <v>0</v>
      </c>
      <c r="T224" s="159"/>
      <c r="U224" s="159" t="e">
        <f t="shared" si="63"/>
        <v>#N/A</v>
      </c>
      <c r="V224" s="159"/>
    </row>
    <row r="225" spans="15:22">
      <c r="O225" s="159"/>
      <c r="P225" s="165">
        <v>41943</v>
      </c>
      <c r="Q225" s="166">
        <v>10</v>
      </c>
      <c r="R225" s="163">
        <v>10</v>
      </c>
      <c r="S225" s="161">
        <f t="shared" si="62"/>
        <v>0</v>
      </c>
      <c r="T225" s="159"/>
      <c r="U225" s="159" t="e">
        <f t="shared" si="63"/>
        <v>#N/A</v>
      </c>
      <c r="V225" s="159"/>
    </row>
    <row r="226" spans="15:22">
      <c r="O226" s="159"/>
      <c r="P226" s="165">
        <v>41973</v>
      </c>
      <c r="Q226" s="164">
        <v>11</v>
      </c>
      <c r="R226" s="163">
        <v>11</v>
      </c>
      <c r="S226" s="161">
        <f t="shared" si="62"/>
        <v>0</v>
      </c>
      <c r="T226" s="159"/>
      <c r="U226" s="159" t="e">
        <f t="shared" si="63"/>
        <v>#N/A</v>
      </c>
      <c r="V226" s="159"/>
    </row>
    <row r="227" spans="15:22">
      <c r="O227" s="159"/>
      <c r="P227" s="165">
        <v>42004</v>
      </c>
      <c r="Q227" s="164">
        <v>12</v>
      </c>
      <c r="R227" s="163">
        <v>12</v>
      </c>
      <c r="S227" s="161">
        <f t="shared" si="62"/>
        <v>0</v>
      </c>
      <c r="T227" s="159"/>
      <c r="U227" s="159" t="e">
        <f t="shared" si="63"/>
        <v>#N/A</v>
      </c>
      <c r="V227" s="159"/>
    </row>
    <row r="228" spans="15:22">
      <c r="O228" s="159"/>
      <c r="P228" s="160">
        <f t="shared" ref="P228:P240" si="64">EOMONTH(P227,1)</f>
        <v>42035</v>
      </c>
      <c r="Q228" s="162">
        <v>13</v>
      </c>
      <c r="R228" s="159"/>
      <c r="S228" s="161">
        <f t="shared" si="62"/>
        <v>0</v>
      </c>
      <c r="T228" s="159">
        <v>2017</v>
      </c>
      <c r="U228" s="159" t="e">
        <f t="shared" si="63"/>
        <v>#N/A</v>
      </c>
      <c r="V228" s="159"/>
    </row>
    <row r="229" spans="15:22">
      <c r="O229" s="159"/>
      <c r="P229" s="160">
        <f t="shared" si="64"/>
        <v>42063</v>
      </c>
      <c r="Q229" s="159">
        <f t="shared" ref="Q229:Q275" si="65">Q228+1</f>
        <v>14</v>
      </c>
      <c r="R229" s="159"/>
      <c r="S229" s="159"/>
      <c r="T229" s="159"/>
      <c r="U229" s="159"/>
      <c r="V229" s="159"/>
    </row>
    <row r="230" spans="15:22">
      <c r="O230" s="159"/>
      <c r="P230" s="160">
        <f t="shared" si="64"/>
        <v>42094</v>
      </c>
      <c r="Q230" s="159">
        <f t="shared" si="65"/>
        <v>15</v>
      </c>
      <c r="R230" s="159"/>
      <c r="S230" s="159"/>
      <c r="T230" s="159"/>
      <c r="U230" s="159"/>
      <c r="V230" s="159"/>
    </row>
    <row r="231" spans="15:22">
      <c r="O231" s="159"/>
      <c r="P231" s="160">
        <f t="shared" si="64"/>
        <v>42124</v>
      </c>
      <c r="Q231" s="159">
        <f t="shared" si="65"/>
        <v>16</v>
      </c>
      <c r="R231" s="159"/>
      <c r="S231" s="159"/>
      <c r="T231" s="159"/>
      <c r="U231" s="159"/>
      <c r="V231" s="159"/>
    </row>
    <row r="232" spans="15:22">
      <c r="O232" s="159"/>
      <c r="P232" s="160">
        <f t="shared" si="64"/>
        <v>42155</v>
      </c>
      <c r="Q232" s="159">
        <f t="shared" si="65"/>
        <v>17</v>
      </c>
      <c r="R232" s="159"/>
      <c r="S232" s="159"/>
      <c r="T232" s="159"/>
      <c r="U232" s="159"/>
      <c r="V232" s="159"/>
    </row>
    <row r="233" spans="15:22">
      <c r="O233" s="159"/>
      <c r="P233" s="160">
        <f t="shared" si="64"/>
        <v>42185</v>
      </c>
      <c r="Q233" s="159">
        <f t="shared" si="65"/>
        <v>18</v>
      </c>
      <c r="R233" s="159"/>
      <c r="S233" s="159"/>
      <c r="T233" s="159"/>
      <c r="U233" s="159"/>
      <c r="V233" s="159"/>
    </row>
    <row r="234" spans="15:22">
      <c r="O234" s="159"/>
      <c r="P234" s="160">
        <f t="shared" si="64"/>
        <v>42216</v>
      </c>
      <c r="Q234" s="159">
        <f t="shared" si="65"/>
        <v>19</v>
      </c>
      <c r="R234" s="159"/>
      <c r="S234" s="159"/>
      <c r="T234" s="159"/>
      <c r="U234" s="159"/>
      <c r="V234" s="159"/>
    </row>
    <row r="235" spans="15:22">
      <c r="O235" s="159"/>
      <c r="P235" s="160">
        <f t="shared" si="64"/>
        <v>42247</v>
      </c>
      <c r="Q235" s="159">
        <f t="shared" si="65"/>
        <v>20</v>
      </c>
      <c r="R235" s="159"/>
      <c r="S235" s="159"/>
      <c r="T235" s="159"/>
      <c r="U235" s="159"/>
      <c r="V235" s="159"/>
    </row>
    <row r="236" spans="15:22">
      <c r="O236" s="159"/>
      <c r="P236" s="160">
        <f t="shared" si="64"/>
        <v>42277</v>
      </c>
      <c r="Q236" s="159">
        <f t="shared" si="65"/>
        <v>21</v>
      </c>
      <c r="R236" s="159"/>
      <c r="S236" s="159"/>
      <c r="T236" s="159"/>
      <c r="U236" s="159"/>
      <c r="V236" s="159"/>
    </row>
    <row r="237" spans="15:22">
      <c r="O237" s="159"/>
      <c r="P237" s="160">
        <f t="shared" si="64"/>
        <v>42308</v>
      </c>
      <c r="Q237" s="159">
        <f t="shared" si="65"/>
        <v>22</v>
      </c>
      <c r="R237" s="159"/>
      <c r="S237" s="159"/>
      <c r="T237" s="159"/>
      <c r="U237" s="159"/>
      <c r="V237" s="159"/>
    </row>
    <row r="238" spans="15:22">
      <c r="O238" s="159"/>
      <c r="P238" s="160">
        <f t="shared" si="64"/>
        <v>42338</v>
      </c>
      <c r="Q238" s="159">
        <f t="shared" si="65"/>
        <v>23</v>
      </c>
      <c r="R238" s="159"/>
      <c r="S238" s="159"/>
      <c r="T238" s="159"/>
      <c r="U238" s="159"/>
      <c r="V238" s="159"/>
    </row>
    <row r="239" spans="15:22">
      <c r="O239" s="159"/>
      <c r="P239" s="160">
        <f t="shared" si="64"/>
        <v>42369</v>
      </c>
      <c r="Q239" s="159">
        <f t="shared" si="65"/>
        <v>24</v>
      </c>
      <c r="R239" s="159"/>
      <c r="S239" s="159"/>
      <c r="T239" s="159"/>
      <c r="U239" s="159"/>
      <c r="V239" s="159"/>
    </row>
    <row r="240" spans="15:22">
      <c r="O240" s="159"/>
      <c r="P240" s="160">
        <f t="shared" si="64"/>
        <v>42400</v>
      </c>
      <c r="Q240" s="159">
        <f t="shared" si="65"/>
        <v>25</v>
      </c>
      <c r="R240" s="159"/>
      <c r="S240" s="159"/>
      <c r="T240" s="159"/>
      <c r="U240" s="159"/>
      <c r="V240" s="159"/>
    </row>
    <row r="241" spans="15:22">
      <c r="O241" s="159"/>
      <c r="P241" s="160">
        <v>42428</v>
      </c>
      <c r="Q241" s="159">
        <f t="shared" si="65"/>
        <v>26</v>
      </c>
      <c r="R241" s="159"/>
      <c r="S241" s="159"/>
      <c r="T241" s="159"/>
      <c r="U241" s="159"/>
      <c r="V241" s="159"/>
    </row>
    <row r="242" spans="15:22">
      <c r="O242" s="159"/>
      <c r="P242" s="160">
        <f t="shared" ref="P242:P275" si="66">EOMONTH(P241,1)</f>
        <v>42460</v>
      </c>
      <c r="Q242" s="159">
        <f t="shared" si="65"/>
        <v>27</v>
      </c>
      <c r="R242" s="159"/>
      <c r="S242" s="159"/>
      <c r="T242" s="159"/>
      <c r="U242" s="159"/>
      <c r="V242" s="159"/>
    </row>
    <row r="243" spans="15:22">
      <c r="O243" s="159"/>
      <c r="P243" s="160">
        <f t="shared" si="66"/>
        <v>42490</v>
      </c>
      <c r="Q243" s="159">
        <f t="shared" si="65"/>
        <v>28</v>
      </c>
      <c r="R243" s="159"/>
      <c r="S243" s="159"/>
      <c r="T243" s="159"/>
      <c r="U243" s="159"/>
      <c r="V243" s="159"/>
    </row>
    <row r="244" spans="15:22">
      <c r="O244" s="159"/>
      <c r="P244" s="160">
        <f t="shared" si="66"/>
        <v>42521</v>
      </c>
      <c r="Q244" s="159">
        <f t="shared" si="65"/>
        <v>29</v>
      </c>
      <c r="R244" s="159"/>
      <c r="S244" s="159"/>
      <c r="T244" s="159"/>
      <c r="U244" s="159"/>
      <c r="V244" s="159"/>
    </row>
    <row r="245" spans="15:22">
      <c r="O245" s="159"/>
      <c r="P245" s="160">
        <f t="shared" si="66"/>
        <v>42551</v>
      </c>
      <c r="Q245" s="159">
        <f t="shared" si="65"/>
        <v>30</v>
      </c>
      <c r="R245" s="159"/>
      <c r="S245" s="159"/>
      <c r="T245" s="159"/>
      <c r="U245" s="159"/>
      <c r="V245" s="159"/>
    </row>
    <row r="246" spans="15:22">
      <c r="O246" s="159"/>
      <c r="P246" s="160">
        <f t="shared" si="66"/>
        <v>42582</v>
      </c>
      <c r="Q246" s="159">
        <f t="shared" si="65"/>
        <v>31</v>
      </c>
      <c r="R246" s="159"/>
      <c r="S246" s="159"/>
      <c r="T246" s="159"/>
      <c r="U246" s="159"/>
      <c r="V246" s="159"/>
    </row>
    <row r="247" spans="15:22">
      <c r="O247" s="159"/>
      <c r="P247" s="160">
        <f t="shared" si="66"/>
        <v>42613</v>
      </c>
      <c r="Q247" s="159">
        <f t="shared" si="65"/>
        <v>32</v>
      </c>
      <c r="R247" s="159"/>
      <c r="S247" s="159"/>
      <c r="T247" s="159"/>
      <c r="U247" s="159"/>
      <c r="V247" s="159"/>
    </row>
    <row r="248" spans="15:22">
      <c r="O248" s="159"/>
      <c r="P248" s="160">
        <f t="shared" si="66"/>
        <v>42643</v>
      </c>
      <c r="Q248" s="159">
        <f t="shared" si="65"/>
        <v>33</v>
      </c>
      <c r="R248" s="159"/>
      <c r="S248" s="159"/>
      <c r="T248" s="159"/>
      <c r="U248" s="159"/>
      <c r="V248" s="159"/>
    </row>
    <row r="249" spans="15:22">
      <c r="O249" s="159"/>
      <c r="P249" s="160">
        <f t="shared" si="66"/>
        <v>42674</v>
      </c>
      <c r="Q249" s="159">
        <f t="shared" si="65"/>
        <v>34</v>
      </c>
      <c r="R249" s="159"/>
      <c r="S249" s="159"/>
      <c r="T249" s="159"/>
      <c r="U249" s="159"/>
      <c r="V249" s="159"/>
    </row>
    <row r="250" spans="15:22">
      <c r="O250" s="159"/>
      <c r="P250" s="160">
        <f t="shared" si="66"/>
        <v>42704</v>
      </c>
      <c r="Q250" s="159">
        <f t="shared" si="65"/>
        <v>35</v>
      </c>
      <c r="R250" s="159"/>
      <c r="S250" s="159"/>
      <c r="T250" s="159"/>
      <c r="U250" s="159"/>
      <c r="V250" s="159"/>
    </row>
    <row r="251" spans="15:22">
      <c r="O251" s="159"/>
      <c r="P251" s="160">
        <f t="shared" si="66"/>
        <v>42735</v>
      </c>
      <c r="Q251" s="159">
        <f t="shared" si="65"/>
        <v>36</v>
      </c>
      <c r="R251" s="159"/>
      <c r="S251" s="159"/>
      <c r="T251" s="159"/>
      <c r="U251" s="159"/>
      <c r="V251" s="159"/>
    </row>
    <row r="252" spans="15:22">
      <c r="O252" s="159"/>
      <c r="P252" s="160">
        <f t="shared" si="66"/>
        <v>42766</v>
      </c>
      <c r="Q252" s="159">
        <f t="shared" si="65"/>
        <v>37</v>
      </c>
      <c r="R252" s="159"/>
      <c r="S252" s="159"/>
      <c r="T252" s="159"/>
      <c r="U252" s="159"/>
      <c r="V252" s="159"/>
    </row>
    <row r="253" spans="15:22">
      <c r="O253" s="159"/>
      <c r="P253" s="160">
        <f t="shared" si="66"/>
        <v>42794</v>
      </c>
      <c r="Q253" s="159">
        <f t="shared" si="65"/>
        <v>38</v>
      </c>
      <c r="R253" s="159"/>
      <c r="S253" s="159"/>
      <c r="T253" s="159"/>
      <c r="U253" s="159"/>
      <c r="V253" s="159"/>
    </row>
    <row r="254" spans="15:22">
      <c r="O254" s="159"/>
      <c r="P254" s="160">
        <f t="shared" si="66"/>
        <v>42825</v>
      </c>
      <c r="Q254" s="159">
        <f t="shared" si="65"/>
        <v>39</v>
      </c>
      <c r="R254" s="159"/>
      <c r="S254" s="159"/>
      <c r="T254" s="159"/>
      <c r="U254" s="159"/>
      <c r="V254" s="159"/>
    </row>
    <row r="255" spans="15:22">
      <c r="O255" s="159"/>
      <c r="P255" s="160">
        <f t="shared" si="66"/>
        <v>42855</v>
      </c>
      <c r="Q255" s="159">
        <f t="shared" si="65"/>
        <v>40</v>
      </c>
      <c r="R255" s="159"/>
      <c r="S255" s="159"/>
      <c r="T255" s="159"/>
      <c r="U255" s="159"/>
      <c r="V255" s="159"/>
    </row>
    <row r="256" spans="15:22">
      <c r="O256" s="159"/>
      <c r="P256" s="160">
        <f t="shared" si="66"/>
        <v>42886</v>
      </c>
      <c r="Q256" s="159">
        <f t="shared" si="65"/>
        <v>41</v>
      </c>
      <c r="R256" s="159"/>
      <c r="S256" s="159"/>
      <c r="T256" s="159"/>
      <c r="U256" s="159"/>
      <c r="V256" s="159"/>
    </row>
    <row r="257" spans="15:22">
      <c r="O257" s="159"/>
      <c r="P257" s="160">
        <f t="shared" si="66"/>
        <v>42916</v>
      </c>
      <c r="Q257" s="159">
        <f t="shared" si="65"/>
        <v>42</v>
      </c>
      <c r="R257" s="159"/>
      <c r="S257" s="159"/>
      <c r="T257" s="159"/>
      <c r="U257" s="159"/>
      <c r="V257" s="159"/>
    </row>
    <row r="258" spans="15:22">
      <c r="O258" s="159"/>
      <c r="P258" s="160">
        <f t="shared" si="66"/>
        <v>42947</v>
      </c>
      <c r="Q258" s="159">
        <f t="shared" si="65"/>
        <v>43</v>
      </c>
      <c r="R258" s="159"/>
      <c r="S258" s="159"/>
      <c r="T258" s="159"/>
      <c r="U258" s="159"/>
      <c r="V258" s="159"/>
    </row>
    <row r="259" spans="15:22">
      <c r="O259" s="159"/>
      <c r="P259" s="160">
        <f t="shared" si="66"/>
        <v>42978</v>
      </c>
      <c r="Q259" s="159">
        <f t="shared" si="65"/>
        <v>44</v>
      </c>
      <c r="R259" s="159"/>
      <c r="S259" s="159"/>
      <c r="T259" s="159"/>
      <c r="U259" s="159"/>
      <c r="V259" s="159"/>
    </row>
    <row r="260" spans="15:22">
      <c r="O260" s="159"/>
      <c r="P260" s="160">
        <f t="shared" si="66"/>
        <v>43008</v>
      </c>
      <c r="Q260" s="159">
        <f t="shared" si="65"/>
        <v>45</v>
      </c>
      <c r="R260" s="159"/>
      <c r="S260" s="159"/>
      <c r="T260" s="159"/>
      <c r="U260" s="159"/>
      <c r="V260" s="159"/>
    </row>
    <row r="261" spans="15:22">
      <c r="O261" s="159"/>
      <c r="P261" s="160">
        <f t="shared" si="66"/>
        <v>43039</v>
      </c>
      <c r="Q261" s="159">
        <f t="shared" si="65"/>
        <v>46</v>
      </c>
      <c r="R261" s="159"/>
      <c r="S261" s="159"/>
      <c r="T261" s="159"/>
      <c r="U261" s="159"/>
      <c r="V261" s="159"/>
    </row>
    <row r="262" spans="15:22">
      <c r="O262" s="159"/>
      <c r="P262" s="160">
        <f t="shared" si="66"/>
        <v>43069</v>
      </c>
      <c r="Q262" s="159">
        <f t="shared" si="65"/>
        <v>47</v>
      </c>
      <c r="R262" s="159"/>
      <c r="S262" s="159"/>
      <c r="T262" s="159"/>
      <c r="U262" s="159"/>
      <c r="V262" s="159"/>
    </row>
    <row r="263" spans="15:22">
      <c r="O263" s="159"/>
      <c r="P263" s="160">
        <f t="shared" si="66"/>
        <v>43100</v>
      </c>
      <c r="Q263" s="159">
        <f t="shared" si="65"/>
        <v>48</v>
      </c>
      <c r="R263" s="159"/>
      <c r="S263" s="159"/>
      <c r="T263" s="159"/>
      <c r="U263" s="159"/>
      <c r="V263" s="159"/>
    </row>
    <row r="264" spans="15:22">
      <c r="O264" s="159"/>
      <c r="P264" s="160">
        <f t="shared" si="66"/>
        <v>43131</v>
      </c>
      <c r="Q264" s="159">
        <f t="shared" si="65"/>
        <v>49</v>
      </c>
      <c r="R264" s="159"/>
      <c r="S264" s="159"/>
      <c r="T264" s="159"/>
      <c r="U264" s="159"/>
      <c r="V264" s="159"/>
    </row>
    <row r="265" spans="15:22">
      <c r="O265" s="159"/>
      <c r="P265" s="160">
        <f t="shared" si="66"/>
        <v>43159</v>
      </c>
      <c r="Q265" s="159">
        <f t="shared" si="65"/>
        <v>50</v>
      </c>
      <c r="R265" s="159"/>
      <c r="S265" s="159"/>
      <c r="T265" s="159"/>
      <c r="U265" s="159"/>
      <c r="V265" s="159"/>
    </row>
    <row r="266" spans="15:22">
      <c r="O266" s="159"/>
      <c r="P266" s="160">
        <f t="shared" si="66"/>
        <v>43190</v>
      </c>
      <c r="Q266" s="159">
        <f t="shared" si="65"/>
        <v>51</v>
      </c>
      <c r="R266" s="159"/>
      <c r="S266" s="159"/>
      <c r="T266" s="159"/>
      <c r="U266" s="159"/>
      <c r="V266" s="159"/>
    </row>
    <row r="267" spans="15:22">
      <c r="O267" s="159"/>
      <c r="P267" s="160">
        <f t="shared" si="66"/>
        <v>43220</v>
      </c>
      <c r="Q267" s="159">
        <f t="shared" si="65"/>
        <v>52</v>
      </c>
      <c r="R267" s="159"/>
      <c r="S267" s="159"/>
      <c r="T267" s="159"/>
      <c r="U267" s="159"/>
      <c r="V267" s="159"/>
    </row>
    <row r="268" spans="15:22">
      <c r="O268" s="159"/>
      <c r="P268" s="160">
        <f t="shared" si="66"/>
        <v>43251</v>
      </c>
      <c r="Q268" s="159">
        <f t="shared" si="65"/>
        <v>53</v>
      </c>
      <c r="R268" s="159"/>
      <c r="S268" s="159"/>
      <c r="T268" s="159"/>
      <c r="U268" s="159"/>
      <c r="V268" s="159"/>
    </row>
    <row r="269" spans="15:22">
      <c r="O269" s="159"/>
      <c r="P269" s="160">
        <f t="shared" si="66"/>
        <v>43281</v>
      </c>
      <c r="Q269" s="159">
        <f t="shared" si="65"/>
        <v>54</v>
      </c>
      <c r="R269" s="159"/>
      <c r="S269" s="159"/>
      <c r="T269" s="159"/>
      <c r="U269" s="159"/>
      <c r="V269" s="159"/>
    </row>
    <row r="270" spans="15:22">
      <c r="O270" s="159"/>
      <c r="P270" s="160">
        <f t="shared" si="66"/>
        <v>43312</v>
      </c>
      <c r="Q270" s="159">
        <f t="shared" si="65"/>
        <v>55</v>
      </c>
      <c r="R270" s="159"/>
      <c r="S270" s="159"/>
      <c r="T270" s="159"/>
      <c r="U270" s="159"/>
      <c r="V270" s="159"/>
    </row>
    <row r="271" spans="15:22">
      <c r="O271" s="159"/>
      <c r="P271" s="160">
        <f t="shared" si="66"/>
        <v>43343</v>
      </c>
      <c r="Q271" s="159">
        <f t="shared" si="65"/>
        <v>56</v>
      </c>
      <c r="R271" s="159"/>
      <c r="S271" s="159"/>
      <c r="T271" s="159"/>
      <c r="U271" s="159"/>
      <c r="V271" s="159"/>
    </row>
    <row r="272" spans="15:22">
      <c r="O272" s="159"/>
      <c r="P272" s="160">
        <f t="shared" si="66"/>
        <v>43373</v>
      </c>
      <c r="Q272" s="159">
        <f t="shared" si="65"/>
        <v>57</v>
      </c>
      <c r="R272" s="159"/>
      <c r="S272" s="159"/>
      <c r="T272" s="159"/>
      <c r="U272" s="159"/>
      <c r="V272" s="159"/>
    </row>
    <row r="273" spans="15:22">
      <c r="O273" s="159"/>
      <c r="P273" s="160">
        <f t="shared" si="66"/>
        <v>43404</v>
      </c>
      <c r="Q273" s="159">
        <f t="shared" si="65"/>
        <v>58</v>
      </c>
      <c r="R273" s="159"/>
      <c r="S273" s="159"/>
      <c r="T273" s="159"/>
      <c r="U273" s="159"/>
      <c r="V273" s="159"/>
    </row>
    <row r="274" spans="15:22">
      <c r="O274" s="159"/>
      <c r="P274" s="160">
        <f t="shared" si="66"/>
        <v>43434</v>
      </c>
      <c r="Q274" s="159">
        <f t="shared" si="65"/>
        <v>59</v>
      </c>
      <c r="R274" s="159"/>
      <c r="S274" s="159"/>
      <c r="T274" s="159"/>
      <c r="U274" s="159"/>
      <c r="V274" s="159"/>
    </row>
    <row r="275" spans="15:22">
      <c r="O275" s="159"/>
      <c r="P275" s="160">
        <f t="shared" si="66"/>
        <v>43465</v>
      </c>
      <c r="Q275" s="159">
        <f t="shared" si="65"/>
        <v>60</v>
      </c>
      <c r="R275" s="159"/>
      <c r="S275" s="159"/>
      <c r="T275" s="159"/>
      <c r="U275" s="159"/>
      <c r="V275" s="159"/>
    </row>
  </sheetData>
  <sheetProtection formatCells="0" formatColumns="0" formatRows="0" insertColumns="0" insertRows="0" deleteColumns="0" deleteRows="0"/>
  <mergeCells count="4">
    <mergeCell ref="N3:O3"/>
    <mergeCell ref="C4:D4"/>
    <mergeCell ref="Q4:R4"/>
    <mergeCell ref="N201:P201"/>
  </mergeCells>
  <dataValidations disablePrompts="1" count="1">
    <dataValidation type="list" allowBlank="1" showInputMessage="1" showErrorMessage="1" sqref="G4:L65536 A119:B65536 C4:E65536 F1:F1048576">
      <formula1>$P$216:$P$227</formula1>
    </dataValidation>
  </dataValidations>
  <pageMargins left="0.7" right="0.7" top="0.75" bottom="0.75" header="0.3" footer="0.3"/>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75"/>
  <sheetViews>
    <sheetView topLeftCell="M1" zoomScale="77" zoomScaleNormal="77" workbookViewId="0">
      <selection activeCell="AY21" sqref="AY21"/>
    </sheetView>
  </sheetViews>
  <sheetFormatPr defaultColWidth="9.109375" defaultRowHeight="13.8"/>
  <cols>
    <col min="1" max="1" width="6.33203125" style="156" hidden="1" customWidth="1"/>
    <col min="2" max="2" width="7" style="156" hidden="1" customWidth="1"/>
    <col min="3" max="3" width="5.44140625" style="156" hidden="1" customWidth="1"/>
    <col min="4" max="4" width="3.5546875" style="156" hidden="1" customWidth="1"/>
    <col min="5" max="5" width="4.109375" style="158" customWidth="1"/>
    <col min="6" max="6" width="9.33203125" style="156" hidden="1" customWidth="1"/>
    <col min="7" max="7" width="11.6640625" style="156" hidden="1" customWidth="1"/>
    <col min="8" max="8" width="14.88671875" style="156" hidden="1" customWidth="1"/>
    <col min="9" max="9" width="8.88671875" style="156" hidden="1" customWidth="1"/>
    <col min="10" max="10" width="13.33203125" style="156" hidden="1" customWidth="1"/>
    <col min="11" max="11" width="13.88671875" style="156" hidden="1" customWidth="1"/>
    <col min="12" max="12" width="16.44140625" style="156" hidden="1" customWidth="1"/>
    <col min="13" max="13" width="6.109375" style="156" customWidth="1"/>
    <col min="14" max="14" width="24" style="156" customWidth="1"/>
    <col min="15" max="15" width="13.44140625" style="156" customWidth="1"/>
    <col min="16" max="16" width="3.33203125" style="156" customWidth="1"/>
    <col min="17" max="17" width="6" style="156" customWidth="1"/>
    <col min="18" max="18" width="7.33203125" style="156" customWidth="1"/>
    <col min="19" max="19" width="2.6640625" style="156" customWidth="1"/>
    <col min="20" max="20" width="7.109375" style="156" customWidth="1"/>
    <col min="21" max="21" width="12.44140625" style="156" customWidth="1"/>
    <col min="22" max="22" width="14.6640625" style="156" customWidth="1"/>
    <col min="23" max="24" width="13.44140625" style="156" customWidth="1"/>
    <col min="25" max="25" width="13.5546875" style="156" customWidth="1"/>
    <col min="26" max="26" width="14" style="156" customWidth="1"/>
    <col min="27" max="27" width="15.109375" style="156" hidden="1" customWidth="1"/>
    <col min="28" max="28" width="8.5546875" style="156" hidden="1" customWidth="1"/>
    <col min="29" max="29" width="13.109375" style="156" hidden="1" customWidth="1"/>
    <col min="30" max="30" width="8.6640625" style="156" hidden="1" customWidth="1"/>
    <col min="31" max="31" width="14.109375" style="156" hidden="1" customWidth="1"/>
    <col min="32" max="32" width="12.5546875" style="156" hidden="1" customWidth="1"/>
    <col min="33" max="33" width="14" style="156" hidden="1" customWidth="1"/>
    <col min="34" max="34" width="12" style="156" hidden="1" customWidth="1"/>
    <col min="35" max="35" width="11.5546875" style="156" hidden="1" customWidth="1"/>
    <col min="36" max="36" width="12.88671875" style="156" hidden="1" customWidth="1"/>
    <col min="37" max="37" width="12.5546875" style="156" hidden="1" customWidth="1"/>
    <col min="38" max="38" width="13.88671875" style="156" hidden="1" customWidth="1"/>
    <col min="39" max="39" width="13.33203125" style="156" hidden="1" customWidth="1"/>
    <col min="40" max="40" width="4.44140625" style="156" hidden="1" customWidth="1"/>
    <col min="41" max="41" width="9.33203125" style="156" hidden="1" customWidth="1"/>
    <col min="42" max="42" width="13.44140625" style="156" hidden="1" customWidth="1"/>
    <col min="43" max="43" width="11.44140625" style="156" hidden="1" customWidth="1"/>
    <col min="44" max="44" width="12.33203125" style="156" hidden="1" customWidth="1"/>
    <col min="45" max="45" width="13.6640625" style="156" hidden="1" customWidth="1"/>
    <col min="46" max="46" width="14.5546875" style="156" hidden="1" customWidth="1"/>
    <col min="47" max="47" width="11.5546875" style="156" hidden="1" customWidth="1"/>
    <col min="48" max="50" width="11.6640625" style="156" hidden="1" customWidth="1"/>
    <col min="51" max="52" width="11.6640625" style="156" customWidth="1"/>
    <col min="53" max="53" width="14.33203125" style="156" customWidth="1"/>
    <col min="54" max="54" width="11.6640625" style="156" bestFit="1" customWidth="1"/>
    <col min="55" max="55" width="13.5546875" style="156" customWidth="1"/>
    <col min="56" max="56" width="11.88671875" style="156" bestFit="1" customWidth="1"/>
    <col min="57" max="57" width="11.6640625" style="157" hidden="1" customWidth="1"/>
    <col min="58" max="58" width="13" style="156" hidden="1" customWidth="1"/>
    <col min="59" max="59" width="12.44140625" style="156" hidden="1" customWidth="1"/>
    <col min="60" max="60" width="11.88671875" style="156" hidden="1" customWidth="1"/>
    <col min="61" max="61" width="12.88671875" style="156" hidden="1" customWidth="1"/>
    <col min="62" max="62" width="9.109375" style="157"/>
    <col min="63" max="16384" width="9.109375" style="156"/>
  </cols>
  <sheetData>
    <row r="1" spans="3:61" ht="20.25" customHeight="1">
      <c r="F1" s="274" t="s">
        <v>348</v>
      </c>
      <c r="G1" s="274"/>
      <c r="I1" s="274"/>
      <c r="J1" s="274"/>
      <c r="L1" s="273"/>
      <c r="T1" s="156" t="s">
        <v>347</v>
      </c>
      <c r="AC1" s="221"/>
      <c r="AD1" s="221"/>
      <c r="AE1" s="276">
        <v>0</v>
      </c>
      <c r="AF1" s="228">
        <f t="shared" ref="AF1:AM1" si="0">AF14</f>
        <v>0</v>
      </c>
      <c r="AG1" s="228">
        <f t="shared" si="0"/>
        <v>0</v>
      </c>
      <c r="AH1" s="228">
        <f t="shared" si="0"/>
        <v>0</v>
      </c>
      <c r="AI1" s="228">
        <f t="shared" si="0"/>
        <v>0</v>
      </c>
      <c r="AJ1" s="228">
        <f t="shared" si="0"/>
        <v>0</v>
      </c>
      <c r="AK1" s="228">
        <f t="shared" si="0"/>
        <v>0</v>
      </c>
      <c r="AL1" s="228">
        <f t="shared" si="0"/>
        <v>0</v>
      </c>
      <c r="AM1" s="228">
        <f t="shared" si="0"/>
        <v>0</v>
      </c>
      <c r="BF1" s="275"/>
    </row>
    <row r="2" spans="3:61" ht="27.75" hidden="1" customHeight="1">
      <c r="F2" s="274"/>
      <c r="G2" s="274"/>
      <c r="I2" s="274"/>
      <c r="J2" s="274"/>
      <c r="L2" s="273"/>
      <c r="AC2" s="226" t="s">
        <v>346</v>
      </c>
      <c r="AD2" s="256"/>
      <c r="AE2" s="272">
        <v>2015</v>
      </c>
      <c r="AF2" s="271" t="s">
        <v>345</v>
      </c>
      <c r="AG2" s="271" t="s">
        <v>344</v>
      </c>
      <c r="AH2" s="271" t="s">
        <v>343</v>
      </c>
      <c r="AI2" s="271" t="s">
        <v>342</v>
      </c>
      <c r="AJ2" s="271">
        <v>2017</v>
      </c>
      <c r="AK2" s="271">
        <v>2018</v>
      </c>
      <c r="AL2" s="271">
        <v>2019</v>
      </c>
      <c r="AM2" s="271">
        <v>2020</v>
      </c>
      <c r="AO2" s="156">
        <v>1</v>
      </c>
      <c r="AP2" s="156">
        <v>2</v>
      </c>
      <c r="AQ2" s="156">
        <v>3</v>
      </c>
      <c r="AR2" s="156">
        <v>4</v>
      </c>
      <c r="AS2" s="156">
        <v>5</v>
      </c>
      <c r="AT2" s="156">
        <v>6</v>
      </c>
      <c r="AU2" s="156">
        <v>7</v>
      </c>
      <c r="AV2" s="156">
        <v>8</v>
      </c>
      <c r="AW2" s="156">
        <v>9</v>
      </c>
      <c r="AX2" s="156">
        <v>10</v>
      </c>
      <c r="BE2" s="157">
        <v>1</v>
      </c>
      <c r="BF2" s="256">
        <v>1</v>
      </c>
      <c r="BG2" s="256">
        <v>2</v>
      </c>
      <c r="BH2" s="256">
        <v>3</v>
      </c>
      <c r="BI2" s="256">
        <v>4</v>
      </c>
    </row>
    <row r="3" spans="3:61" ht="27" customHeight="1">
      <c r="N3" s="617" t="s">
        <v>341</v>
      </c>
      <c r="O3" s="617"/>
      <c r="T3" s="270">
        <v>1</v>
      </c>
      <c r="U3" s="270">
        <v>2</v>
      </c>
      <c r="V3" s="270">
        <v>3</v>
      </c>
      <c r="W3" s="270">
        <v>4</v>
      </c>
      <c r="X3" s="270">
        <v>5</v>
      </c>
      <c r="Y3" s="270">
        <v>6</v>
      </c>
      <c r="Z3" s="270">
        <v>7</v>
      </c>
      <c r="AC3" s="235">
        <f>O7</f>
        <v>43281</v>
      </c>
      <c r="AD3" s="215"/>
      <c r="AE3" s="252">
        <v>0</v>
      </c>
      <c r="AF3" s="269">
        <v>2016</v>
      </c>
      <c r="AG3" s="269">
        <v>2016</v>
      </c>
      <c r="AH3" s="269">
        <v>2016</v>
      </c>
      <c r="AI3" s="269">
        <v>2016</v>
      </c>
      <c r="AJ3" s="269">
        <v>0</v>
      </c>
      <c r="AK3" s="269">
        <v>0</v>
      </c>
      <c r="AL3" s="269">
        <v>0</v>
      </c>
      <c r="AM3" s="269">
        <v>0</v>
      </c>
      <c r="AO3" s="226">
        <v>1</v>
      </c>
      <c r="AP3" s="166">
        <v>9</v>
      </c>
      <c r="AQ3" s="166">
        <v>12</v>
      </c>
      <c r="AR3" s="166">
        <v>12</v>
      </c>
      <c r="AS3" s="166">
        <v>12</v>
      </c>
      <c r="AT3" s="264">
        <v>12</v>
      </c>
      <c r="AU3" s="166">
        <v>12</v>
      </c>
      <c r="AV3" s="166">
        <v>12</v>
      </c>
      <c r="AW3" s="166">
        <v>12</v>
      </c>
      <c r="AX3" s="166">
        <v>12</v>
      </c>
      <c r="AY3" s="167"/>
      <c r="AZ3" s="167"/>
      <c r="BE3" s="157">
        <v>2</v>
      </c>
      <c r="BF3" s="215">
        <v>41759</v>
      </c>
      <c r="BG3" s="215">
        <v>41851</v>
      </c>
      <c r="BH3" s="215">
        <v>41943</v>
      </c>
      <c r="BI3" s="215">
        <v>42035</v>
      </c>
    </row>
    <row r="4" spans="3:61" ht="81" customHeight="1">
      <c r="C4" s="618" t="s">
        <v>317</v>
      </c>
      <c r="D4" s="619"/>
      <c r="F4" s="267" t="s">
        <v>334</v>
      </c>
      <c r="G4" s="267" t="s">
        <v>333</v>
      </c>
      <c r="H4" s="267" t="s">
        <v>340</v>
      </c>
      <c r="I4" s="266" t="s">
        <v>339</v>
      </c>
      <c r="J4" s="266" t="s">
        <v>338</v>
      </c>
      <c r="K4" s="266" t="s">
        <v>337</v>
      </c>
      <c r="L4" s="266" t="s">
        <v>336</v>
      </c>
      <c r="N4" s="254" t="s">
        <v>335</v>
      </c>
      <c r="O4" s="268">
        <f>'1_Wniosek_klient'!C97</f>
        <v>0.05</v>
      </c>
      <c r="Q4" s="618" t="s">
        <v>317</v>
      </c>
      <c r="R4" s="619"/>
      <c r="T4" s="267" t="s">
        <v>334</v>
      </c>
      <c r="U4" s="267" t="s">
        <v>333</v>
      </c>
      <c r="V4" s="267" t="s">
        <v>332</v>
      </c>
      <c r="W4" s="266" t="s">
        <v>331</v>
      </c>
      <c r="X4" s="266" t="s">
        <v>330</v>
      </c>
      <c r="Y4" s="266" t="s">
        <v>329</v>
      </c>
      <c r="Z4" s="266" t="s">
        <v>328</v>
      </c>
      <c r="AA4" s="265"/>
      <c r="AC4" s="252" t="s">
        <v>327</v>
      </c>
      <c r="AD4" s="251">
        <f>AF4+AG4+AH4+AI4+AJ4+AK4+AL4+AM4</f>
        <v>0</v>
      </c>
      <c r="AE4" s="250">
        <f>AE5</f>
        <v>0</v>
      </c>
      <c r="AF4" s="228">
        <f t="shared" ref="AF4:AM4" si="1">IF(AF5-AE5&lt;0,0,AF5-AE5)</f>
        <v>0</v>
      </c>
      <c r="AG4" s="228">
        <f t="shared" si="1"/>
        <v>0</v>
      </c>
      <c r="AH4" s="228">
        <f t="shared" si="1"/>
        <v>0</v>
      </c>
      <c r="AI4" s="228">
        <f t="shared" si="1"/>
        <v>0</v>
      </c>
      <c r="AJ4" s="228">
        <f t="shared" si="1"/>
        <v>0</v>
      </c>
      <c r="AK4" s="228">
        <f t="shared" si="1"/>
        <v>0</v>
      </c>
      <c r="AL4" s="228">
        <f t="shared" si="1"/>
        <v>0</v>
      </c>
      <c r="AM4" s="228">
        <f t="shared" si="1"/>
        <v>0</v>
      </c>
      <c r="AO4" s="226">
        <v>2</v>
      </c>
      <c r="AP4" s="166">
        <v>6</v>
      </c>
      <c r="AQ4" s="166">
        <v>12</v>
      </c>
      <c r="AR4" s="166">
        <v>12</v>
      </c>
      <c r="AS4" s="166">
        <v>12</v>
      </c>
      <c r="AT4" s="264">
        <v>12</v>
      </c>
      <c r="AU4" s="166">
        <v>12</v>
      </c>
      <c r="AV4" s="166">
        <v>12</v>
      </c>
      <c r="AW4" s="166">
        <v>12</v>
      </c>
      <c r="AX4" s="166">
        <v>12</v>
      </c>
      <c r="AY4" s="166"/>
      <c r="AZ4" s="166"/>
      <c r="BA4" s="262" t="s">
        <v>350</v>
      </c>
      <c r="BB4" s="263" t="s">
        <v>326</v>
      </c>
      <c r="BC4" s="263" t="s">
        <v>325</v>
      </c>
      <c r="BD4" s="262" t="s">
        <v>324</v>
      </c>
      <c r="BE4" s="157">
        <v>3</v>
      </c>
      <c r="BF4" s="215">
        <v>41790</v>
      </c>
      <c r="BG4" s="215">
        <v>41882</v>
      </c>
      <c r="BH4" s="215">
        <v>41973</v>
      </c>
      <c r="BI4" s="215">
        <v>42063</v>
      </c>
    </row>
    <row r="5" spans="3:61" ht="15" customHeight="1">
      <c r="C5" s="195">
        <f>O9</f>
        <v>60</v>
      </c>
      <c r="D5" s="195">
        <v>0</v>
      </c>
      <c r="F5" s="258">
        <v>0</v>
      </c>
      <c r="G5" s="193">
        <f>O7</f>
        <v>43281</v>
      </c>
      <c r="H5" s="205">
        <f t="shared" ref="H5:H68" si="2">PV($O$8,C5,$I$6,0,0)*-1</f>
        <v>0</v>
      </c>
      <c r="I5" s="205"/>
      <c r="J5" s="205"/>
      <c r="K5" s="205"/>
      <c r="L5" s="261"/>
      <c r="M5" s="198"/>
      <c r="N5" s="260" t="s">
        <v>323</v>
      </c>
      <c r="O5" s="259">
        <f>'4_Dane_finans_kl'!Q45</f>
        <v>60</v>
      </c>
      <c r="P5" s="198"/>
      <c r="Q5" s="195">
        <f>O9</f>
        <v>60</v>
      </c>
      <c r="R5" s="195">
        <v>0</v>
      </c>
      <c r="T5" s="258">
        <v>0</v>
      </c>
      <c r="U5" s="193">
        <f>O7</f>
        <v>43281</v>
      </c>
      <c r="V5" s="277">
        <f>O6</f>
        <v>0</v>
      </c>
      <c r="W5" s="257"/>
      <c r="X5" s="257"/>
      <c r="Y5" s="257"/>
      <c r="Z5" s="257"/>
      <c r="AA5" s="191">
        <f>T5</f>
        <v>0</v>
      </c>
      <c r="AB5" s="227">
        <f>U5</f>
        <v>43281</v>
      </c>
      <c r="AC5" s="256"/>
      <c r="AD5" s="256"/>
      <c r="AE5" s="250">
        <v>0</v>
      </c>
      <c r="AF5" s="228">
        <f t="shared" ref="AF5:AM5" si="3">IFERROR(VLOOKUP(AF12,$U$5:$Z$77,4,FALSE),0)</f>
        <v>0</v>
      </c>
      <c r="AG5" s="228">
        <f t="shared" si="3"/>
        <v>0</v>
      </c>
      <c r="AH5" s="228">
        <f t="shared" si="3"/>
        <v>0</v>
      </c>
      <c r="AI5" s="228">
        <f t="shared" si="3"/>
        <v>0</v>
      </c>
      <c r="AJ5" s="228">
        <f t="shared" si="3"/>
        <v>0</v>
      </c>
      <c r="AK5" s="228">
        <f t="shared" si="3"/>
        <v>0</v>
      </c>
      <c r="AL5" s="228">
        <f t="shared" si="3"/>
        <v>0</v>
      </c>
      <c r="AM5" s="228">
        <f t="shared" si="3"/>
        <v>0</v>
      </c>
      <c r="AO5" s="226">
        <v>3</v>
      </c>
      <c r="AP5" s="166">
        <v>3</v>
      </c>
      <c r="AQ5" s="166">
        <v>12</v>
      </c>
      <c r="AR5" s="166">
        <v>12</v>
      </c>
      <c r="AS5" s="166">
        <v>12</v>
      </c>
      <c r="AT5" s="166">
        <v>12</v>
      </c>
      <c r="AU5" s="166">
        <v>12</v>
      </c>
      <c r="AV5" s="166">
        <v>12</v>
      </c>
      <c r="AW5" s="166">
        <v>12</v>
      </c>
      <c r="AX5" s="166">
        <v>12</v>
      </c>
      <c r="AY5" s="167"/>
      <c r="AZ5" s="167" t="s">
        <v>351</v>
      </c>
      <c r="BE5" s="157">
        <v>4</v>
      </c>
      <c r="BF5" s="215">
        <v>41820</v>
      </c>
      <c r="BG5" s="215">
        <v>41912</v>
      </c>
      <c r="BH5" s="215">
        <v>42004</v>
      </c>
      <c r="BI5" s="215">
        <v>42094</v>
      </c>
    </row>
    <row r="6" spans="3:61" ht="18" customHeight="1">
      <c r="C6" s="195">
        <f t="shared" ref="C6:C69" si="4">IF(C5-1&gt;=0,C5-1,0)</f>
        <v>59</v>
      </c>
      <c r="D6" s="195">
        <f t="shared" ref="D6:D69" si="5">IF(C6&gt;0,D5+1,0)</f>
        <v>1</v>
      </c>
      <c r="F6" s="194">
        <v>1</v>
      </c>
      <c r="G6" s="193">
        <f t="shared" ref="G6:G69" si="6">IF(F6&gt;0,EOMONTH(G5,$P$206),0)</f>
        <v>43312</v>
      </c>
      <c r="H6" s="205">
        <f t="shared" si="2"/>
        <v>0</v>
      </c>
      <c r="I6" s="255">
        <f>PMT(O8,O9,-$O$6,,0)</f>
        <v>0</v>
      </c>
      <c r="J6" s="205">
        <f t="shared" ref="J6:J69" si="7">PPMT($O$8,F6,$O$9,-$O$6)</f>
        <v>0</v>
      </c>
      <c r="K6" s="205">
        <f t="shared" ref="K6:K69" si="8">IPMT($O$8,F6,$O$9,-$O$6)</f>
        <v>0</v>
      </c>
      <c r="L6" s="204" t="e">
        <f t="shared" ref="L6:L69" si="9">CUMIPMT($O$8,$O$9,$O$6,1,F6,0)*-1</f>
        <v>#NUM!</v>
      </c>
      <c r="M6" s="198"/>
      <c r="N6" s="254" t="s">
        <v>322</v>
      </c>
      <c r="O6" s="253">
        <f>'4_Dane_finans_kl'!F45</f>
        <v>0</v>
      </c>
      <c r="P6" s="198"/>
      <c r="Q6" s="195">
        <f t="shared" ref="Q6:Q69" si="10">IF(Q5-1&gt;=0,Q5-1,0)</f>
        <v>59</v>
      </c>
      <c r="R6" s="195">
        <f t="shared" ref="R6:R69" si="11">IF(Q6&gt;0,R5+1,0)</f>
        <v>1</v>
      </c>
      <c r="T6" s="194">
        <f>R6</f>
        <v>1</v>
      </c>
      <c r="U6" s="193">
        <f t="shared" ref="U6:U69" si="12">EOMONTH(U5,$P$206)</f>
        <v>43312</v>
      </c>
      <c r="V6" s="192">
        <f t="shared" ref="V6:V69" si="13">IF(T6&gt;0,V5-W6,0)</f>
        <v>0</v>
      </c>
      <c r="W6" s="192">
        <f t="shared" ref="W6:W69" si="14">IF(T6&gt;$O$10,$V$5/($O$9-$O$10),0)</f>
        <v>0</v>
      </c>
      <c r="X6" s="192">
        <f>W6</f>
        <v>0</v>
      </c>
      <c r="Y6" s="192">
        <f t="shared" ref="Y6:Y69" si="15">V5*$O$8</f>
        <v>0</v>
      </c>
      <c r="Z6" s="192">
        <f>Y6</f>
        <v>0</v>
      </c>
      <c r="AZ6" s="156">
        <v>1</v>
      </c>
      <c r="BB6" s="399">
        <f>BB7</f>
        <v>0</v>
      </c>
      <c r="BE6" s="157">
        <v>5</v>
      </c>
      <c r="BF6" s="215">
        <v>41851</v>
      </c>
      <c r="BG6" s="215">
        <v>41943</v>
      </c>
      <c r="BH6" s="215">
        <v>42035</v>
      </c>
      <c r="BI6" s="215">
        <v>42124</v>
      </c>
    </row>
    <row r="7" spans="3:61" ht="23.25" customHeight="1">
      <c r="C7" s="195">
        <f t="shared" si="4"/>
        <v>58</v>
      </c>
      <c r="D7" s="195">
        <f t="shared" si="5"/>
        <v>2</v>
      </c>
      <c r="F7" s="194">
        <f t="shared" ref="F7:F70" si="16">IF(D6&gt;0,F6+1,0)</f>
        <v>2</v>
      </c>
      <c r="G7" s="193">
        <f t="shared" si="6"/>
        <v>43343</v>
      </c>
      <c r="H7" s="205">
        <f t="shared" si="2"/>
        <v>0</v>
      </c>
      <c r="I7" s="205">
        <f t="shared" ref="I7:I70" si="17">IF(H6&gt;0,I6,0)</f>
        <v>0</v>
      </c>
      <c r="J7" s="205">
        <f t="shared" si="7"/>
        <v>0</v>
      </c>
      <c r="K7" s="205">
        <f t="shared" si="8"/>
        <v>0</v>
      </c>
      <c r="L7" s="204" t="e">
        <f t="shared" si="9"/>
        <v>#NUM!</v>
      </c>
      <c r="M7" s="198"/>
      <c r="N7" s="247" t="s">
        <v>320</v>
      </c>
      <c r="O7" s="246">
        <f>AY7</f>
        <v>43281</v>
      </c>
      <c r="P7" s="198"/>
      <c r="Q7" s="195">
        <f t="shared" si="10"/>
        <v>58</v>
      </c>
      <c r="R7" s="195">
        <f t="shared" si="11"/>
        <v>2</v>
      </c>
      <c r="T7" s="194">
        <f t="shared" ref="T7:T70" si="18">IF(R6&gt;0,T6+1,0)</f>
        <v>2</v>
      </c>
      <c r="U7" s="193">
        <f t="shared" si="12"/>
        <v>43343</v>
      </c>
      <c r="V7" s="192">
        <f t="shared" si="13"/>
        <v>0</v>
      </c>
      <c r="W7" s="192">
        <f t="shared" si="14"/>
        <v>0</v>
      </c>
      <c r="X7" s="192">
        <f t="shared" ref="X7:X70" si="19">W7+X6</f>
        <v>0</v>
      </c>
      <c r="Y7" s="192">
        <f t="shared" si="15"/>
        <v>0</v>
      </c>
      <c r="Z7" s="192">
        <f t="shared" ref="Z7:Z70" si="20">Z6+Y7</f>
        <v>0</v>
      </c>
      <c r="AY7" s="212">
        <v>43281</v>
      </c>
      <c r="AZ7" s="281">
        <v>2</v>
      </c>
      <c r="BA7" s="213">
        <f>VLOOKUP(AY7,$U$5:$Z$77,6,FALSE)</f>
        <v>0</v>
      </c>
      <c r="BB7" s="399">
        <f>V5</f>
        <v>0</v>
      </c>
      <c r="BE7" s="157">
        <v>6</v>
      </c>
      <c r="BF7" s="215">
        <v>41882</v>
      </c>
      <c r="BG7" s="215">
        <v>41973</v>
      </c>
      <c r="BH7" s="215">
        <v>42063</v>
      </c>
      <c r="BI7" s="215">
        <v>42155</v>
      </c>
    </row>
    <row r="8" spans="3:61" ht="18.75" customHeight="1">
      <c r="C8" s="195">
        <f t="shared" si="4"/>
        <v>57</v>
      </c>
      <c r="D8" s="195">
        <f t="shared" si="5"/>
        <v>3</v>
      </c>
      <c r="F8" s="194">
        <f t="shared" si="16"/>
        <v>3</v>
      </c>
      <c r="G8" s="193">
        <f t="shared" si="6"/>
        <v>43373</v>
      </c>
      <c r="H8" s="205">
        <f t="shared" si="2"/>
        <v>0</v>
      </c>
      <c r="I8" s="205">
        <f t="shared" si="17"/>
        <v>0</v>
      </c>
      <c r="J8" s="205">
        <f t="shared" si="7"/>
        <v>0</v>
      </c>
      <c r="K8" s="205">
        <f t="shared" si="8"/>
        <v>0</v>
      </c>
      <c r="L8" s="204" t="e">
        <f t="shared" si="9"/>
        <v>#NUM!</v>
      </c>
      <c r="M8" s="198"/>
      <c r="N8" s="242" t="s">
        <v>319</v>
      </c>
      <c r="O8" s="241">
        <f>MAX(N203:N205)</f>
        <v>4.1666666666666666E-3</v>
      </c>
      <c r="P8" s="198"/>
      <c r="Q8" s="195">
        <f t="shared" si="10"/>
        <v>57</v>
      </c>
      <c r="R8" s="195">
        <f t="shared" si="11"/>
        <v>3</v>
      </c>
      <c r="T8" s="194">
        <f t="shared" si="18"/>
        <v>3</v>
      </c>
      <c r="U8" s="193">
        <f t="shared" si="12"/>
        <v>43373</v>
      </c>
      <c r="V8" s="192">
        <f t="shared" si="13"/>
        <v>0</v>
      </c>
      <c r="W8" s="192">
        <f t="shared" si="14"/>
        <v>0</v>
      </c>
      <c r="X8" s="192">
        <f t="shared" si="19"/>
        <v>0</v>
      </c>
      <c r="Y8" s="192">
        <f t="shared" si="15"/>
        <v>0</v>
      </c>
      <c r="Z8" s="192">
        <f t="shared" si="20"/>
        <v>0</v>
      </c>
      <c r="AY8" s="212">
        <v>43373</v>
      </c>
      <c r="AZ8" s="281">
        <v>3</v>
      </c>
      <c r="BA8" s="213">
        <f>VLOOKUP(AY8,$U$5:$Z$77,6,FALSE)</f>
        <v>0</v>
      </c>
      <c r="BB8" s="213">
        <f>VLOOKUP(AY8,U4:Z76,2,FALSE)</f>
        <v>0</v>
      </c>
      <c r="BE8" s="157">
        <v>7</v>
      </c>
      <c r="BF8" s="215">
        <v>41912</v>
      </c>
      <c r="BG8" s="215">
        <v>42004</v>
      </c>
      <c r="BH8" s="215">
        <v>42094</v>
      </c>
      <c r="BI8" s="215">
        <v>42185</v>
      </c>
    </row>
    <row r="9" spans="3:61" ht="18.75" customHeight="1">
      <c r="C9" s="195">
        <f t="shared" si="4"/>
        <v>56</v>
      </c>
      <c r="D9" s="195">
        <f t="shared" si="5"/>
        <v>4</v>
      </c>
      <c r="F9" s="194">
        <f t="shared" si="16"/>
        <v>4</v>
      </c>
      <c r="G9" s="193">
        <f t="shared" si="6"/>
        <v>43404</v>
      </c>
      <c r="H9" s="205">
        <f t="shared" si="2"/>
        <v>0</v>
      </c>
      <c r="I9" s="205">
        <f t="shared" si="17"/>
        <v>0</v>
      </c>
      <c r="J9" s="205">
        <f t="shared" si="7"/>
        <v>0</v>
      </c>
      <c r="K9" s="205">
        <f t="shared" si="8"/>
        <v>0</v>
      </c>
      <c r="L9" s="204" t="e">
        <f t="shared" si="9"/>
        <v>#NUM!</v>
      </c>
      <c r="M9" s="198"/>
      <c r="N9" s="238" t="s">
        <v>315</v>
      </c>
      <c r="O9" s="237">
        <f>MAX(O203:O205)</f>
        <v>60</v>
      </c>
      <c r="P9" s="198"/>
      <c r="Q9" s="195">
        <f t="shared" si="10"/>
        <v>56</v>
      </c>
      <c r="R9" s="195">
        <f t="shared" si="11"/>
        <v>4</v>
      </c>
      <c r="T9" s="194">
        <f t="shared" si="18"/>
        <v>4</v>
      </c>
      <c r="U9" s="193">
        <f t="shared" si="12"/>
        <v>43404</v>
      </c>
      <c r="V9" s="192">
        <f t="shared" si="13"/>
        <v>0</v>
      </c>
      <c r="W9" s="192">
        <f t="shared" si="14"/>
        <v>0</v>
      </c>
      <c r="X9" s="192">
        <f t="shared" si="19"/>
        <v>0</v>
      </c>
      <c r="Y9" s="192">
        <f t="shared" si="15"/>
        <v>0</v>
      </c>
      <c r="Z9" s="192">
        <f t="shared" si="20"/>
        <v>0</v>
      </c>
      <c r="AB9" s="203"/>
      <c r="AC9" s="252" t="s">
        <v>321</v>
      </c>
      <c r="AD9" s="251">
        <f>AF9+AG9+AH9+AI9+AJ9+AK9+AL9+AM9</f>
        <v>0</v>
      </c>
      <c r="AE9" s="250">
        <f>AE10</f>
        <v>0</v>
      </c>
      <c r="AF9" s="228">
        <f t="shared" ref="AF9:AM9" si="21">IF(AF10-AE10&lt;0,0,AF10-AE10)</f>
        <v>0</v>
      </c>
      <c r="AG9" s="228">
        <f t="shared" si="21"/>
        <v>0</v>
      </c>
      <c r="AH9" s="228">
        <f t="shared" si="21"/>
        <v>0</v>
      </c>
      <c r="AI9" s="228">
        <f t="shared" si="21"/>
        <v>0</v>
      </c>
      <c r="AJ9" s="228">
        <f t="shared" si="21"/>
        <v>0</v>
      </c>
      <c r="AK9" s="228">
        <f t="shared" si="21"/>
        <v>0</v>
      </c>
      <c r="AL9" s="228">
        <f t="shared" si="21"/>
        <v>0</v>
      </c>
      <c r="AM9" s="228">
        <f t="shared" si="21"/>
        <v>0</v>
      </c>
      <c r="AO9" s="226">
        <v>4</v>
      </c>
      <c r="AP9" s="166">
        <v>11</v>
      </c>
      <c r="AQ9" s="166">
        <f t="shared" ref="AQ9:AX9" si="22">AP9+12</f>
        <v>23</v>
      </c>
      <c r="AR9" s="166">
        <f t="shared" si="22"/>
        <v>35</v>
      </c>
      <c r="AS9" s="166">
        <f t="shared" si="22"/>
        <v>47</v>
      </c>
      <c r="AT9" s="166">
        <f t="shared" si="22"/>
        <v>59</v>
      </c>
      <c r="AU9" s="166">
        <f t="shared" si="22"/>
        <v>71</v>
      </c>
      <c r="AV9" s="166">
        <f t="shared" si="22"/>
        <v>83</v>
      </c>
      <c r="AW9" s="166">
        <f t="shared" si="22"/>
        <v>95</v>
      </c>
      <c r="AX9" s="249">
        <f t="shared" si="22"/>
        <v>107</v>
      </c>
      <c r="AY9" s="278">
        <v>43465</v>
      </c>
      <c r="AZ9" s="282">
        <v>4</v>
      </c>
      <c r="BA9" s="213">
        <f>VLOOKUP(AY9,$U$5:$Z$77,6,FALSE)</f>
        <v>0</v>
      </c>
      <c r="BB9" s="213">
        <f>VLOOKUP(AY9,U5:Z77,2,FALSE)</f>
        <v>0</v>
      </c>
      <c r="BC9" s="248">
        <f>VLOOKUP(AY10,U5:Z77,2,FALSE)</f>
        <v>0</v>
      </c>
      <c r="BD9" s="213">
        <f t="shared" ref="BD9:BD18" si="23">BB9-BC9</f>
        <v>0</v>
      </c>
      <c r="BE9" s="157">
        <v>8</v>
      </c>
      <c r="BF9" s="215">
        <v>41943</v>
      </c>
      <c r="BG9" s="215">
        <v>42035</v>
      </c>
      <c r="BH9" s="215">
        <v>42124</v>
      </c>
      <c r="BI9" s="215">
        <v>42216</v>
      </c>
    </row>
    <row r="10" spans="3:61" ht="22.5" customHeight="1">
      <c r="C10" s="195">
        <f t="shared" si="4"/>
        <v>55</v>
      </c>
      <c r="D10" s="195">
        <f t="shared" si="5"/>
        <v>5</v>
      </c>
      <c r="F10" s="194">
        <f t="shared" si="16"/>
        <v>5</v>
      </c>
      <c r="G10" s="193">
        <f t="shared" si="6"/>
        <v>43434</v>
      </c>
      <c r="H10" s="205">
        <f t="shared" si="2"/>
        <v>0</v>
      </c>
      <c r="I10" s="205">
        <f t="shared" si="17"/>
        <v>0</v>
      </c>
      <c r="J10" s="205">
        <f t="shared" si="7"/>
        <v>0</v>
      </c>
      <c r="K10" s="205">
        <f t="shared" si="8"/>
        <v>0</v>
      </c>
      <c r="L10" s="204" t="e">
        <f t="shared" si="9"/>
        <v>#NUM!</v>
      </c>
      <c r="M10" s="198"/>
      <c r="N10" s="233" t="s">
        <v>318</v>
      </c>
      <c r="O10" s="232">
        <f>'4_Dane_finans_kl'!R45</f>
        <v>0</v>
      </c>
      <c r="P10" s="198"/>
      <c r="Q10" s="195">
        <f t="shared" si="10"/>
        <v>55</v>
      </c>
      <c r="R10" s="195">
        <f t="shared" si="11"/>
        <v>5</v>
      </c>
      <c r="T10" s="194">
        <f t="shared" si="18"/>
        <v>5</v>
      </c>
      <c r="U10" s="193">
        <f t="shared" si="12"/>
        <v>43434</v>
      </c>
      <c r="V10" s="192">
        <f t="shared" si="13"/>
        <v>0</v>
      </c>
      <c r="W10" s="192">
        <f t="shared" si="14"/>
        <v>0</v>
      </c>
      <c r="X10" s="192">
        <f t="shared" si="19"/>
        <v>0</v>
      </c>
      <c r="Y10" s="192">
        <f t="shared" si="15"/>
        <v>0</v>
      </c>
      <c r="Z10" s="192">
        <f t="shared" si="20"/>
        <v>0</v>
      </c>
      <c r="AB10" s="203"/>
      <c r="AC10" s="245"/>
      <c r="AD10" s="245"/>
      <c r="AE10" s="244">
        <v>0</v>
      </c>
      <c r="AF10" s="243">
        <f t="shared" ref="AF10:AM10" si="24">AF11</f>
        <v>0</v>
      </c>
      <c r="AG10" s="243">
        <f t="shared" si="24"/>
        <v>0</v>
      </c>
      <c r="AH10" s="243">
        <f t="shared" si="24"/>
        <v>0</v>
      </c>
      <c r="AI10" s="243">
        <f t="shared" si="24"/>
        <v>0</v>
      </c>
      <c r="AJ10" s="243">
        <f t="shared" si="24"/>
        <v>0</v>
      </c>
      <c r="AK10" s="243">
        <f t="shared" si="24"/>
        <v>0</v>
      </c>
      <c r="AL10" s="243">
        <f t="shared" si="24"/>
        <v>0</v>
      </c>
      <c r="AM10" s="243">
        <f t="shared" si="24"/>
        <v>0</v>
      </c>
      <c r="AY10" s="193">
        <v>43830</v>
      </c>
      <c r="AZ10" s="283"/>
      <c r="BA10" s="213">
        <f>VLOOKUP(AY10,U5:Z140,6,FALSE)</f>
        <v>0</v>
      </c>
      <c r="BB10" s="213">
        <f t="shared" ref="BB10:BB19" si="25">VLOOKUP(AY10,U5:Z140,2,FALSE)</f>
        <v>0</v>
      </c>
      <c r="BC10" s="213">
        <f>VLOOKUP(AY11,U5:Z77,2,FALSE)</f>
        <v>0</v>
      </c>
      <c r="BD10" s="213">
        <f t="shared" si="23"/>
        <v>0</v>
      </c>
      <c r="BE10" s="157">
        <v>9</v>
      </c>
      <c r="BF10" s="215">
        <v>41973</v>
      </c>
      <c r="BG10" s="215">
        <v>42063</v>
      </c>
      <c r="BH10" s="215">
        <v>42155</v>
      </c>
      <c r="BI10" s="215">
        <v>42247</v>
      </c>
    </row>
    <row r="11" spans="3:61" ht="19.5" customHeight="1">
      <c r="C11" s="195">
        <f t="shared" si="4"/>
        <v>54</v>
      </c>
      <c r="D11" s="195">
        <f t="shared" si="5"/>
        <v>6</v>
      </c>
      <c r="F11" s="194">
        <f t="shared" si="16"/>
        <v>6</v>
      </c>
      <c r="G11" s="193">
        <f t="shared" si="6"/>
        <v>43465</v>
      </c>
      <c r="H11" s="205">
        <f t="shared" si="2"/>
        <v>0</v>
      </c>
      <c r="I11" s="205">
        <f t="shared" si="17"/>
        <v>0</v>
      </c>
      <c r="J11" s="205">
        <f t="shared" si="7"/>
        <v>0</v>
      </c>
      <c r="K11" s="205">
        <f t="shared" si="8"/>
        <v>0</v>
      </c>
      <c r="L11" s="204" t="e">
        <f t="shared" si="9"/>
        <v>#NUM!</v>
      </c>
      <c r="M11" s="198"/>
      <c r="P11" s="198"/>
      <c r="Q11" s="195">
        <f t="shared" si="10"/>
        <v>54</v>
      </c>
      <c r="R11" s="195">
        <f t="shared" si="11"/>
        <v>6</v>
      </c>
      <c r="T11" s="194">
        <f t="shared" si="18"/>
        <v>6</v>
      </c>
      <c r="U11" s="193">
        <f t="shared" si="12"/>
        <v>43465</v>
      </c>
      <c r="V11" s="192">
        <f t="shared" si="13"/>
        <v>0</v>
      </c>
      <c r="W11" s="192">
        <f t="shared" si="14"/>
        <v>0</v>
      </c>
      <c r="X11" s="192">
        <f t="shared" si="19"/>
        <v>0</v>
      </c>
      <c r="Y11" s="192">
        <f t="shared" si="15"/>
        <v>0</v>
      </c>
      <c r="Z11" s="192">
        <f t="shared" si="20"/>
        <v>0</v>
      </c>
      <c r="AB11" s="203"/>
      <c r="AC11" s="240">
        <v>0</v>
      </c>
      <c r="AD11" s="239"/>
      <c r="AE11" s="230">
        <v>0</v>
      </c>
      <c r="AF11" s="228">
        <f t="shared" ref="AF11:AM11" si="26">IFERROR(VLOOKUP(AF12,$U$5:$AA$77,6,FALSE),0)</f>
        <v>0</v>
      </c>
      <c r="AG11" s="228">
        <f t="shared" si="26"/>
        <v>0</v>
      </c>
      <c r="AH11" s="228">
        <f t="shared" si="26"/>
        <v>0</v>
      </c>
      <c r="AI11" s="228">
        <f t="shared" si="26"/>
        <v>0</v>
      </c>
      <c r="AJ11" s="228">
        <f t="shared" si="26"/>
        <v>0</v>
      </c>
      <c r="AK11" s="228">
        <f t="shared" si="26"/>
        <v>0</v>
      </c>
      <c r="AL11" s="228">
        <f t="shared" si="26"/>
        <v>0</v>
      </c>
      <c r="AM11" s="228">
        <f t="shared" si="26"/>
        <v>0</v>
      </c>
      <c r="AY11" s="193">
        <v>44196</v>
      </c>
      <c r="AZ11" s="283"/>
      <c r="BA11" s="213">
        <f>VLOOKUP(AY11,$U$5:$Z$77,6,FALSE)</f>
        <v>0</v>
      </c>
      <c r="BB11" s="213">
        <f t="shared" si="25"/>
        <v>0</v>
      </c>
      <c r="BC11" s="213">
        <f t="shared" ref="BC11:BC16" si="27">VLOOKUP(AY12,$U$5:$Z$136,2,FALSE)</f>
        <v>0</v>
      </c>
      <c r="BD11" s="213">
        <f t="shared" si="23"/>
        <v>0</v>
      </c>
      <c r="BE11" s="157">
        <v>10</v>
      </c>
      <c r="BF11" s="215">
        <v>42004</v>
      </c>
      <c r="BG11" s="215">
        <v>42094</v>
      </c>
      <c r="BH11" s="215">
        <v>42185</v>
      </c>
      <c r="BI11" s="215">
        <v>42277</v>
      </c>
    </row>
    <row r="12" spans="3:61" ht="18" customHeight="1">
      <c r="C12" s="195">
        <f t="shared" si="4"/>
        <v>53</v>
      </c>
      <c r="D12" s="195">
        <f t="shared" si="5"/>
        <v>7</v>
      </c>
      <c r="F12" s="194">
        <f t="shared" si="16"/>
        <v>7</v>
      </c>
      <c r="G12" s="193">
        <f t="shared" si="6"/>
        <v>43496</v>
      </c>
      <c r="H12" s="205">
        <f t="shared" si="2"/>
        <v>0</v>
      </c>
      <c r="I12" s="205">
        <f t="shared" si="17"/>
        <v>0</v>
      </c>
      <c r="J12" s="205">
        <f t="shared" si="7"/>
        <v>0</v>
      </c>
      <c r="K12" s="205">
        <f t="shared" si="8"/>
        <v>0</v>
      </c>
      <c r="L12" s="204" t="e">
        <f t="shared" si="9"/>
        <v>#NUM!</v>
      </c>
      <c r="M12" s="198"/>
      <c r="P12" s="198"/>
      <c r="Q12" s="195">
        <f t="shared" si="10"/>
        <v>53</v>
      </c>
      <c r="R12" s="195">
        <f t="shared" si="11"/>
        <v>7</v>
      </c>
      <c r="T12" s="194">
        <f t="shared" si="18"/>
        <v>7</v>
      </c>
      <c r="U12" s="193">
        <f t="shared" si="12"/>
        <v>43496</v>
      </c>
      <c r="V12" s="192">
        <f t="shared" si="13"/>
        <v>0</v>
      </c>
      <c r="W12" s="192">
        <f t="shared" si="14"/>
        <v>0</v>
      </c>
      <c r="X12" s="192">
        <f t="shared" si="19"/>
        <v>0</v>
      </c>
      <c r="Y12" s="192">
        <f t="shared" si="15"/>
        <v>0</v>
      </c>
      <c r="Z12" s="192">
        <f t="shared" si="20"/>
        <v>0</v>
      </c>
      <c r="AB12" s="203"/>
      <c r="AC12" s="236">
        <v>5</v>
      </c>
      <c r="AD12" s="235"/>
      <c r="AE12" s="234">
        <f>VLOOKUP(AE11,$T$5:$Z$77,7,FALSE)</f>
        <v>0</v>
      </c>
      <c r="AF12" s="220">
        <f t="shared" ref="AF12:AM12" si="28">VLOOKUP($AC$12,$AO$12:$AX$16,AP2,FALSE)</f>
        <v>42460</v>
      </c>
      <c r="AG12" s="220">
        <f t="shared" si="28"/>
        <v>42551</v>
      </c>
      <c r="AH12" s="220">
        <f t="shared" si="28"/>
        <v>42643</v>
      </c>
      <c r="AI12" s="220">
        <f t="shared" si="28"/>
        <v>42735</v>
      </c>
      <c r="AJ12" s="220">
        <f t="shared" si="28"/>
        <v>43100</v>
      </c>
      <c r="AK12" s="220">
        <f t="shared" si="28"/>
        <v>43465</v>
      </c>
      <c r="AL12" s="220">
        <f t="shared" si="28"/>
        <v>43830</v>
      </c>
      <c r="AM12" s="220">
        <f t="shared" si="28"/>
        <v>44196</v>
      </c>
      <c r="AO12" s="226">
        <v>1</v>
      </c>
      <c r="AP12" s="165">
        <f>EOMONTH(AP17,5)</f>
        <v>42185</v>
      </c>
      <c r="AQ12" s="165">
        <f>EOMONTH(AP12,3)</f>
        <v>42277</v>
      </c>
      <c r="AR12" s="165">
        <f>EOMONTH(AQ12,3)</f>
        <v>42369</v>
      </c>
      <c r="AS12" s="165">
        <f t="shared" ref="AS12:AX12" si="29">EOMONTH(AR12,12)</f>
        <v>42735</v>
      </c>
      <c r="AT12" s="165">
        <f t="shared" si="29"/>
        <v>43100</v>
      </c>
      <c r="AU12" s="165">
        <f t="shared" si="29"/>
        <v>43465</v>
      </c>
      <c r="AV12" s="165">
        <f t="shared" si="29"/>
        <v>43830</v>
      </c>
      <c r="AW12" s="165">
        <f t="shared" si="29"/>
        <v>44196</v>
      </c>
      <c r="AX12" s="224">
        <f t="shared" si="29"/>
        <v>44561</v>
      </c>
      <c r="AY12" s="212">
        <v>44561</v>
      </c>
      <c r="AZ12" s="283"/>
      <c r="BA12" s="213">
        <f>VLOOKUP(AY12,$U$5:$Z$77,6,FALSE)</f>
        <v>0</v>
      </c>
      <c r="BB12" s="213">
        <f t="shared" si="25"/>
        <v>0</v>
      </c>
      <c r="BC12" s="213">
        <f t="shared" si="27"/>
        <v>0</v>
      </c>
      <c r="BD12" s="213">
        <f t="shared" si="23"/>
        <v>0</v>
      </c>
      <c r="BE12" s="157">
        <v>11</v>
      </c>
      <c r="BF12" s="215">
        <v>42035</v>
      </c>
      <c r="BG12" s="215">
        <v>42124</v>
      </c>
      <c r="BH12" s="215"/>
      <c r="BI12" s="215">
        <v>42308</v>
      </c>
    </row>
    <row r="13" spans="3:61" ht="15" customHeight="1">
      <c r="C13" s="195">
        <f t="shared" si="4"/>
        <v>52</v>
      </c>
      <c r="D13" s="195">
        <f t="shared" si="5"/>
        <v>8</v>
      </c>
      <c r="F13" s="194">
        <f t="shared" si="16"/>
        <v>8</v>
      </c>
      <c r="G13" s="193">
        <f t="shared" si="6"/>
        <v>43524</v>
      </c>
      <c r="H13" s="205">
        <f t="shared" si="2"/>
        <v>0</v>
      </c>
      <c r="I13" s="205">
        <f t="shared" si="17"/>
        <v>0</v>
      </c>
      <c r="J13" s="205">
        <f t="shared" si="7"/>
        <v>0</v>
      </c>
      <c r="K13" s="205">
        <f t="shared" si="8"/>
        <v>0</v>
      </c>
      <c r="L13" s="204" t="e">
        <f t="shared" si="9"/>
        <v>#NUM!</v>
      </c>
      <c r="M13" s="198"/>
      <c r="P13" s="198"/>
      <c r="Q13" s="195">
        <f t="shared" si="10"/>
        <v>52</v>
      </c>
      <c r="R13" s="195">
        <f t="shared" si="11"/>
        <v>8</v>
      </c>
      <c r="T13" s="194">
        <f t="shared" si="18"/>
        <v>8</v>
      </c>
      <c r="U13" s="193">
        <f t="shared" si="12"/>
        <v>43524</v>
      </c>
      <c r="V13" s="192">
        <f t="shared" si="13"/>
        <v>0</v>
      </c>
      <c r="W13" s="192">
        <f t="shared" si="14"/>
        <v>0</v>
      </c>
      <c r="X13" s="192">
        <f t="shared" si="19"/>
        <v>0</v>
      </c>
      <c r="Y13" s="192">
        <f t="shared" si="15"/>
        <v>0</v>
      </c>
      <c r="Z13" s="192">
        <f t="shared" si="20"/>
        <v>0</v>
      </c>
      <c r="AB13" s="203"/>
      <c r="AD13" s="231"/>
      <c r="AE13" s="230"/>
      <c r="AF13" s="228">
        <f t="shared" ref="AF13:AM13" si="30">AF12</f>
        <v>42460</v>
      </c>
      <c r="AG13" s="228">
        <f t="shared" si="30"/>
        <v>42551</v>
      </c>
      <c r="AH13" s="228">
        <f t="shared" si="30"/>
        <v>42643</v>
      </c>
      <c r="AI13" s="228">
        <f t="shared" si="30"/>
        <v>42735</v>
      </c>
      <c r="AJ13" s="228">
        <f t="shared" si="30"/>
        <v>43100</v>
      </c>
      <c r="AK13" s="229">
        <f t="shared" si="30"/>
        <v>43465</v>
      </c>
      <c r="AL13" s="229">
        <f t="shared" si="30"/>
        <v>43830</v>
      </c>
      <c r="AM13" s="229">
        <f t="shared" si="30"/>
        <v>44196</v>
      </c>
      <c r="AO13" s="226">
        <v>2</v>
      </c>
      <c r="AP13" s="165">
        <f>EOMONTH(AP12,3)</f>
        <v>42277</v>
      </c>
      <c r="AQ13" s="165">
        <f>EOMONTH(AQ12,3)</f>
        <v>42369</v>
      </c>
      <c r="AR13" s="165">
        <f t="shared" ref="AR13:AX13" si="31">EOMONTH(AR12,12)</f>
        <v>42735</v>
      </c>
      <c r="AS13" s="165">
        <f t="shared" si="31"/>
        <v>43100</v>
      </c>
      <c r="AT13" s="165">
        <f t="shared" si="31"/>
        <v>43465</v>
      </c>
      <c r="AU13" s="165">
        <f t="shared" si="31"/>
        <v>43830</v>
      </c>
      <c r="AV13" s="165">
        <f t="shared" si="31"/>
        <v>44196</v>
      </c>
      <c r="AW13" s="165">
        <f t="shared" si="31"/>
        <v>44561</v>
      </c>
      <c r="AX13" s="224">
        <f t="shared" si="31"/>
        <v>44926</v>
      </c>
      <c r="AY13" s="212">
        <v>44926</v>
      </c>
      <c r="AZ13" s="212"/>
      <c r="BA13" s="213">
        <f t="shared" ref="BA13:BA18" si="32">VLOOKUP(AY13,$U$5:$Z$125,6,FALSE)</f>
        <v>0</v>
      </c>
      <c r="BB13" s="213">
        <f t="shared" si="25"/>
        <v>0</v>
      </c>
      <c r="BC13" s="213">
        <f t="shared" si="27"/>
        <v>0</v>
      </c>
      <c r="BD13" s="213">
        <f t="shared" si="23"/>
        <v>0</v>
      </c>
      <c r="BE13" s="157">
        <v>12</v>
      </c>
      <c r="BF13" s="215">
        <v>42063</v>
      </c>
      <c r="BG13" s="215">
        <v>42155</v>
      </c>
      <c r="BH13" s="215"/>
      <c r="BI13" s="215">
        <v>42338</v>
      </c>
    </row>
    <row r="14" spans="3:61" ht="15" customHeight="1">
      <c r="C14" s="195">
        <f t="shared" si="4"/>
        <v>51</v>
      </c>
      <c r="D14" s="195">
        <f t="shared" si="5"/>
        <v>9</v>
      </c>
      <c r="F14" s="194">
        <f t="shared" si="16"/>
        <v>9</v>
      </c>
      <c r="G14" s="193">
        <f t="shared" si="6"/>
        <v>43555</v>
      </c>
      <c r="H14" s="205">
        <f t="shared" si="2"/>
        <v>0</v>
      </c>
      <c r="I14" s="205">
        <f t="shared" si="17"/>
        <v>0</v>
      </c>
      <c r="J14" s="205">
        <f t="shared" si="7"/>
        <v>0</v>
      </c>
      <c r="K14" s="205">
        <f t="shared" si="8"/>
        <v>0</v>
      </c>
      <c r="L14" s="204" t="e">
        <f t="shared" si="9"/>
        <v>#NUM!</v>
      </c>
      <c r="M14" s="198"/>
      <c r="N14" s="198"/>
      <c r="O14" s="198"/>
      <c r="P14" s="198"/>
      <c r="Q14" s="195">
        <f t="shared" si="10"/>
        <v>51</v>
      </c>
      <c r="R14" s="195">
        <f t="shared" si="11"/>
        <v>9</v>
      </c>
      <c r="T14" s="194">
        <f t="shared" si="18"/>
        <v>9</v>
      </c>
      <c r="U14" s="193">
        <f t="shared" si="12"/>
        <v>43555</v>
      </c>
      <c r="V14" s="192">
        <f t="shared" si="13"/>
        <v>0</v>
      </c>
      <c r="W14" s="192">
        <f t="shared" si="14"/>
        <v>0</v>
      </c>
      <c r="X14" s="192">
        <f t="shared" si="19"/>
        <v>0</v>
      </c>
      <c r="Y14" s="192">
        <f t="shared" si="15"/>
        <v>0</v>
      </c>
      <c r="Z14" s="192">
        <f t="shared" si="20"/>
        <v>0</v>
      </c>
      <c r="AB14" s="203"/>
      <c r="AC14" s="189"/>
      <c r="AD14" s="189"/>
      <c r="AE14" s="189"/>
      <c r="AF14" s="228">
        <f t="shared" ref="AF14:AM14" si="33">IF(AND($AB$5&lt;=AF13,$AB$5&gt;AE13),$V$5,0)</f>
        <v>0</v>
      </c>
      <c r="AG14" s="228">
        <f t="shared" si="33"/>
        <v>0</v>
      </c>
      <c r="AH14" s="228">
        <f t="shared" si="33"/>
        <v>0</v>
      </c>
      <c r="AI14" s="228">
        <f t="shared" si="33"/>
        <v>0</v>
      </c>
      <c r="AJ14" s="228">
        <f t="shared" si="33"/>
        <v>0</v>
      </c>
      <c r="AK14" s="227">
        <f t="shared" si="33"/>
        <v>0</v>
      </c>
      <c r="AL14" s="227">
        <f t="shared" si="33"/>
        <v>0</v>
      </c>
      <c r="AM14" s="227">
        <f t="shared" si="33"/>
        <v>0</v>
      </c>
      <c r="AO14" s="226">
        <v>3</v>
      </c>
      <c r="AP14" s="165">
        <f>EOMONTH(AP13,3)</f>
        <v>42369</v>
      </c>
      <c r="AQ14" s="165">
        <f t="shared" ref="AQ14:AX15" si="34">EOMONTH(AP14,12)</f>
        <v>42735</v>
      </c>
      <c r="AR14" s="165">
        <f t="shared" si="34"/>
        <v>43100</v>
      </c>
      <c r="AS14" s="165">
        <f t="shared" si="34"/>
        <v>43465</v>
      </c>
      <c r="AT14" s="165">
        <f t="shared" si="34"/>
        <v>43830</v>
      </c>
      <c r="AU14" s="165">
        <f t="shared" si="34"/>
        <v>44196</v>
      </c>
      <c r="AV14" s="165">
        <f t="shared" si="34"/>
        <v>44561</v>
      </c>
      <c r="AW14" s="165">
        <f t="shared" si="34"/>
        <v>44926</v>
      </c>
      <c r="AX14" s="224">
        <f t="shared" si="34"/>
        <v>45291</v>
      </c>
      <c r="AY14" s="212">
        <v>45291</v>
      </c>
      <c r="AZ14" s="212"/>
      <c r="BA14" s="213">
        <f t="shared" si="32"/>
        <v>0</v>
      </c>
      <c r="BB14" s="213">
        <f t="shared" si="25"/>
        <v>0</v>
      </c>
      <c r="BC14" s="213">
        <f t="shared" si="27"/>
        <v>0</v>
      </c>
      <c r="BD14" s="213">
        <f t="shared" si="23"/>
        <v>0</v>
      </c>
      <c r="BE14" s="157">
        <v>13</v>
      </c>
      <c r="BF14" s="215">
        <v>42094</v>
      </c>
      <c r="BG14" s="215">
        <v>42185</v>
      </c>
      <c r="BH14" s="215"/>
      <c r="BI14" s="215">
        <v>42369</v>
      </c>
    </row>
    <row r="15" spans="3:61" ht="15" customHeight="1">
      <c r="C15" s="195">
        <f t="shared" si="4"/>
        <v>50</v>
      </c>
      <c r="D15" s="195">
        <f t="shared" si="5"/>
        <v>10</v>
      </c>
      <c r="F15" s="194">
        <f t="shared" si="16"/>
        <v>10</v>
      </c>
      <c r="G15" s="193">
        <f t="shared" si="6"/>
        <v>43585</v>
      </c>
      <c r="H15" s="205">
        <f t="shared" si="2"/>
        <v>0</v>
      </c>
      <c r="I15" s="205">
        <f t="shared" si="17"/>
        <v>0</v>
      </c>
      <c r="J15" s="205">
        <f t="shared" si="7"/>
        <v>0</v>
      </c>
      <c r="K15" s="205">
        <f t="shared" si="8"/>
        <v>0</v>
      </c>
      <c r="L15" s="204" t="e">
        <f t="shared" si="9"/>
        <v>#NUM!</v>
      </c>
      <c r="M15" s="198"/>
      <c r="Q15" s="195">
        <f t="shared" si="10"/>
        <v>50</v>
      </c>
      <c r="R15" s="195">
        <f t="shared" si="11"/>
        <v>10</v>
      </c>
      <c r="S15" s="214"/>
      <c r="T15" s="194">
        <f t="shared" si="18"/>
        <v>10</v>
      </c>
      <c r="U15" s="193">
        <f t="shared" si="12"/>
        <v>43585</v>
      </c>
      <c r="V15" s="192">
        <f t="shared" si="13"/>
        <v>0</v>
      </c>
      <c r="W15" s="192">
        <f t="shared" si="14"/>
        <v>0</v>
      </c>
      <c r="X15" s="192">
        <f t="shared" si="19"/>
        <v>0</v>
      </c>
      <c r="Y15" s="192">
        <f t="shared" si="15"/>
        <v>0</v>
      </c>
      <c r="Z15" s="192">
        <f t="shared" si="20"/>
        <v>0</v>
      </c>
      <c r="AB15" s="203"/>
      <c r="AC15" s="189"/>
      <c r="AD15" s="189"/>
      <c r="AE15" s="189"/>
      <c r="AF15" s="189"/>
      <c r="AG15" s="189"/>
      <c r="AH15" s="189"/>
      <c r="AI15" s="189"/>
      <c r="AJ15" s="189"/>
      <c r="AK15" s="189"/>
      <c r="AL15" s="189"/>
      <c r="AM15" s="189"/>
      <c r="AO15" s="226">
        <v>4</v>
      </c>
      <c r="AP15" s="225">
        <f>EOMONTH(AP14,12)</f>
        <v>42735</v>
      </c>
      <c r="AQ15" s="165">
        <f t="shared" si="34"/>
        <v>43100</v>
      </c>
      <c r="AR15" s="165">
        <f t="shared" si="34"/>
        <v>43465</v>
      </c>
      <c r="AS15" s="165">
        <f t="shared" si="34"/>
        <v>43830</v>
      </c>
      <c r="AT15" s="165">
        <f t="shared" si="34"/>
        <v>44196</v>
      </c>
      <c r="AU15" s="165">
        <f t="shared" si="34"/>
        <v>44561</v>
      </c>
      <c r="AV15" s="165">
        <f t="shared" si="34"/>
        <v>44926</v>
      </c>
      <c r="AW15" s="165">
        <f t="shared" si="34"/>
        <v>45291</v>
      </c>
      <c r="AX15" s="224">
        <f t="shared" si="34"/>
        <v>45657</v>
      </c>
      <c r="AY15" s="212">
        <v>45657</v>
      </c>
      <c r="AZ15" s="212"/>
      <c r="BA15" s="213">
        <f t="shared" si="32"/>
        <v>0</v>
      </c>
      <c r="BB15" s="213">
        <f t="shared" si="25"/>
        <v>0</v>
      </c>
      <c r="BC15" s="213">
        <f t="shared" si="27"/>
        <v>0</v>
      </c>
      <c r="BD15" s="213">
        <f t="shared" si="23"/>
        <v>0</v>
      </c>
      <c r="BE15" s="157">
        <v>14</v>
      </c>
      <c r="BF15" s="215">
        <v>42124</v>
      </c>
      <c r="BG15" s="215"/>
      <c r="BH15" s="215"/>
      <c r="BI15" s="215"/>
    </row>
    <row r="16" spans="3:61" ht="15" customHeight="1">
      <c r="C16" s="195">
        <f t="shared" si="4"/>
        <v>49</v>
      </c>
      <c r="D16" s="195">
        <f t="shared" si="5"/>
        <v>11</v>
      </c>
      <c r="F16" s="194">
        <f t="shared" si="16"/>
        <v>11</v>
      </c>
      <c r="G16" s="193">
        <f t="shared" si="6"/>
        <v>43616</v>
      </c>
      <c r="H16" s="205">
        <f t="shared" si="2"/>
        <v>0</v>
      </c>
      <c r="I16" s="205">
        <f t="shared" si="17"/>
        <v>0</v>
      </c>
      <c r="J16" s="205">
        <f t="shared" si="7"/>
        <v>0</v>
      </c>
      <c r="K16" s="205">
        <f t="shared" si="8"/>
        <v>0</v>
      </c>
      <c r="L16" s="204" t="e">
        <f t="shared" si="9"/>
        <v>#NUM!</v>
      </c>
      <c r="M16" s="198"/>
      <c r="Q16" s="195">
        <f t="shared" si="10"/>
        <v>49</v>
      </c>
      <c r="R16" s="195">
        <f t="shared" si="11"/>
        <v>11</v>
      </c>
      <c r="S16" s="214"/>
      <c r="T16" s="194">
        <f t="shared" si="18"/>
        <v>11</v>
      </c>
      <c r="U16" s="193">
        <f t="shared" si="12"/>
        <v>43616</v>
      </c>
      <c r="V16" s="192">
        <f t="shared" si="13"/>
        <v>0</v>
      </c>
      <c r="W16" s="192">
        <f t="shared" si="14"/>
        <v>0</v>
      </c>
      <c r="X16" s="192">
        <f t="shared" si="19"/>
        <v>0</v>
      </c>
      <c r="Y16" s="192">
        <f t="shared" si="15"/>
        <v>0</v>
      </c>
      <c r="Z16" s="192">
        <f t="shared" si="20"/>
        <v>0</v>
      </c>
      <c r="AB16" s="203"/>
      <c r="AC16" s="191"/>
      <c r="AD16" s="206"/>
      <c r="AE16" s="191"/>
      <c r="AF16" s="191"/>
      <c r="AG16" s="191"/>
      <c r="AH16" s="191"/>
      <c r="AI16" s="191"/>
      <c r="AJ16" s="191"/>
      <c r="AK16" s="223"/>
      <c r="AL16" s="223"/>
      <c r="AM16" s="222"/>
      <c r="AO16" s="221">
        <v>5</v>
      </c>
      <c r="AP16" s="220">
        <f>EOMONTH(AP14,3)</f>
        <v>42460</v>
      </c>
      <c r="AQ16" s="220">
        <f>EOMONTH(AP16,3)</f>
        <v>42551</v>
      </c>
      <c r="AR16" s="220">
        <f>EOMONTH(AQ16,3)</f>
        <v>42643</v>
      </c>
      <c r="AS16" s="220">
        <f>EOMONTH(AR16,3)</f>
        <v>42735</v>
      </c>
      <c r="AT16" s="220">
        <f>EOMONTH(AS16,12)</f>
        <v>43100</v>
      </c>
      <c r="AU16" s="220">
        <f>EOMONTH(AT16,12)</f>
        <v>43465</v>
      </c>
      <c r="AV16" s="220">
        <f>EOMONTH(AU16,12)</f>
        <v>43830</v>
      </c>
      <c r="AW16" s="220">
        <f>EOMONTH(AV16,12)</f>
        <v>44196</v>
      </c>
      <c r="AX16" s="219">
        <f>EOMONTH(AW16,12)</f>
        <v>44561</v>
      </c>
      <c r="AY16" s="212">
        <v>46022</v>
      </c>
      <c r="AZ16" s="212"/>
      <c r="BA16" s="213">
        <f t="shared" si="32"/>
        <v>0</v>
      </c>
      <c r="BB16" s="213">
        <f t="shared" si="25"/>
        <v>0</v>
      </c>
      <c r="BC16" s="213">
        <f t="shared" si="27"/>
        <v>0</v>
      </c>
      <c r="BD16" s="213">
        <f t="shared" si="23"/>
        <v>0</v>
      </c>
      <c r="BE16" s="157">
        <v>15</v>
      </c>
      <c r="BF16" s="215">
        <v>42155</v>
      </c>
      <c r="BG16" s="215"/>
      <c r="BH16" s="215"/>
      <c r="BI16" s="215"/>
    </row>
    <row r="17" spans="3:61" ht="15" customHeight="1">
      <c r="C17" s="195">
        <f t="shared" si="4"/>
        <v>48</v>
      </c>
      <c r="D17" s="195">
        <f t="shared" si="5"/>
        <v>12</v>
      </c>
      <c r="F17" s="194">
        <f t="shared" si="16"/>
        <v>12</v>
      </c>
      <c r="G17" s="193">
        <f t="shared" si="6"/>
        <v>43646</v>
      </c>
      <c r="H17" s="205">
        <f t="shared" si="2"/>
        <v>0</v>
      </c>
      <c r="I17" s="205">
        <f t="shared" si="17"/>
        <v>0</v>
      </c>
      <c r="J17" s="205">
        <f t="shared" si="7"/>
        <v>0</v>
      </c>
      <c r="K17" s="205">
        <f t="shared" si="8"/>
        <v>0</v>
      </c>
      <c r="L17" s="204" t="e">
        <f t="shared" si="9"/>
        <v>#NUM!</v>
      </c>
      <c r="M17" s="198"/>
      <c r="Q17" s="195">
        <f t="shared" si="10"/>
        <v>48</v>
      </c>
      <c r="R17" s="195">
        <f t="shared" si="11"/>
        <v>12</v>
      </c>
      <c r="S17" s="214"/>
      <c r="T17" s="194">
        <f t="shared" si="18"/>
        <v>12</v>
      </c>
      <c r="U17" s="193">
        <f t="shared" si="12"/>
        <v>43646</v>
      </c>
      <c r="V17" s="192">
        <f t="shared" si="13"/>
        <v>0</v>
      </c>
      <c r="W17" s="192">
        <f t="shared" si="14"/>
        <v>0</v>
      </c>
      <c r="X17" s="192">
        <f t="shared" si="19"/>
        <v>0</v>
      </c>
      <c r="Y17" s="192">
        <f t="shared" si="15"/>
        <v>0</v>
      </c>
      <c r="Z17" s="192">
        <f t="shared" si="20"/>
        <v>0</v>
      </c>
      <c r="AB17" s="203"/>
      <c r="AC17" s="191"/>
      <c r="AD17" s="206"/>
      <c r="AE17" s="207"/>
      <c r="AF17" s="191"/>
      <c r="AG17" s="207"/>
      <c r="AH17" s="207"/>
      <c r="AI17" s="207"/>
      <c r="AJ17" s="207"/>
      <c r="AK17" s="196"/>
      <c r="AL17" s="196"/>
      <c r="AM17" s="196"/>
      <c r="AO17" s="218">
        <f>AE2</f>
        <v>2015</v>
      </c>
      <c r="AP17" s="217">
        <f>DATE(AO17,1,31)</f>
        <v>42035</v>
      </c>
      <c r="AS17" s="212"/>
      <c r="AU17" s="212"/>
      <c r="AV17" s="212"/>
      <c r="AX17" s="212"/>
      <c r="AY17" s="212">
        <v>46387</v>
      </c>
      <c r="AZ17" s="212"/>
      <c r="BA17" s="213">
        <f t="shared" si="32"/>
        <v>0</v>
      </c>
      <c r="BB17" s="213">
        <f t="shared" si="25"/>
        <v>0</v>
      </c>
      <c r="BC17" s="213">
        <f>VLOOKUP(AY18,$U$5:$Z$140,2,FALSE)</f>
        <v>0</v>
      </c>
      <c r="BD17" s="213">
        <f t="shared" si="23"/>
        <v>0</v>
      </c>
      <c r="BE17" s="157">
        <v>16</v>
      </c>
      <c r="BF17" s="212">
        <v>42004</v>
      </c>
      <c r="BG17" s="212">
        <v>42004</v>
      </c>
      <c r="BH17" s="212">
        <v>42004</v>
      </c>
      <c r="BI17" s="212">
        <v>42369</v>
      </c>
    </row>
    <row r="18" spans="3:61" ht="15" customHeight="1">
      <c r="C18" s="195">
        <f t="shared" si="4"/>
        <v>47</v>
      </c>
      <c r="D18" s="195">
        <f t="shared" si="5"/>
        <v>13</v>
      </c>
      <c r="F18" s="194">
        <f t="shared" si="16"/>
        <v>13</v>
      </c>
      <c r="G18" s="193">
        <f t="shared" si="6"/>
        <v>43677</v>
      </c>
      <c r="H18" s="205">
        <f t="shared" si="2"/>
        <v>0</v>
      </c>
      <c r="I18" s="205">
        <f t="shared" si="17"/>
        <v>0</v>
      </c>
      <c r="J18" s="205">
        <f t="shared" si="7"/>
        <v>0</v>
      </c>
      <c r="K18" s="205">
        <f t="shared" si="8"/>
        <v>0</v>
      </c>
      <c r="L18" s="204" t="e">
        <f t="shared" si="9"/>
        <v>#NUM!</v>
      </c>
      <c r="M18" s="198"/>
      <c r="Q18" s="195">
        <f t="shared" si="10"/>
        <v>47</v>
      </c>
      <c r="R18" s="195">
        <f t="shared" si="11"/>
        <v>13</v>
      </c>
      <c r="T18" s="194">
        <f t="shared" si="18"/>
        <v>13</v>
      </c>
      <c r="U18" s="193">
        <f t="shared" si="12"/>
        <v>43677</v>
      </c>
      <c r="V18" s="192">
        <f t="shared" si="13"/>
        <v>0</v>
      </c>
      <c r="W18" s="192">
        <f t="shared" si="14"/>
        <v>0</v>
      </c>
      <c r="X18" s="192">
        <f t="shared" si="19"/>
        <v>0</v>
      </c>
      <c r="Y18" s="192">
        <f t="shared" si="15"/>
        <v>0</v>
      </c>
      <c r="Z18" s="192">
        <f t="shared" si="20"/>
        <v>0</v>
      </c>
      <c r="AB18" s="203"/>
      <c r="AC18" s="191"/>
      <c r="AD18" s="191"/>
      <c r="AE18" s="191"/>
      <c r="AF18" s="191"/>
      <c r="AG18" s="191"/>
      <c r="AH18" s="191"/>
      <c r="AI18" s="191"/>
      <c r="AJ18" s="191"/>
      <c r="AK18" s="208"/>
      <c r="AL18" s="208"/>
      <c r="AM18" s="197"/>
      <c r="AS18" s="212"/>
      <c r="AU18" s="212"/>
      <c r="AV18" s="212"/>
      <c r="AX18" s="212"/>
      <c r="AY18" s="212">
        <v>46752</v>
      </c>
      <c r="AZ18" s="212"/>
      <c r="BA18" s="213">
        <f t="shared" si="32"/>
        <v>0</v>
      </c>
      <c r="BB18" s="213">
        <f t="shared" si="25"/>
        <v>0</v>
      </c>
      <c r="BC18" s="213">
        <f>VLOOKUP(AY19,$U$5:$Z$140,2,FALSE)</f>
        <v>0</v>
      </c>
      <c r="BD18" s="213">
        <f t="shared" si="23"/>
        <v>0</v>
      </c>
    </row>
    <row r="19" spans="3:61" ht="15" customHeight="1">
      <c r="C19" s="195">
        <f t="shared" si="4"/>
        <v>46</v>
      </c>
      <c r="D19" s="195">
        <f t="shared" si="5"/>
        <v>14</v>
      </c>
      <c r="F19" s="194">
        <f t="shared" si="16"/>
        <v>14</v>
      </c>
      <c r="G19" s="193">
        <f t="shared" si="6"/>
        <v>43708</v>
      </c>
      <c r="H19" s="205">
        <f t="shared" si="2"/>
        <v>0</v>
      </c>
      <c r="I19" s="205">
        <f t="shared" si="17"/>
        <v>0</v>
      </c>
      <c r="J19" s="205">
        <f t="shared" si="7"/>
        <v>0</v>
      </c>
      <c r="K19" s="205">
        <f t="shared" si="8"/>
        <v>0</v>
      </c>
      <c r="L19" s="204" t="e">
        <f t="shared" si="9"/>
        <v>#NUM!</v>
      </c>
      <c r="M19" s="198"/>
      <c r="Q19" s="195">
        <f t="shared" si="10"/>
        <v>46</v>
      </c>
      <c r="R19" s="195">
        <f t="shared" si="11"/>
        <v>14</v>
      </c>
      <c r="T19" s="194">
        <f t="shared" si="18"/>
        <v>14</v>
      </c>
      <c r="U19" s="193">
        <f t="shared" si="12"/>
        <v>43708</v>
      </c>
      <c r="V19" s="192">
        <f t="shared" si="13"/>
        <v>0</v>
      </c>
      <c r="W19" s="192">
        <f t="shared" si="14"/>
        <v>0</v>
      </c>
      <c r="X19" s="192">
        <f t="shared" si="19"/>
        <v>0</v>
      </c>
      <c r="Y19" s="192">
        <f t="shared" si="15"/>
        <v>0</v>
      </c>
      <c r="Z19" s="192">
        <f t="shared" si="20"/>
        <v>0</v>
      </c>
      <c r="AB19" s="203"/>
      <c r="AC19" s="191"/>
      <c r="AD19" s="216"/>
      <c r="AE19" s="207"/>
      <c r="AF19" s="207"/>
      <c r="AG19" s="191"/>
      <c r="AH19" s="207"/>
      <c r="AI19" s="207"/>
      <c r="AJ19" s="207"/>
      <c r="AK19" s="196"/>
      <c r="AL19" s="196"/>
      <c r="AM19" s="196"/>
      <c r="AS19" s="212"/>
      <c r="AU19" s="212"/>
      <c r="AV19" s="212"/>
      <c r="AX19" s="212"/>
      <c r="AY19" s="206">
        <v>47118</v>
      </c>
      <c r="AZ19" s="212"/>
      <c r="BA19" s="213">
        <f>VLOOKUP(AY19,$U$5:$Z$140,6,FALSE)</f>
        <v>0</v>
      </c>
      <c r="BB19" s="213">
        <f t="shared" si="25"/>
        <v>0</v>
      </c>
      <c r="BC19" s="213"/>
      <c r="BD19" s="213"/>
    </row>
    <row r="20" spans="3:61" ht="15" customHeight="1">
      <c r="C20" s="195">
        <f t="shared" si="4"/>
        <v>45</v>
      </c>
      <c r="D20" s="195">
        <f t="shared" si="5"/>
        <v>15</v>
      </c>
      <c r="F20" s="194">
        <f t="shared" si="16"/>
        <v>15</v>
      </c>
      <c r="G20" s="193">
        <f t="shared" si="6"/>
        <v>43738</v>
      </c>
      <c r="H20" s="205">
        <f t="shared" si="2"/>
        <v>0</v>
      </c>
      <c r="I20" s="205">
        <f t="shared" si="17"/>
        <v>0</v>
      </c>
      <c r="J20" s="205">
        <f t="shared" si="7"/>
        <v>0</v>
      </c>
      <c r="K20" s="205">
        <f t="shared" si="8"/>
        <v>0</v>
      </c>
      <c r="L20" s="204" t="e">
        <f t="shared" si="9"/>
        <v>#NUM!</v>
      </c>
      <c r="M20" s="198"/>
      <c r="Q20" s="195">
        <f t="shared" si="10"/>
        <v>45</v>
      </c>
      <c r="R20" s="195">
        <f t="shared" si="11"/>
        <v>15</v>
      </c>
      <c r="T20" s="194">
        <f t="shared" si="18"/>
        <v>15</v>
      </c>
      <c r="U20" s="193">
        <f t="shared" si="12"/>
        <v>43738</v>
      </c>
      <c r="V20" s="192">
        <f t="shared" si="13"/>
        <v>0</v>
      </c>
      <c r="W20" s="192">
        <f t="shared" si="14"/>
        <v>0</v>
      </c>
      <c r="X20" s="192">
        <f t="shared" si="19"/>
        <v>0</v>
      </c>
      <c r="Y20" s="192">
        <f t="shared" si="15"/>
        <v>0</v>
      </c>
      <c r="Z20" s="192">
        <f t="shared" si="20"/>
        <v>0</v>
      </c>
      <c r="AB20" s="203"/>
      <c r="AC20" s="191"/>
      <c r="AD20" s="191"/>
      <c r="AE20" s="191"/>
      <c r="AF20" s="191"/>
      <c r="AG20" s="191"/>
      <c r="AH20" s="191"/>
      <c r="AI20" s="191"/>
      <c r="AJ20" s="191"/>
      <c r="AK20" s="208"/>
      <c r="AL20" s="208"/>
      <c r="AM20" s="208"/>
      <c r="AS20" s="212"/>
      <c r="AU20" s="212"/>
      <c r="AV20" s="212"/>
      <c r="AX20" s="212"/>
      <c r="AY20" s="206">
        <v>47483</v>
      </c>
      <c r="AZ20" s="206"/>
      <c r="BA20" s="213"/>
      <c r="BB20" s="213"/>
      <c r="BC20" s="213"/>
      <c r="BD20" s="213"/>
    </row>
    <row r="21" spans="3:61" ht="15" customHeight="1">
      <c r="C21" s="195">
        <f t="shared" si="4"/>
        <v>44</v>
      </c>
      <c r="D21" s="195">
        <f t="shared" si="5"/>
        <v>16</v>
      </c>
      <c r="F21" s="194">
        <f t="shared" si="16"/>
        <v>16</v>
      </c>
      <c r="G21" s="193">
        <f t="shared" si="6"/>
        <v>43769</v>
      </c>
      <c r="H21" s="205">
        <f t="shared" si="2"/>
        <v>0</v>
      </c>
      <c r="I21" s="205">
        <f t="shared" si="17"/>
        <v>0</v>
      </c>
      <c r="J21" s="205">
        <f t="shared" si="7"/>
        <v>0</v>
      </c>
      <c r="K21" s="205">
        <f t="shared" si="8"/>
        <v>0</v>
      </c>
      <c r="L21" s="204" t="e">
        <f t="shared" si="9"/>
        <v>#NUM!</v>
      </c>
      <c r="M21" s="198"/>
      <c r="P21" s="198"/>
      <c r="Q21" s="195">
        <f t="shared" si="10"/>
        <v>44</v>
      </c>
      <c r="R21" s="195">
        <f t="shared" si="11"/>
        <v>16</v>
      </c>
      <c r="T21" s="194">
        <f t="shared" si="18"/>
        <v>16</v>
      </c>
      <c r="U21" s="193">
        <f t="shared" si="12"/>
        <v>43769</v>
      </c>
      <c r="V21" s="192">
        <f t="shared" si="13"/>
        <v>0</v>
      </c>
      <c r="W21" s="192">
        <f t="shared" si="14"/>
        <v>0</v>
      </c>
      <c r="X21" s="192">
        <f t="shared" si="19"/>
        <v>0</v>
      </c>
      <c r="Y21" s="192">
        <f t="shared" si="15"/>
        <v>0</v>
      </c>
      <c r="Z21" s="192">
        <f t="shared" si="20"/>
        <v>0</v>
      </c>
      <c r="AA21" s="191"/>
      <c r="AB21" s="203"/>
      <c r="AC21" s="191"/>
      <c r="AD21" s="191"/>
      <c r="AE21" s="191"/>
      <c r="AF21" s="191"/>
      <c r="AG21" s="191"/>
      <c r="AH21" s="191"/>
      <c r="AI21" s="191"/>
      <c r="AJ21" s="191"/>
      <c r="AK21" s="208"/>
      <c r="AL21" s="208"/>
      <c r="AM21" s="208"/>
      <c r="AS21" s="212"/>
      <c r="AU21" s="212"/>
      <c r="AV21" s="212"/>
      <c r="AX21" s="212"/>
      <c r="AY21" s="212"/>
      <c r="AZ21" s="212"/>
      <c r="BA21" s="212"/>
      <c r="BC21" s="212"/>
      <c r="BD21" s="212"/>
    </row>
    <row r="22" spans="3:61" ht="15" customHeight="1">
      <c r="C22" s="195">
        <f t="shared" si="4"/>
        <v>43</v>
      </c>
      <c r="D22" s="195">
        <f t="shared" si="5"/>
        <v>17</v>
      </c>
      <c r="F22" s="194">
        <f t="shared" si="16"/>
        <v>17</v>
      </c>
      <c r="G22" s="193">
        <f t="shared" si="6"/>
        <v>43799</v>
      </c>
      <c r="H22" s="205">
        <f t="shared" si="2"/>
        <v>0</v>
      </c>
      <c r="I22" s="205">
        <f t="shared" si="17"/>
        <v>0</v>
      </c>
      <c r="J22" s="205">
        <f t="shared" si="7"/>
        <v>0</v>
      </c>
      <c r="K22" s="205">
        <f t="shared" si="8"/>
        <v>0</v>
      </c>
      <c r="L22" s="204" t="e">
        <f t="shared" si="9"/>
        <v>#NUM!</v>
      </c>
      <c r="M22" s="198"/>
      <c r="N22" s="211"/>
      <c r="O22" s="211"/>
      <c r="P22" s="198"/>
      <c r="Q22" s="195">
        <f t="shared" si="10"/>
        <v>43</v>
      </c>
      <c r="R22" s="195">
        <f t="shared" si="11"/>
        <v>17</v>
      </c>
      <c r="T22" s="194">
        <f t="shared" si="18"/>
        <v>17</v>
      </c>
      <c r="U22" s="193">
        <f t="shared" si="12"/>
        <v>43799</v>
      </c>
      <c r="V22" s="192">
        <f t="shared" si="13"/>
        <v>0</v>
      </c>
      <c r="W22" s="192">
        <f t="shared" si="14"/>
        <v>0</v>
      </c>
      <c r="X22" s="192">
        <f t="shared" si="19"/>
        <v>0</v>
      </c>
      <c r="Y22" s="192">
        <f t="shared" si="15"/>
        <v>0</v>
      </c>
      <c r="Z22" s="192">
        <f t="shared" si="20"/>
        <v>0</v>
      </c>
      <c r="AA22" s="191"/>
      <c r="AB22" s="203"/>
      <c r="AC22" s="191"/>
      <c r="AD22" s="206"/>
      <c r="AE22" s="191"/>
      <c r="AF22" s="191"/>
      <c r="AG22" s="207"/>
      <c r="AH22" s="207"/>
      <c r="AI22" s="207"/>
      <c r="AJ22" s="207"/>
      <c r="AK22" s="196"/>
      <c r="AL22" s="196"/>
      <c r="AM22" s="196"/>
      <c r="AS22" s="212"/>
      <c r="AU22" s="212"/>
      <c r="AV22" s="212"/>
      <c r="AX22" s="212"/>
      <c r="AY22" s="212"/>
      <c r="AZ22" s="212"/>
      <c r="BA22" s="212"/>
      <c r="BC22" s="212"/>
      <c r="BD22" s="212"/>
    </row>
    <row r="23" spans="3:61" ht="15" customHeight="1">
      <c r="C23" s="195">
        <f t="shared" si="4"/>
        <v>42</v>
      </c>
      <c r="D23" s="195">
        <f t="shared" si="5"/>
        <v>18</v>
      </c>
      <c r="F23" s="194">
        <f t="shared" si="16"/>
        <v>18</v>
      </c>
      <c r="G23" s="193">
        <f t="shared" si="6"/>
        <v>43830</v>
      </c>
      <c r="H23" s="205">
        <f t="shared" si="2"/>
        <v>0</v>
      </c>
      <c r="I23" s="205">
        <f t="shared" si="17"/>
        <v>0</v>
      </c>
      <c r="J23" s="205">
        <f t="shared" si="7"/>
        <v>0</v>
      </c>
      <c r="K23" s="205">
        <f t="shared" si="8"/>
        <v>0</v>
      </c>
      <c r="L23" s="204" t="e">
        <f t="shared" si="9"/>
        <v>#NUM!</v>
      </c>
      <c r="M23" s="198"/>
      <c r="N23" s="211"/>
      <c r="O23" s="211"/>
      <c r="P23" s="198"/>
      <c r="Q23" s="195">
        <f t="shared" si="10"/>
        <v>42</v>
      </c>
      <c r="R23" s="195">
        <f t="shared" si="11"/>
        <v>18</v>
      </c>
      <c r="T23" s="194">
        <f t="shared" si="18"/>
        <v>18</v>
      </c>
      <c r="U23" s="193">
        <f t="shared" si="12"/>
        <v>43830</v>
      </c>
      <c r="V23" s="192">
        <f t="shared" si="13"/>
        <v>0</v>
      </c>
      <c r="W23" s="192">
        <f t="shared" si="14"/>
        <v>0</v>
      </c>
      <c r="X23" s="192">
        <f t="shared" si="19"/>
        <v>0</v>
      </c>
      <c r="Y23" s="192">
        <f t="shared" si="15"/>
        <v>0</v>
      </c>
      <c r="Z23" s="192">
        <f t="shared" si="20"/>
        <v>0</v>
      </c>
      <c r="AA23" s="191"/>
      <c r="AB23" s="203"/>
      <c r="AC23" s="191"/>
      <c r="AD23" s="191"/>
      <c r="AE23" s="191"/>
      <c r="AF23" s="191"/>
      <c r="AG23" s="191"/>
      <c r="AH23" s="191"/>
      <c r="AI23" s="191"/>
      <c r="AJ23" s="191"/>
      <c r="AK23" s="208"/>
      <c r="AL23" s="208"/>
      <c r="AM23" s="208"/>
    </row>
    <row r="24" spans="3:61" ht="15" customHeight="1">
      <c r="C24" s="195">
        <f t="shared" si="4"/>
        <v>41</v>
      </c>
      <c r="D24" s="195">
        <f t="shared" si="5"/>
        <v>19</v>
      </c>
      <c r="F24" s="194">
        <f t="shared" si="16"/>
        <v>19</v>
      </c>
      <c r="G24" s="193">
        <f t="shared" si="6"/>
        <v>43861</v>
      </c>
      <c r="H24" s="205">
        <f t="shared" si="2"/>
        <v>0</v>
      </c>
      <c r="I24" s="205">
        <f t="shared" si="17"/>
        <v>0</v>
      </c>
      <c r="J24" s="205">
        <f t="shared" si="7"/>
        <v>0</v>
      </c>
      <c r="K24" s="205">
        <f t="shared" si="8"/>
        <v>0</v>
      </c>
      <c r="L24" s="204" t="e">
        <f t="shared" si="9"/>
        <v>#NUM!</v>
      </c>
      <c r="M24" s="198"/>
      <c r="N24" s="211"/>
      <c r="O24" s="210"/>
      <c r="P24" s="198"/>
      <c r="Q24" s="195">
        <f t="shared" si="10"/>
        <v>41</v>
      </c>
      <c r="R24" s="195">
        <f t="shared" si="11"/>
        <v>19</v>
      </c>
      <c r="T24" s="194">
        <f t="shared" si="18"/>
        <v>19</v>
      </c>
      <c r="U24" s="193">
        <f t="shared" si="12"/>
        <v>43861</v>
      </c>
      <c r="V24" s="192">
        <f t="shared" si="13"/>
        <v>0</v>
      </c>
      <c r="W24" s="192">
        <f t="shared" si="14"/>
        <v>0</v>
      </c>
      <c r="X24" s="192">
        <f t="shared" si="19"/>
        <v>0</v>
      </c>
      <c r="Y24" s="192">
        <f t="shared" si="15"/>
        <v>0</v>
      </c>
      <c r="Z24" s="192">
        <f t="shared" si="20"/>
        <v>0</v>
      </c>
      <c r="AA24" s="191"/>
      <c r="AB24" s="203"/>
      <c r="AC24" s="191"/>
      <c r="AD24" s="206"/>
      <c r="AE24" s="191"/>
      <c r="AF24" s="191"/>
      <c r="AG24" s="207"/>
      <c r="AH24" s="207"/>
      <c r="AI24" s="207"/>
      <c r="AJ24" s="207"/>
      <c r="AK24" s="196"/>
      <c r="AL24" s="196"/>
      <c r="AM24" s="196"/>
    </row>
    <row r="25" spans="3:61" ht="15" customHeight="1">
      <c r="C25" s="195">
        <f t="shared" si="4"/>
        <v>40</v>
      </c>
      <c r="D25" s="195">
        <f t="shared" si="5"/>
        <v>20</v>
      </c>
      <c r="F25" s="194">
        <f t="shared" si="16"/>
        <v>20</v>
      </c>
      <c r="G25" s="193">
        <f t="shared" si="6"/>
        <v>43890</v>
      </c>
      <c r="H25" s="205">
        <f t="shared" si="2"/>
        <v>0</v>
      </c>
      <c r="I25" s="205">
        <f t="shared" si="17"/>
        <v>0</v>
      </c>
      <c r="J25" s="205">
        <f t="shared" si="7"/>
        <v>0</v>
      </c>
      <c r="K25" s="205">
        <f t="shared" si="8"/>
        <v>0</v>
      </c>
      <c r="L25" s="204" t="e">
        <f t="shared" si="9"/>
        <v>#NUM!</v>
      </c>
      <c r="M25" s="198"/>
      <c r="N25" s="198"/>
      <c r="O25" s="198"/>
      <c r="P25" s="198"/>
      <c r="Q25" s="195">
        <f t="shared" si="10"/>
        <v>40</v>
      </c>
      <c r="R25" s="195">
        <f t="shared" si="11"/>
        <v>20</v>
      </c>
      <c r="T25" s="194">
        <f t="shared" si="18"/>
        <v>20</v>
      </c>
      <c r="U25" s="193">
        <f t="shared" si="12"/>
        <v>43890</v>
      </c>
      <c r="V25" s="192">
        <f t="shared" si="13"/>
        <v>0</v>
      </c>
      <c r="W25" s="192">
        <f t="shared" si="14"/>
        <v>0</v>
      </c>
      <c r="X25" s="192">
        <f t="shared" si="19"/>
        <v>0</v>
      </c>
      <c r="Y25" s="192">
        <f t="shared" si="15"/>
        <v>0</v>
      </c>
      <c r="Z25" s="192">
        <f t="shared" si="20"/>
        <v>0</v>
      </c>
      <c r="AA25" s="191"/>
      <c r="AB25" s="203"/>
      <c r="AC25" s="191"/>
      <c r="AD25" s="191"/>
      <c r="AE25" s="191"/>
      <c r="AF25" s="191"/>
      <c r="AG25" s="191"/>
      <c r="AH25" s="191"/>
      <c r="AI25" s="191"/>
      <c r="AJ25" s="191"/>
      <c r="AK25" s="208"/>
      <c r="AL25" s="208"/>
      <c r="AM25" s="208"/>
    </row>
    <row r="26" spans="3:61" ht="15" customHeight="1">
      <c r="C26" s="195">
        <f t="shared" si="4"/>
        <v>39</v>
      </c>
      <c r="D26" s="195">
        <f t="shared" si="5"/>
        <v>21</v>
      </c>
      <c r="F26" s="194">
        <f t="shared" si="16"/>
        <v>21</v>
      </c>
      <c r="G26" s="193">
        <f t="shared" si="6"/>
        <v>43921</v>
      </c>
      <c r="H26" s="205">
        <f t="shared" si="2"/>
        <v>0</v>
      </c>
      <c r="I26" s="205">
        <f t="shared" si="17"/>
        <v>0</v>
      </c>
      <c r="J26" s="205">
        <f t="shared" si="7"/>
        <v>0</v>
      </c>
      <c r="K26" s="205">
        <f t="shared" si="8"/>
        <v>0</v>
      </c>
      <c r="L26" s="204" t="e">
        <f t="shared" si="9"/>
        <v>#NUM!</v>
      </c>
      <c r="M26" s="198"/>
      <c r="N26" s="198"/>
      <c r="O26" s="198"/>
      <c r="P26" s="198"/>
      <c r="Q26" s="195">
        <f t="shared" si="10"/>
        <v>39</v>
      </c>
      <c r="R26" s="195">
        <f t="shared" si="11"/>
        <v>21</v>
      </c>
      <c r="T26" s="194">
        <f t="shared" si="18"/>
        <v>21</v>
      </c>
      <c r="U26" s="193">
        <f t="shared" si="12"/>
        <v>43921</v>
      </c>
      <c r="V26" s="192">
        <f t="shared" si="13"/>
        <v>0</v>
      </c>
      <c r="W26" s="192">
        <f t="shared" si="14"/>
        <v>0</v>
      </c>
      <c r="X26" s="192">
        <f t="shared" si="19"/>
        <v>0</v>
      </c>
      <c r="Y26" s="192">
        <f t="shared" si="15"/>
        <v>0</v>
      </c>
      <c r="Z26" s="192">
        <f t="shared" si="20"/>
        <v>0</v>
      </c>
      <c r="AA26" s="191"/>
      <c r="AB26" s="203"/>
      <c r="AC26" s="191"/>
      <c r="AD26" s="206"/>
      <c r="AE26" s="191"/>
      <c r="AF26" s="191"/>
      <c r="AG26" s="207"/>
      <c r="AH26" s="207"/>
      <c r="AI26" s="207"/>
      <c r="AJ26" s="207"/>
      <c r="AK26" s="196"/>
      <c r="AL26" s="196"/>
      <c r="AM26" s="196"/>
    </row>
    <row r="27" spans="3:61" ht="15" customHeight="1">
      <c r="C27" s="195">
        <f t="shared" si="4"/>
        <v>38</v>
      </c>
      <c r="D27" s="195">
        <f t="shared" si="5"/>
        <v>22</v>
      </c>
      <c r="F27" s="194">
        <f t="shared" si="16"/>
        <v>22</v>
      </c>
      <c r="G27" s="193">
        <f t="shared" si="6"/>
        <v>43951</v>
      </c>
      <c r="H27" s="205">
        <f t="shared" si="2"/>
        <v>0</v>
      </c>
      <c r="I27" s="205">
        <f t="shared" si="17"/>
        <v>0</v>
      </c>
      <c r="J27" s="205">
        <f t="shared" si="7"/>
        <v>0</v>
      </c>
      <c r="K27" s="205">
        <f t="shared" si="8"/>
        <v>0</v>
      </c>
      <c r="L27" s="204" t="e">
        <f t="shared" si="9"/>
        <v>#NUM!</v>
      </c>
      <c r="M27" s="198"/>
      <c r="N27" s="198"/>
      <c r="O27" s="198"/>
      <c r="P27" s="198"/>
      <c r="Q27" s="195">
        <f t="shared" si="10"/>
        <v>38</v>
      </c>
      <c r="R27" s="195">
        <f t="shared" si="11"/>
        <v>22</v>
      </c>
      <c r="T27" s="194">
        <f t="shared" si="18"/>
        <v>22</v>
      </c>
      <c r="U27" s="193">
        <f t="shared" si="12"/>
        <v>43951</v>
      </c>
      <c r="V27" s="192">
        <f t="shared" si="13"/>
        <v>0</v>
      </c>
      <c r="W27" s="192">
        <f t="shared" si="14"/>
        <v>0</v>
      </c>
      <c r="X27" s="192">
        <f t="shared" si="19"/>
        <v>0</v>
      </c>
      <c r="Y27" s="192">
        <f t="shared" si="15"/>
        <v>0</v>
      </c>
      <c r="Z27" s="192">
        <f t="shared" si="20"/>
        <v>0</v>
      </c>
      <c r="AA27" s="191"/>
      <c r="AB27" s="203"/>
      <c r="AC27" s="191"/>
      <c r="AD27" s="191"/>
      <c r="AE27" s="191"/>
      <c r="AF27" s="191"/>
      <c r="AG27" s="191"/>
      <c r="AH27" s="191"/>
      <c r="AI27" s="191"/>
      <c r="AJ27" s="191"/>
      <c r="AK27" s="208"/>
      <c r="AL27" s="208"/>
      <c r="AM27" s="208"/>
    </row>
    <row r="28" spans="3:61" ht="15" customHeight="1">
      <c r="C28" s="195">
        <f t="shared" si="4"/>
        <v>37</v>
      </c>
      <c r="D28" s="195">
        <f t="shared" si="5"/>
        <v>23</v>
      </c>
      <c r="F28" s="194">
        <f t="shared" si="16"/>
        <v>23</v>
      </c>
      <c r="G28" s="193">
        <f t="shared" si="6"/>
        <v>43982</v>
      </c>
      <c r="H28" s="205">
        <f t="shared" si="2"/>
        <v>0</v>
      </c>
      <c r="I28" s="205">
        <f t="shared" si="17"/>
        <v>0</v>
      </c>
      <c r="J28" s="205">
        <f t="shared" si="7"/>
        <v>0</v>
      </c>
      <c r="K28" s="205">
        <f t="shared" si="8"/>
        <v>0</v>
      </c>
      <c r="L28" s="204" t="e">
        <f t="shared" si="9"/>
        <v>#NUM!</v>
      </c>
      <c r="M28" s="198"/>
      <c r="N28" s="198"/>
      <c r="O28" s="198"/>
      <c r="P28" s="198"/>
      <c r="Q28" s="195">
        <f t="shared" si="10"/>
        <v>37</v>
      </c>
      <c r="R28" s="195">
        <f t="shared" si="11"/>
        <v>23</v>
      </c>
      <c r="T28" s="194">
        <f t="shared" si="18"/>
        <v>23</v>
      </c>
      <c r="U28" s="193">
        <f t="shared" si="12"/>
        <v>43982</v>
      </c>
      <c r="V28" s="192">
        <f t="shared" si="13"/>
        <v>0</v>
      </c>
      <c r="W28" s="192">
        <f t="shared" si="14"/>
        <v>0</v>
      </c>
      <c r="X28" s="192">
        <f t="shared" si="19"/>
        <v>0</v>
      </c>
      <c r="Y28" s="192">
        <f t="shared" si="15"/>
        <v>0</v>
      </c>
      <c r="Z28" s="192">
        <f t="shared" si="20"/>
        <v>0</v>
      </c>
      <c r="AA28" s="191"/>
      <c r="AB28" s="203"/>
      <c r="AC28" s="191"/>
      <c r="AD28" s="206"/>
      <c r="AE28" s="191"/>
      <c r="AF28" s="191"/>
      <c r="AG28" s="207"/>
      <c r="AH28" s="207"/>
      <c r="AI28" s="207"/>
      <c r="AJ28" s="207"/>
      <c r="AK28" s="196"/>
      <c r="AL28" s="196"/>
      <c r="AM28" s="196"/>
    </row>
    <row r="29" spans="3:61" ht="15" customHeight="1">
      <c r="C29" s="195">
        <f t="shared" si="4"/>
        <v>36</v>
      </c>
      <c r="D29" s="195">
        <f t="shared" si="5"/>
        <v>24</v>
      </c>
      <c r="F29" s="194">
        <f t="shared" si="16"/>
        <v>24</v>
      </c>
      <c r="G29" s="193">
        <f t="shared" si="6"/>
        <v>44012</v>
      </c>
      <c r="H29" s="205">
        <f t="shared" si="2"/>
        <v>0</v>
      </c>
      <c r="I29" s="205">
        <f t="shared" si="17"/>
        <v>0</v>
      </c>
      <c r="J29" s="205">
        <f t="shared" si="7"/>
        <v>0</v>
      </c>
      <c r="K29" s="205">
        <f t="shared" si="8"/>
        <v>0</v>
      </c>
      <c r="L29" s="204" t="e">
        <f t="shared" si="9"/>
        <v>#NUM!</v>
      </c>
      <c r="M29" s="198"/>
      <c r="N29" s="198"/>
      <c r="O29" s="198"/>
      <c r="P29" s="198"/>
      <c r="Q29" s="195">
        <f t="shared" si="10"/>
        <v>36</v>
      </c>
      <c r="R29" s="195">
        <f t="shared" si="11"/>
        <v>24</v>
      </c>
      <c r="T29" s="194">
        <f t="shared" si="18"/>
        <v>24</v>
      </c>
      <c r="U29" s="193">
        <f t="shared" si="12"/>
        <v>44012</v>
      </c>
      <c r="V29" s="192">
        <f t="shared" si="13"/>
        <v>0</v>
      </c>
      <c r="W29" s="192">
        <f t="shared" si="14"/>
        <v>0</v>
      </c>
      <c r="X29" s="192">
        <f t="shared" si="19"/>
        <v>0</v>
      </c>
      <c r="Y29" s="192">
        <f t="shared" si="15"/>
        <v>0</v>
      </c>
      <c r="Z29" s="192">
        <f t="shared" si="20"/>
        <v>0</v>
      </c>
      <c r="AA29" s="191"/>
      <c r="AB29" s="203"/>
      <c r="AC29" s="191"/>
      <c r="AD29" s="191"/>
      <c r="AE29" s="191"/>
      <c r="AF29" s="191"/>
      <c r="AG29" s="191"/>
      <c r="AH29" s="191"/>
      <c r="AI29" s="191"/>
      <c r="AJ29" s="191"/>
      <c r="AK29" s="208"/>
      <c r="AL29" s="208"/>
      <c r="AM29" s="208"/>
    </row>
    <row r="30" spans="3:61" ht="15" customHeight="1">
      <c r="C30" s="195">
        <f t="shared" si="4"/>
        <v>35</v>
      </c>
      <c r="D30" s="195">
        <f t="shared" si="5"/>
        <v>25</v>
      </c>
      <c r="F30" s="194">
        <f t="shared" si="16"/>
        <v>25</v>
      </c>
      <c r="G30" s="193">
        <f t="shared" si="6"/>
        <v>44043</v>
      </c>
      <c r="H30" s="205">
        <f t="shared" si="2"/>
        <v>0</v>
      </c>
      <c r="I30" s="205">
        <f t="shared" si="17"/>
        <v>0</v>
      </c>
      <c r="J30" s="205">
        <f t="shared" si="7"/>
        <v>0</v>
      </c>
      <c r="K30" s="205">
        <f t="shared" si="8"/>
        <v>0</v>
      </c>
      <c r="L30" s="204" t="e">
        <f t="shared" si="9"/>
        <v>#NUM!</v>
      </c>
      <c r="M30" s="198"/>
      <c r="N30" s="198"/>
      <c r="O30" s="198"/>
      <c r="P30" s="198"/>
      <c r="Q30" s="195">
        <f t="shared" si="10"/>
        <v>35</v>
      </c>
      <c r="R30" s="195">
        <f t="shared" si="11"/>
        <v>25</v>
      </c>
      <c r="T30" s="194">
        <f t="shared" si="18"/>
        <v>25</v>
      </c>
      <c r="U30" s="193">
        <f t="shared" si="12"/>
        <v>44043</v>
      </c>
      <c r="V30" s="192">
        <f t="shared" si="13"/>
        <v>0</v>
      </c>
      <c r="W30" s="192">
        <f t="shared" si="14"/>
        <v>0</v>
      </c>
      <c r="X30" s="192">
        <f t="shared" si="19"/>
        <v>0</v>
      </c>
      <c r="Y30" s="192">
        <f t="shared" si="15"/>
        <v>0</v>
      </c>
      <c r="Z30" s="192">
        <f t="shared" si="20"/>
        <v>0</v>
      </c>
      <c r="AA30" s="191"/>
      <c r="AB30" s="203"/>
      <c r="AC30" s="191"/>
      <c r="AD30" s="206"/>
      <c r="AE30" s="191"/>
      <c r="AF30" s="191"/>
      <c r="AG30" s="207"/>
      <c r="AH30" s="207"/>
      <c r="AI30" s="207"/>
      <c r="AJ30" s="207"/>
      <c r="AK30" s="196"/>
      <c r="AL30" s="196"/>
      <c r="AM30" s="196"/>
    </row>
    <row r="31" spans="3:61" ht="15" customHeight="1">
      <c r="C31" s="195">
        <f t="shared" si="4"/>
        <v>34</v>
      </c>
      <c r="D31" s="195">
        <f t="shared" si="5"/>
        <v>26</v>
      </c>
      <c r="F31" s="194">
        <f t="shared" si="16"/>
        <v>26</v>
      </c>
      <c r="G31" s="193">
        <f t="shared" si="6"/>
        <v>44074</v>
      </c>
      <c r="H31" s="205">
        <f t="shared" si="2"/>
        <v>0</v>
      </c>
      <c r="I31" s="205">
        <f t="shared" si="17"/>
        <v>0</v>
      </c>
      <c r="J31" s="205">
        <f t="shared" si="7"/>
        <v>0</v>
      </c>
      <c r="K31" s="205">
        <f t="shared" si="8"/>
        <v>0</v>
      </c>
      <c r="L31" s="204" t="e">
        <f t="shared" si="9"/>
        <v>#NUM!</v>
      </c>
      <c r="M31" s="198"/>
      <c r="N31" s="198"/>
      <c r="O31" s="198"/>
      <c r="P31" s="198"/>
      <c r="Q31" s="195">
        <f t="shared" si="10"/>
        <v>34</v>
      </c>
      <c r="R31" s="195">
        <f t="shared" si="11"/>
        <v>26</v>
      </c>
      <c r="T31" s="194">
        <f t="shared" si="18"/>
        <v>26</v>
      </c>
      <c r="U31" s="193">
        <f t="shared" si="12"/>
        <v>44074</v>
      </c>
      <c r="V31" s="192">
        <f t="shared" si="13"/>
        <v>0</v>
      </c>
      <c r="W31" s="192">
        <f t="shared" si="14"/>
        <v>0</v>
      </c>
      <c r="X31" s="192">
        <f t="shared" si="19"/>
        <v>0</v>
      </c>
      <c r="Y31" s="192">
        <f t="shared" si="15"/>
        <v>0</v>
      </c>
      <c r="Z31" s="192">
        <f t="shared" si="20"/>
        <v>0</v>
      </c>
      <c r="AA31" s="191"/>
      <c r="AB31" s="203"/>
      <c r="AC31" s="191"/>
      <c r="AD31" s="191"/>
      <c r="AE31" s="191"/>
      <c r="AF31" s="191"/>
      <c r="AG31" s="191"/>
      <c r="AH31" s="191"/>
      <c r="AI31" s="191"/>
      <c r="AJ31" s="191"/>
      <c r="AK31" s="208"/>
      <c r="AL31" s="208"/>
      <c r="AM31" s="208"/>
      <c r="AN31" s="209"/>
    </row>
    <row r="32" spans="3:61" ht="15" customHeight="1">
      <c r="C32" s="195">
        <f t="shared" si="4"/>
        <v>33</v>
      </c>
      <c r="D32" s="195">
        <f t="shared" si="5"/>
        <v>27</v>
      </c>
      <c r="F32" s="194">
        <f t="shared" si="16"/>
        <v>27</v>
      </c>
      <c r="G32" s="193">
        <f t="shared" si="6"/>
        <v>44104</v>
      </c>
      <c r="H32" s="205">
        <f t="shared" si="2"/>
        <v>0</v>
      </c>
      <c r="I32" s="205">
        <f t="shared" si="17"/>
        <v>0</v>
      </c>
      <c r="J32" s="205">
        <f t="shared" si="7"/>
        <v>0</v>
      </c>
      <c r="K32" s="205">
        <f t="shared" si="8"/>
        <v>0</v>
      </c>
      <c r="L32" s="204" t="e">
        <f t="shared" si="9"/>
        <v>#NUM!</v>
      </c>
      <c r="M32" s="198"/>
      <c r="N32" s="198"/>
      <c r="O32" s="198"/>
      <c r="P32" s="198"/>
      <c r="Q32" s="195">
        <f t="shared" si="10"/>
        <v>33</v>
      </c>
      <c r="R32" s="195">
        <f t="shared" si="11"/>
        <v>27</v>
      </c>
      <c r="T32" s="194">
        <f t="shared" si="18"/>
        <v>27</v>
      </c>
      <c r="U32" s="193">
        <f t="shared" si="12"/>
        <v>44104</v>
      </c>
      <c r="V32" s="192">
        <f t="shared" si="13"/>
        <v>0</v>
      </c>
      <c r="W32" s="192">
        <f t="shared" si="14"/>
        <v>0</v>
      </c>
      <c r="X32" s="192">
        <f t="shared" si="19"/>
        <v>0</v>
      </c>
      <c r="Y32" s="192">
        <f t="shared" si="15"/>
        <v>0</v>
      </c>
      <c r="Z32" s="192">
        <f t="shared" si="20"/>
        <v>0</v>
      </c>
      <c r="AA32" s="191"/>
      <c r="AB32" s="203"/>
      <c r="AC32" s="191"/>
      <c r="AD32" s="206"/>
      <c r="AE32" s="191"/>
      <c r="AF32" s="191"/>
      <c r="AG32" s="207"/>
      <c r="AH32" s="207"/>
      <c r="AI32" s="207"/>
      <c r="AJ32" s="207"/>
      <c r="AK32" s="196"/>
      <c r="AL32" s="196"/>
      <c r="AM32" s="196"/>
    </row>
    <row r="33" spans="3:39" ht="15" customHeight="1">
      <c r="C33" s="195">
        <f t="shared" si="4"/>
        <v>32</v>
      </c>
      <c r="D33" s="195">
        <f t="shared" si="5"/>
        <v>28</v>
      </c>
      <c r="F33" s="194">
        <f t="shared" si="16"/>
        <v>28</v>
      </c>
      <c r="G33" s="193">
        <f t="shared" si="6"/>
        <v>44135</v>
      </c>
      <c r="H33" s="205">
        <f t="shared" si="2"/>
        <v>0</v>
      </c>
      <c r="I33" s="205">
        <f t="shared" si="17"/>
        <v>0</v>
      </c>
      <c r="J33" s="205">
        <f t="shared" si="7"/>
        <v>0</v>
      </c>
      <c r="K33" s="205">
        <f t="shared" si="8"/>
        <v>0</v>
      </c>
      <c r="L33" s="204" t="e">
        <f t="shared" si="9"/>
        <v>#NUM!</v>
      </c>
      <c r="M33" s="198"/>
      <c r="N33" s="198"/>
      <c r="O33" s="198"/>
      <c r="P33" s="198"/>
      <c r="Q33" s="195">
        <f t="shared" si="10"/>
        <v>32</v>
      </c>
      <c r="R33" s="195">
        <f t="shared" si="11"/>
        <v>28</v>
      </c>
      <c r="T33" s="194">
        <f t="shared" si="18"/>
        <v>28</v>
      </c>
      <c r="U33" s="193">
        <f t="shared" si="12"/>
        <v>44135</v>
      </c>
      <c r="V33" s="192">
        <f t="shared" si="13"/>
        <v>0</v>
      </c>
      <c r="W33" s="192">
        <f t="shared" si="14"/>
        <v>0</v>
      </c>
      <c r="X33" s="192">
        <f t="shared" si="19"/>
        <v>0</v>
      </c>
      <c r="Y33" s="192">
        <f t="shared" si="15"/>
        <v>0</v>
      </c>
      <c r="Z33" s="192">
        <f t="shared" si="20"/>
        <v>0</v>
      </c>
      <c r="AA33" s="191"/>
      <c r="AB33" s="203"/>
      <c r="AC33" s="191"/>
      <c r="AD33" s="191"/>
      <c r="AE33" s="191"/>
      <c r="AF33" s="191"/>
      <c r="AG33" s="191"/>
      <c r="AH33" s="191"/>
      <c r="AI33" s="191"/>
      <c r="AJ33" s="191"/>
      <c r="AK33" s="208"/>
      <c r="AL33" s="208"/>
      <c r="AM33" s="208"/>
    </row>
    <row r="34" spans="3:39" ht="15" customHeight="1">
      <c r="C34" s="195">
        <f t="shared" si="4"/>
        <v>31</v>
      </c>
      <c r="D34" s="195">
        <f t="shared" si="5"/>
        <v>29</v>
      </c>
      <c r="F34" s="194">
        <f t="shared" si="16"/>
        <v>29</v>
      </c>
      <c r="G34" s="193">
        <f t="shared" si="6"/>
        <v>44165</v>
      </c>
      <c r="H34" s="205">
        <f t="shared" si="2"/>
        <v>0</v>
      </c>
      <c r="I34" s="205">
        <f t="shared" si="17"/>
        <v>0</v>
      </c>
      <c r="J34" s="205">
        <f t="shared" si="7"/>
        <v>0</v>
      </c>
      <c r="K34" s="205">
        <f t="shared" si="8"/>
        <v>0</v>
      </c>
      <c r="L34" s="204" t="e">
        <f t="shared" si="9"/>
        <v>#NUM!</v>
      </c>
      <c r="M34" s="198"/>
      <c r="N34" s="198"/>
      <c r="O34" s="198"/>
      <c r="P34" s="198"/>
      <c r="Q34" s="195">
        <f t="shared" si="10"/>
        <v>31</v>
      </c>
      <c r="R34" s="195">
        <f t="shared" si="11"/>
        <v>29</v>
      </c>
      <c r="T34" s="194">
        <f t="shared" si="18"/>
        <v>29</v>
      </c>
      <c r="U34" s="193">
        <f t="shared" si="12"/>
        <v>44165</v>
      </c>
      <c r="V34" s="192">
        <f t="shared" si="13"/>
        <v>0</v>
      </c>
      <c r="W34" s="192">
        <f t="shared" si="14"/>
        <v>0</v>
      </c>
      <c r="X34" s="192">
        <f t="shared" si="19"/>
        <v>0</v>
      </c>
      <c r="Y34" s="192">
        <f t="shared" si="15"/>
        <v>0</v>
      </c>
      <c r="Z34" s="192">
        <f t="shared" si="20"/>
        <v>0</v>
      </c>
      <c r="AA34" s="191"/>
      <c r="AB34" s="203"/>
      <c r="AC34" s="191"/>
      <c r="AD34" s="206"/>
      <c r="AE34" s="191"/>
      <c r="AF34" s="191"/>
      <c r="AG34" s="207"/>
      <c r="AH34" s="191"/>
      <c r="AI34" s="207"/>
      <c r="AJ34" s="207"/>
      <c r="AK34" s="196"/>
      <c r="AL34" s="196"/>
      <c r="AM34" s="196"/>
    </row>
    <row r="35" spans="3:39" ht="15" customHeight="1">
      <c r="C35" s="195">
        <f t="shared" si="4"/>
        <v>30</v>
      </c>
      <c r="D35" s="195">
        <f t="shared" si="5"/>
        <v>30</v>
      </c>
      <c r="F35" s="194">
        <f t="shared" si="16"/>
        <v>30</v>
      </c>
      <c r="G35" s="193">
        <f t="shared" si="6"/>
        <v>44196</v>
      </c>
      <c r="H35" s="205">
        <f t="shared" si="2"/>
        <v>0</v>
      </c>
      <c r="I35" s="205">
        <f t="shared" si="17"/>
        <v>0</v>
      </c>
      <c r="J35" s="205">
        <f t="shared" si="7"/>
        <v>0</v>
      </c>
      <c r="K35" s="205">
        <f t="shared" si="8"/>
        <v>0</v>
      </c>
      <c r="L35" s="204" t="e">
        <f t="shared" si="9"/>
        <v>#NUM!</v>
      </c>
      <c r="M35" s="198"/>
      <c r="N35" s="198"/>
      <c r="O35" s="198"/>
      <c r="P35" s="198"/>
      <c r="Q35" s="195">
        <f t="shared" si="10"/>
        <v>30</v>
      </c>
      <c r="R35" s="195">
        <f t="shared" si="11"/>
        <v>30</v>
      </c>
      <c r="T35" s="194">
        <f t="shared" si="18"/>
        <v>30</v>
      </c>
      <c r="U35" s="193">
        <f t="shared" si="12"/>
        <v>44196</v>
      </c>
      <c r="V35" s="192">
        <f t="shared" si="13"/>
        <v>0</v>
      </c>
      <c r="W35" s="192">
        <f t="shared" si="14"/>
        <v>0</v>
      </c>
      <c r="X35" s="192">
        <f t="shared" si="19"/>
        <v>0</v>
      </c>
      <c r="Y35" s="192">
        <f t="shared" si="15"/>
        <v>0</v>
      </c>
      <c r="Z35" s="192">
        <f t="shared" si="20"/>
        <v>0</v>
      </c>
      <c r="AA35" s="191"/>
      <c r="AB35" s="203"/>
      <c r="AC35" s="191"/>
      <c r="AD35" s="191"/>
      <c r="AE35" s="191"/>
      <c r="AF35" s="191"/>
      <c r="AG35" s="191"/>
      <c r="AH35" s="191"/>
      <c r="AI35" s="191"/>
      <c r="AJ35" s="191"/>
      <c r="AK35" s="208"/>
      <c r="AL35" s="208"/>
      <c r="AM35" s="208"/>
    </row>
    <row r="36" spans="3:39" ht="15" customHeight="1">
      <c r="C36" s="195">
        <f t="shared" si="4"/>
        <v>29</v>
      </c>
      <c r="D36" s="195">
        <f t="shared" si="5"/>
        <v>31</v>
      </c>
      <c r="F36" s="194">
        <f t="shared" si="16"/>
        <v>31</v>
      </c>
      <c r="G36" s="193">
        <f t="shared" si="6"/>
        <v>44227</v>
      </c>
      <c r="H36" s="205">
        <f t="shared" si="2"/>
        <v>0</v>
      </c>
      <c r="I36" s="205">
        <f t="shared" si="17"/>
        <v>0</v>
      </c>
      <c r="J36" s="205">
        <f t="shared" si="7"/>
        <v>0</v>
      </c>
      <c r="K36" s="205">
        <f t="shared" si="8"/>
        <v>0</v>
      </c>
      <c r="L36" s="204" t="e">
        <f t="shared" si="9"/>
        <v>#NUM!</v>
      </c>
      <c r="M36" s="198"/>
      <c r="N36" s="198"/>
      <c r="O36" s="198"/>
      <c r="P36" s="198"/>
      <c r="Q36" s="195">
        <f t="shared" si="10"/>
        <v>29</v>
      </c>
      <c r="R36" s="195">
        <f t="shared" si="11"/>
        <v>31</v>
      </c>
      <c r="T36" s="194">
        <f t="shared" si="18"/>
        <v>31</v>
      </c>
      <c r="U36" s="193">
        <f t="shared" si="12"/>
        <v>44227</v>
      </c>
      <c r="V36" s="192">
        <f t="shared" si="13"/>
        <v>0</v>
      </c>
      <c r="W36" s="192">
        <f t="shared" si="14"/>
        <v>0</v>
      </c>
      <c r="X36" s="192">
        <f t="shared" si="19"/>
        <v>0</v>
      </c>
      <c r="Y36" s="192">
        <f t="shared" si="15"/>
        <v>0</v>
      </c>
      <c r="Z36" s="192">
        <f t="shared" si="20"/>
        <v>0</v>
      </c>
      <c r="AA36" s="191"/>
      <c r="AB36" s="203"/>
      <c r="AC36" s="191"/>
      <c r="AD36" s="206"/>
      <c r="AE36" s="191"/>
      <c r="AF36" s="191"/>
      <c r="AG36" s="207"/>
      <c r="AH36" s="191"/>
      <c r="AI36" s="207"/>
      <c r="AJ36" s="207"/>
      <c r="AK36" s="196"/>
      <c r="AL36" s="196"/>
      <c r="AM36" s="196"/>
    </row>
    <row r="37" spans="3:39" ht="15" customHeight="1">
      <c r="C37" s="195">
        <f t="shared" si="4"/>
        <v>28</v>
      </c>
      <c r="D37" s="195">
        <f t="shared" si="5"/>
        <v>32</v>
      </c>
      <c r="F37" s="194">
        <f t="shared" si="16"/>
        <v>32</v>
      </c>
      <c r="G37" s="193">
        <f t="shared" si="6"/>
        <v>44255</v>
      </c>
      <c r="H37" s="205">
        <f t="shared" si="2"/>
        <v>0</v>
      </c>
      <c r="I37" s="205">
        <f t="shared" si="17"/>
        <v>0</v>
      </c>
      <c r="J37" s="205">
        <f t="shared" si="7"/>
        <v>0</v>
      </c>
      <c r="K37" s="205">
        <f t="shared" si="8"/>
        <v>0</v>
      </c>
      <c r="L37" s="204" t="e">
        <f t="shared" si="9"/>
        <v>#NUM!</v>
      </c>
      <c r="M37" s="198"/>
      <c r="N37" s="198"/>
      <c r="O37" s="198"/>
      <c r="P37" s="198"/>
      <c r="Q37" s="195">
        <f t="shared" si="10"/>
        <v>28</v>
      </c>
      <c r="R37" s="195">
        <f t="shared" si="11"/>
        <v>32</v>
      </c>
      <c r="T37" s="194">
        <f t="shared" si="18"/>
        <v>32</v>
      </c>
      <c r="U37" s="193">
        <f t="shared" si="12"/>
        <v>44255</v>
      </c>
      <c r="V37" s="192">
        <f t="shared" si="13"/>
        <v>0</v>
      </c>
      <c r="W37" s="192">
        <f t="shared" si="14"/>
        <v>0</v>
      </c>
      <c r="X37" s="192">
        <f t="shared" si="19"/>
        <v>0</v>
      </c>
      <c r="Y37" s="192">
        <f t="shared" si="15"/>
        <v>0</v>
      </c>
      <c r="Z37" s="192">
        <f t="shared" si="20"/>
        <v>0</v>
      </c>
      <c r="AA37" s="191"/>
      <c r="AB37" s="203"/>
      <c r="AC37" s="191"/>
      <c r="AD37" s="191"/>
      <c r="AE37" s="191"/>
      <c r="AF37" s="191"/>
      <c r="AG37" s="191"/>
      <c r="AH37" s="191"/>
      <c r="AI37" s="191"/>
      <c r="AJ37" s="191"/>
      <c r="AK37" s="208"/>
      <c r="AL37" s="208"/>
      <c r="AM37" s="208"/>
    </row>
    <row r="38" spans="3:39" ht="15" customHeight="1">
      <c r="C38" s="195">
        <f t="shared" si="4"/>
        <v>27</v>
      </c>
      <c r="D38" s="195">
        <f t="shared" si="5"/>
        <v>33</v>
      </c>
      <c r="F38" s="194">
        <f t="shared" si="16"/>
        <v>33</v>
      </c>
      <c r="G38" s="193">
        <f t="shared" si="6"/>
        <v>44286</v>
      </c>
      <c r="H38" s="205">
        <f t="shared" si="2"/>
        <v>0</v>
      </c>
      <c r="I38" s="205">
        <f t="shared" si="17"/>
        <v>0</v>
      </c>
      <c r="J38" s="205">
        <f t="shared" si="7"/>
        <v>0</v>
      </c>
      <c r="K38" s="205">
        <f t="shared" si="8"/>
        <v>0</v>
      </c>
      <c r="L38" s="204" t="e">
        <f t="shared" si="9"/>
        <v>#NUM!</v>
      </c>
      <c r="M38" s="198"/>
      <c r="N38" s="198"/>
      <c r="O38" s="198"/>
      <c r="P38" s="198"/>
      <c r="Q38" s="195">
        <f t="shared" si="10"/>
        <v>27</v>
      </c>
      <c r="R38" s="195">
        <f t="shared" si="11"/>
        <v>33</v>
      </c>
      <c r="T38" s="194">
        <f t="shared" si="18"/>
        <v>33</v>
      </c>
      <c r="U38" s="193">
        <f t="shared" si="12"/>
        <v>44286</v>
      </c>
      <c r="V38" s="192">
        <f t="shared" si="13"/>
        <v>0</v>
      </c>
      <c r="W38" s="192">
        <f t="shared" si="14"/>
        <v>0</v>
      </c>
      <c r="X38" s="192">
        <f t="shared" si="19"/>
        <v>0</v>
      </c>
      <c r="Y38" s="192">
        <f t="shared" si="15"/>
        <v>0</v>
      </c>
      <c r="Z38" s="192">
        <f t="shared" si="20"/>
        <v>0</v>
      </c>
      <c r="AA38" s="191"/>
      <c r="AB38" s="203"/>
      <c r="AC38" s="191"/>
      <c r="AD38" s="206"/>
      <c r="AE38" s="191"/>
      <c r="AF38" s="191"/>
      <c r="AG38" s="207"/>
      <c r="AH38" s="191"/>
      <c r="AI38" s="207"/>
      <c r="AJ38" s="207"/>
      <c r="AK38" s="196"/>
      <c r="AL38" s="196"/>
      <c r="AM38" s="196"/>
    </row>
    <row r="39" spans="3:39" ht="15" customHeight="1">
      <c r="C39" s="195">
        <f t="shared" si="4"/>
        <v>26</v>
      </c>
      <c r="D39" s="195">
        <f t="shared" si="5"/>
        <v>34</v>
      </c>
      <c r="F39" s="194">
        <f t="shared" si="16"/>
        <v>34</v>
      </c>
      <c r="G39" s="193">
        <f t="shared" si="6"/>
        <v>44316</v>
      </c>
      <c r="H39" s="205">
        <f t="shared" si="2"/>
        <v>0</v>
      </c>
      <c r="I39" s="205">
        <f t="shared" si="17"/>
        <v>0</v>
      </c>
      <c r="J39" s="205">
        <f t="shared" si="7"/>
        <v>0</v>
      </c>
      <c r="K39" s="205">
        <f t="shared" si="8"/>
        <v>0</v>
      </c>
      <c r="L39" s="204" t="e">
        <f t="shared" si="9"/>
        <v>#NUM!</v>
      </c>
      <c r="M39" s="198"/>
      <c r="N39" s="198"/>
      <c r="O39" s="198"/>
      <c r="P39" s="198"/>
      <c r="Q39" s="195">
        <f t="shared" si="10"/>
        <v>26</v>
      </c>
      <c r="R39" s="195">
        <f t="shared" si="11"/>
        <v>34</v>
      </c>
      <c r="T39" s="194">
        <f t="shared" si="18"/>
        <v>34</v>
      </c>
      <c r="U39" s="193">
        <f t="shared" si="12"/>
        <v>44316</v>
      </c>
      <c r="V39" s="192">
        <f t="shared" si="13"/>
        <v>0</v>
      </c>
      <c r="W39" s="192">
        <f t="shared" si="14"/>
        <v>0</v>
      </c>
      <c r="X39" s="192">
        <f t="shared" si="19"/>
        <v>0</v>
      </c>
      <c r="Y39" s="192">
        <f t="shared" si="15"/>
        <v>0</v>
      </c>
      <c r="Z39" s="192">
        <f t="shared" si="20"/>
        <v>0</v>
      </c>
      <c r="AA39" s="191"/>
      <c r="AB39" s="203"/>
      <c r="AC39" s="191"/>
      <c r="AD39" s="191"/>
      <c r="AE39" s="191"/>
      <c r="AF39" s="191"/>
      <c r="AG39" s="191"/>
      <c r="AH39" s="191"/>
      <c r="AI39" s="191"/>
      <c r="AJ39" s="191"/>
      <c r="AK39" s="208"/>
      <c r="AL39" s="208"/>
      <c r="AM39" s="197"/>
    </row>
    <row r="40" spans="3:39" ht="15" customHeight="1">
      <c r="C40" s="195">
        <f t="shared" si="4"/>
        <v>25</v>
      </c>
      <c r="D40" s="195">
        <f t="shared" si="5"/>
        <v>35</v>
      </c>
      <c r="F40" s="194">
        <f t="shared" si="16"/>
        <v>35</v>
      </c>
      <c r="G40" s="193">
        <f t="shared" si="6"/>
        <v>44347</v>
      </c>
      <c r="H40" s="205">
        <f t="shared" si="2"/>
        <v>0</v>
      </c>
      <c r="I40" s="205">
        <f t="shared" si="17"/>
        <v>0</v>
      </c>
      <c r="J40" s="205">
        <f t="shared" si="7"/>
        <v>0</v>
      </c>
      <c r="K40" s="205">
        <f t="shared" si="8"/>
        <v>0</v>
      </c>
      <c r="L40" s="204" t="e">
        <f t="shared" si="9"/>
        <v>#NUM!</v>
      </c>
      <c r="M40" s="198"/>
      <c r="N40" s="198"/>
      <c r="O40" s="198"/>
      <c r="P40" s="198"/>
      <c r="Q40" s="195">
        <f t="shared" si="10"/>
        <v>25</v>
      </c>
      <c r="R40" s="195">
        <f t="shared" si="11"/>
        <v>35</v>
      </c>
      <c r="T40" s="194">
        <f t="shared" si="18"/>
        <v>35</v>
      </c>
      <c r="U40" s="193">
        <f t="shared" si="12"/>
        <v>44347</v>
      </c>
      <c r="V40" s="192">
        <f t="shared" si="13"/>
        <v>0</v>
      </c>
      <c r="W40" s="192">
        <f t="shared" si="14"/>
        <v>0</v>
      </c>
      <c r="X40" s="192">
        <f t="shared" si="19"/>
        <v>0</v>
      </c>
      <c r="Y40" s="192">
        <f t="shared" si="15"/>
        <v>0</v>
      </c>
      <c r="Z40" s="192">
        <f t="shared" si="20"/>
        <v>0</v>
      </c>
      <c r="AA40" s="191"/>
      <c r="AB40" s="203"/>
      <c r="AC40" s="191"/>
      <c r="AD40" s="206"/>
      <c r="AE40" s="191"/>
      <c r="AF40" s="191"/>
      <c r="AG40" s="191"/>
      <c r="AH40" s="191"/>
      <c r="AI40" s="191"/>
      <c r="AJ40" s="207"/>
      <c r="AK40" s="196"/>
      <c r="AL40" s="196"/>
      <c r="AM40" s="196"/>
    </row>
    <row r="41" spans="3:39" ht="15" customHeight="1">
      <c r="C41" s="195">
        <f t="shared" si="4"/>
        <v>24</v>
      </c>
      <c r="D41" s="195">
        <f t="shared" si="5"/>
        <v>36</v>
      </c>
      <c r="F41" s="194">
        <f t="shared" si="16"/>
        <v>36</v>
      </c>
      <c r="G41" s="193">
        <f t="shared" si="6"/>
        <v>44377</v>
      </c>
      <c r="H41" s="205">
        <f t="shared" si="2"/>
        <v>0</v>
      </c>
      <c r="I41" s="205">
        <f t="shared" si="17"/>
        <v>0</v>
      </c>
      <c r="J41" s="205">
        <f t="shared" si="7"/>
        <v>0</v>
      </c>
      <c r="K41" s="205">
        <f t="shared" si="8"/>
        <v>0</v>
      </c>
      <c r="L41" s="204" t="e">
        <f t="shared" si="9"/>
        <v>#NUM!</v>
      </c>
      <c r="M41" s="198"/>
      <c r="N41" s="198"/>
      <c r="O41" s="198"/>
      <c r="P41" s="198"/>
      <c r="Q41" s="195">
        <f t="shared" si="10"/>
        <v>24</v>
      </c>
      <c r="R41" s="195">
        <f t="shared" si="11"/>
        <v>36</v>
      </c>
      <c r="T41" s="194">
        <f t="shared" si="18"/>
        <v>36</v>
      </c>
      <c r="U41" s="193">
        <f t="shared" si="12"/>
        <v>44377</v>
      </c>
      <c r="V41" s="192">
        <f t="shared" si="13"/>
        <v>0</v>
      </c>
      <c r="W41" s="192">
        <f t="shared" si="14"/>
        <v>0</v>
      </c>
      <c r="X41" s="192">
        <f t="shared" si="19"/>
        <v>0</v>
      </c>
      <c r="Y41" s="192">
        <f t="shared" si="15"/>
        <v>0</v>
      </c>
      <c r="Z41" s="192">
        <f t="shared" si="20"/>
        <v>0</v>
      </c>
      <c r="AA41" s="191"/>
      <c r="AB41" s="203"/>
      <c r="AC41" s="191"/>
      <c r="AD41" s="191"/>
      <c r="AE41" s="191"/>
      <c r="AF41" s="191"/>
      <c r="AG41" s="191"/>
      <c r="AH41" s="191"/>
      <c r="AI41" s="191"/>
      <c r="AJ41" s="191"/>
      <c r="AK41" s="189"/>
      <c r="AL41" s="189"/>
      <c r="AM41" s="189"/>
    </row>
    <row r="42" spans="3:39" ht="15" customHeight="1">
      <c r="C42" s="195">
        <f t="shared" si="4"/>
        <v>23</v>
      </c>
      <c r="D42" s="195">
        <f t="shared" si="5"/>
        <v>37</v>
      </c>
      <c r="F42" s="194">
        <f t="shared" si="16"/>
        <v>37</v>
      </c>
      <c r="G42" s="193">
        <f t="shared" si="6"/>
        <v>44408</v>
      </c>
      <c r="H42" s="205">
        <f t="shared" si="2"/>
        <v>0</v>
      </c>
      <c r="I42" s="205">
        <f t="shared" si="17"/>
        <v>0</v>
      </c>
      <c r="J42" s="205">
        <f t="shared" si="7"/>
        <v>0</v>
      </c>
      <c r="K42" s="205">
        <f t="shared" si="8"/>
        <v>0</v>
      </c>
      <c r="L42" s="204" t="e">
        <f t="shared" si="9"/>
        <v>#NUM!</v>
      </c>
      <c r="M42" s="198"/>
      <c r="N42" s="198"/>
      <c r="O42" s="198"/>
      <c r="P42" s="198"/>
      <c r="Q42" s="195">
        <f t="shared" si="10"/>
        <v>23</v>
      </c>
      <c r="R42" s="195">
        <f t="shared" si="11"/>
        <v>37</v>
      </c>
      <c r="T42" s="194">
        <f t="shared" si="18"/>
        <v>37</v>
      </c>
      <c r="U42" s="193">
        <f t="shared" si="12"/>
        <v>44408</v>
      </c>
      <c r="V42" s="192">
        <f t="shared" si="13"/>
        <v>0</v>
      </c>
      <c r="W42" s="192">
        <f t="shared" si="14"/>
        <v>0</v>
      </c>
      <c r="X42" s="192">
        <f t="shared" si="19"/>
        <v>0</v>
      </c>
      <c r="Y42" s="192">
        <f t="shared" si="15"/>
        <v>0</v>
      </c>
      <c r="Z42" s="192">
        <f t="shared" si="20"/>
        <v>0</v>
      </c>
      <c r="AA42" s="191"/>
      <c r="AB42" s="203"/>
      <c r="AC42" s="191"/>
      <c r="AD42" s="206"/>
      <c r="AE42" s="191"/>
      <c r="AF42" s="191"/>
      <c r="AG42" s="191"/>
      <c r="AH42" s="191"/>
      <c r="AI42" s="191"/>
      <c r="AJ42" s="191"/>
      <c r="AK42" s="189"/>
      <c r="AL42" s="189"/>
      <c r="AM42" s="189"/>
    </row>
    <row r="43" spans="3:39" ht="15" customHeight="1">
      <c r="C43" s="195">
        <f t="shared" si="4"/>
        <v>22</v>
      </c>
      <c r="D43" s="195">
        <f t="shared" si="5"/>
        <v>38</v>
      </c>
      <c r="F43" s="194">
        <f t="shared" si="16"/>
        <v>38</v>
      </c>
      <c r="G43" s="193">
        <f t="shared" si="6"/>
        <v>44439</v>
      </c>
      <c r="H43" s="205">
        <f t="shared" si="2"/>
        <v>0</v>
      </c>
      <c r="I43" s="205">
        <f t="shared" si="17"/>
        <v>0</v>
      </c>
      <c r="J43" s="205">
        <f t="shared" si="7"/>
        <v>0</v>
      </c>
      <c r="K43" s="205">
        <f t="shared" si="8"/>
        <v>0</v>
      </c>
      <c r="L43" s="204" t="e">
        <f t="shared" si="9"/>
        <v>#NUM!</v>
      </c>
      <c r="M43" s="198"/>
      <c r="N43" s="198"/>
      <c r="O43" s="198"/>
      <c r="P43" s="198"/>
      <c r="Q43" s="195">
        <f t="shared" si="10"/>
        <v>22</v>
      </c>
      <c r="R43" s="195">
        <f t="shared" si="11"/>
        <v>38</v>
      </c>
      <c r="T43" s="194">
        <f t="shared" si="18"/>
        <v>38</v>
      </c>
      <c r="U43" s="193">
        <f t="shared" si="12"/>
        <v>44439</v>
      </c>
      <c r="V43" s="192">
        <f t="shared" si="13"/>
        <v>0</v>
      </c>
      <c r="W43" s="192">
        <f t="shared" si="14"/>
        <v>0</v>
      </c>
      <c r="X43" s="192">
        <f t="shared" si="19"/>
        <v>0</v>
      </c>
      <c r="Y43" s="192">
        <f t="shared" si="15"/>
        <v>0</v>
      </c>
      <c r="Z43" s="192">
        <f t="shared" si="20"/>
        <v>0</v>
      </c>
      <c r="AA43" s="191"/>
      <c r="AB43" s="203"/>
      <c r="AC43" s="191"/>
      <c r="AD43" s="191"/>
      <c r="AE43" s="191"/>
      <c r="AF43" s="191"/>
      <c r="AG43" s="191"/>
      <c r="AH43" s="191"/>
      <c r="AI43" s="191"/>
      <c r="AJ43" s="191"/>
      <c r="AK43" s="189"/>
      <c r="AL43" s="189"/>
      <c r="AM43" s="189"/>
    </row>
    <row r="44" spans="3:39" ht="15" customHeight="1">
      <c r="C44" s="195">
        <f t="shared" si="4"/>
        <v>21</v>
      </c>
      <c r="D44" s="195">
        <f t="shared" si="5"/>
        <v>39</v>
      </c>
      <c r="F44" s="194">
        <f t="shared" si="16"/>
        <v>39</v>
      </c>
      <c r="G44" s="193">
        <f t="shared" si="6"/>
        <v>44469</v>
      </c>
      <c r="H44" s="205">
        <f t="shared" si="2"/>
        <v>0</v>
      </c>
      <c r="I44" s="205">
        <f t="shared" si="17"/>
        <v>0</v>
      </c>
      <c r="J44" s="205">
        <f t="shared" si="7"/>
        <v>0</v>
      </c>
      <c r="K44" s="205">
        <f t="shared" si="8"/>
        <v>0</v>
      </c>
      <c r="L44" s="204" t="e">
        <f t="shared" si="9"/>
        <v>#NUM!</v>
      </c>
      <c r="M44" s="198"/>
      <c r="N44" s="198"/>
      <c r="O44" s="198"/>
      <c r="P44" s="198"/>
      <c r="Q44" s="195">
        <f t="shared" si="10"/>
        <v>21</v>
      </c>
      <c r="R44" s="195">
        <f t="shared" si="11"/>
        <v>39</v>
      </c>
      <c r="T44" s="194">
        <f t="shared" si="18"/>
        <v>39</v>
      </c>
      <c r="U44" s="193">
        <f t="shared" si="12"/>
        <v>44469</v>
      </c>
      <c r="V44" s="192">
        <f t="shared" si="13"/>
        <v>0</v>
      </c>
      <c r="W44" s="192">
        <f t="shared" si="14"/>
        <v>0</v>
      </c>
      <c r="X44" s="192">
        <f t="shared" si="19"/>
        <v>0</v>
      </c>
      <c r="Y44" s="192">
        <f t="shared" si="15"/>
        <v>0</v>
      </c>
      <c r="Z44" s="192">
        <f t="shared" si="20"/>
        <v>0</v>
      </c>
      <c r="AA44" s="191"/>
      <c r="AB44" s="203"/>
      <c r="AC44" s="191"/>
      <c r="AD44" s="206"/>
      <c r="AE44" s="191"/>
      <c r="AF44" s="191"/>
      <c r="AG44" s="191"/>
      <c r="AH44" s="191"/>
      <c r="AI44" s="191"/>
      <c r="AJ44" s="191"/>
      <c r="AK44" s="189"/>
      <c r="AL44" s="189"/>
      <c r="AM44" s="189"/>
    </row>
    <row r="45" spans="3:39" ht="15" customHeight="1">
      <c r="C45" s="195">
        <f t="shared" si="4"/>
        <v>20</v>
      </c>
      <c r="D45" s="195">
        <f t="shared" si="5"/>
        <v>40</v>
      </c>
      <c r="F45" s="194">
        <f t="shared" si="16"/>
        <v>40</v>
      </c>
      <c r="G45" s="193">
        <f t="shared" si="6"/>
        <v>44500</v>
      </c>
      <c r="H45" s="205">
        <f t="shared" si="2"/>
        <v>0</v>
      </c>
      <c r="I45" s="205">
        <f t="shared" si="17"/>
        <v>0</v>
      </c>
      <c r="J45" s="205">
        <f t="shared" si="7"/>
        <v>0</v>
      </c>
      <c r="K45" s="205">
        <f t="shared" si="8"/>
        <v>0</v>
      </c>
      <c r="L45" s="204" t="e">
        <f t="shared" si="9"/>
        <v>#NUM!</v>
      </c>
      <c r="M45" s="198"/>
      <c r="N45" s="198"/>
      <c r="O45" s="198"/>
      <c r="P45" s="198"/>
      <c r="Q45" s="195">
        <f t="shared" si="10"/>
        <v>20</v>
      </c>
      <c r="R45" s="195">
        <f t="shared" si="11"/>
        <v>40</v>
      </c>
      <c r="T45" s="194">
        <f t="shared" si="18"/>
        <v>40</v>
      </c>
      <c r="U45" s="193">
        <f t="shared" si="12"/>
        <v>44500</v>
      </c>
      <c r="V45" s="192">
        <f t="shared" si="13"/>
        <v>0</v>
      </c>
      <c r="W45" s="192">
        <f t="shared" si="14"/>
        <v>0</v>
      </c>
      <c r="X45" s="192">
        <f t="shared" si="19"/>
        <v>0</v>
      </c>
      <c r="Y45" s="192">
        <f t="shared" si="15"/>
        <v>0</v>
      </c>
      <c r="Z45" s="192">
        <f t="shared" si="20"/>
        <v>0</v>
      </c>
      <c r="AA45" s="191"/>
      <c r="AB45" s="203"/>
      <c r="AC45" s="191"/>
      <c r="AD45" s="191"/>
      <c r="AE45" s="191"/>
      <c r="AF45" s="191"/>
      <c r="AG45" s="191"/>
      <c r="AH45" s="191"/>
      <c r="AI45" s="191"/>
      <c r="AJ45" s="191"/>
      <c r="AK45" s="189"/>
      <c r="AL45" s="189"/>
      <c r="AM45" s="189"/>
    </row>
    <row r="46" spans="3:39" ht="15" customHeight="1">
      <c r="C46" s="195">
        <f t="shared" si="4"/>
        <v>19</v>
      </c>
      <c r="D46" s="195">
        <f t="shared" si="5"/>
        <v>41</v>
      </c>
      <c r="F46" s="194">
        <f t="shared" si="16"/>
        <v>41</v>
      </c>
      <c r="G46" s="193">
        <f t="shared" si="6"/>
        <v>44530</v>
      </c>
      <c r="H46" s="205">
        <f t="shared" si="2"/>
        <v>0</v>
      </c>
      <c r="I46" s="205">
        <f t="shared" si="17"/>
        <v>0</v>
      </c>
      <c r="J46" s="205">
        <f t="shared" si="7"/>
        <v>0</v>
      </c>
      <c r="K46" s="205">
        <f t="shared" si="8"/>
        <v>0</v>
      </c>
      <c r="L46" s="204" t="e">
        <f t="shared" si="9"/>
        <v>#NUM!</v>
      </c>
      <c r="M46" s="198"/>
      <c r="N46" s="198"/>
      <c r="O46" s="198"/>
      <c r="P46" s="198"/>
      <c r="Q46" s="195">
        <f t="shared" si="10"/>
        <v>19</v>
      </c>
      <c r="R46" s="195">
        <f t="shared" si="11"/>
        <v>41</v>
      </c>
      <c r="T46" s="194">
        <f t="shared" si="18"/>
        <v>41</v>
      </c>
      <c r="U46" s="193">
        <f t="shared" si="12"/>
        <v>44530</v>
      </c>
      <c r="V46" s="192">
        <f t="shared" si="13"/>
        <v>0</v>
      </c>
      <c r="W46" s="192">
        <f t="shared" si="14"/>
        <v>0</v>
      </c>
      <c r="X46" s="192">
        <f t="shared" si="19"/>
        <v>0</v>
      </c>
      <c r="Y46" s="192">
        <f t="shared" si="15"/>
        <v>0</v>
      </c>
      <c r="Z46" s="192">
        <f t="shared" si="20"/>
        <v>0</v>
      </c>
      <c r="AA46" s="191"/>
      <c r="AB46" s="203"/>
      <c r="AC46" s="191"/>
      <c r="AD46" s="206"/>
      <c r="AE46" s="191"/>
      <c r="AF46" s="191"/>
      <c r="AG46" s="191"/>
      <c r="AH46" s="191"/>
      <c r="AI46" s="191"/>
      <c r="AJ46" s="191"/>
      <c r="AK46" s="189"/>
      <c r="AL46" s="189"/>
      <c r="AM46" s="189"/>
    </row>
    <row r="47" spans="3:39" ht="15" customHeight="1">
      <c r="C47" s="195">
        <f t="shared" si="4"/>
        <v>18</v>
      </c>
      <c r="D47" s="195">
        <f t="shared" si="5"/>
        <v>42</v>
      </c>
      <c r="F47" s="194">
        <f t="shared" si="16"/>
        <v>42</v>
      </c>
      <c r="G47" s="193">
        <f t="shared" si="6"/>
        <v>44561</v>
      </c>
      <c r="H47" s="205">
        <f t="shared" si="2"/>
        <v>0</v>
      </c>
      <c r="I47" s="205">
        <f t="shared" si="17"/>
        <v>0</v>
      </c>
      <c r="J47" s="205">
        <f t="shared" si="7"/>
        <v>0</v>
      </c>
      <c r="K47" s="205">
        <f t="shared" si="8"/>
        <v>0</v>
      </c>
      <c r="L47" s="204" t="e">
        <f t="shared" si="9"/>
        <v>#NUM!</v>
      </c>
      <c r="M47" s="198"/>
      <c r="N47" s="198"/>
      <c r="O47" s="198"/>
      <c r="P47" s="198"/>
      <c r="Q47" s="195">
        <f t="shared" si="10"/>
        <v>18</v>
      </c>
      <c r="R47" s="195">
        <f t="shared" si="11"/>
        <v>42</v>
      </c>
      <c r="T47" s="194">
        <f t="shared" si="18"/>
        <v>42</v>
      </c>
      <c r="U47" s="193">
        <f t="shared" si="12"/>
        <v>44561</v>
      </c>
      <c r="V47" s="192">
        <f t="shared" si="13"/>
        <v>0</v>
      </c>
      <c r="W47" s="192">
        <f t="shared" si="14"/>
        <v>0</v>
      </c>
      <c r="X47" s="192">
        <f t="shared" si="19"/>
        <v>0</v>
      </c>
      <c r="Y47" s="192">
        <f t="shared" si="15"/>
        <v>0</v>
      </c>
      <c r="Z47" s="192">
        <f t="shared" si="20"/>
        <v>0</v>
      </c>
      <c r="AA47" s="191"/>
      <c r="AB47" s="203"/>
      <c r="AC47" s="191"/>
      <c r="AD47" s="191"/>
      <c r="AE47" s="191"/>
      <c r="AF47" s="191"/>
      <c r="AG47" s="191"/>
      <c r="AH47" s="191"/>
      <c r="AI47" s="191"/>
      <c r="AJ47" s="191"/>
      <c r="AK47" s="189"/>
      <c r="AL47" s="189"/>
      <c r="AM47" s="189"/>
    </row>
    <row r="48" spans="3:39" ht="15" customHeight="1">
      <c r="C48" s="195">
        <f t="shared" si="4"/>
        <v>17</v>
      </c>
      <c r="D48" s="195">
        <f t="shared" si="5"/>
        <v>43</v>
      </c>
      <c r="F48" s="194">
        <f t="shared" si="16"/>
        <v>43</v>
      </c>
      <c r="G48" s="193">
        <f t="shared" si="6"/>
        <v>44592</v>
      </c>
      <c r="H48" s="205">
        <f t="shared" si="2"/>
        <v>0</v>
      </c>
      <c r="I48" s="205">
        <f t="shared" si="17"/>
        <v>0</v>
      </c>
      <c r="J48" s="205">
        <f t="shared" si="7"/>
        <v>0</v>
      </c>
      <c r="K48" s="205">
        <f t="shared" si="8"/>
        <v>0</v>
      </c>
      <c r="L48" s="204" t="e">
        <f t="shared" si="9"/>
        <v>#NUM!</v>
      </c>
      <c r="M48" s="198"/>
      <c r="N48" s="198"/>
      <c r="O48" s="198"/>
      <c r="P48" s="198"/>
      <c r="Q48" s="195">
        <f t="shared" si="10"/>
        <v>17</v>
      </c>
      <c r="R48" s="195">
        <f t="shared" si="11"/>
        <v>43</v>
      </c>
      <c r="T48" s="194">
        <f t="shared" si="18"/>
        <v>43</v>
      </c>
      <c r="U48" s="193">
        <f t="shared" si="12"/>
        <v>44592</v>
      </c>
      <c r="V48" s="192">
        <f t="shared" si="13"/>
        <v>0</v>
      </c>
      <c r="W48" s="192">
        <f t="shared" si="14"/>
        <v>0</v>
      </c>
      <c r="X48" s="192">
        <f t="shared" si="19"/>
        <v>0</v>
      </c>
      <c r="Y48" s="192">
        <f t="shared" si="15"/>
        <v>0</v>
      </c>
      <c r="Z48" s="192">
        <f t="shared" si="20"/>
        <v>0</v>
      </c>
      <c r="AA48" s="191"/>
      <c r="AB48" s="203"/>
      <c r="AC48" s="191"/>
      <c r="AD48" s="206"/>
      <c r="AE48" s="191"/>
      <c r="AF48" s="191"/>
      <c r="AG48" s="191"/>
      <c r="AH48" s="191"/>
      <c r="AI48" s="191"/>
      <c r="AJ48" s="191"/>
      <c r="AK48" s="189"/>
      <c r="AL48" s="189"/>
      <c r="AM48" s="189"/>
    </row>
    <row r="49" spans="3:40" ht="15" customHeight="1">
      <c r="C49" s="195">
        <f t="shared" si="4"/>
        <v>16</v>
      </c>
      <c r="D49" s="195">
        <f t="shared" si="5"/>
        <v>44</v>
      </c>
      <c r="F49" s="194">
        <f t="shared" si="16"/>
        <v>44</v>
      </c>
      <c r="G49" s="193">
        <f t="shared" si="6"/>
        <v>44620</v>
      </c>
      <c r="H49" s="205">
        <f t="shared" si="2"/>
        <v>0</v>
      </c>
      <c r="I49" s="205">
        <f t="shared" si="17"/>
        <v>0</v>
      </c>
      <c r="J49" s="205">
        <f t="shared" si="7"/>
        <v>0</v>
      </c>
      <c r="K49" s="205">
        <f t="shared" si="8"/>
        <v>0</v>
      </c>
      <c r="L49" s="204" t="e">
        <f t="shared" si="9"/>
        <v>#NUM!</v>
      </c>
      <c r="M49" s="198"/>
      <c r="N49" s="198"/>
      <c r="O49" s="198"/>
      <c r="P49" s="198"/>
      <c r="Q49" s="195">
        <f t="shared" si="10"/>
        <v>16</v>
      </c>
      <c r="R49" s="195">
        <f t="shared" si="11"/>
        <v>44</v>
      </c>
      <c r="T49" s="194">
        <f t="shared" si="18"/>
        <v>44</v>
      </c>
      <c r="U49" s="193">
        <f t="shared" si="12"/>
        <v>44620</v>
      </c>
      <c r="V49" s="192">
        <f t="shared" si="13"/>
        <v>0</v>
      </c>
      <c r="W49" s="192">
        <f t="shared" si="14"/>
        <v>0</v>
      </c>
      <c r="X49" s="192">
        <f t="shared" si="19"/>
        <v>0</v>
      </c>
      <c r="Y49" s="192">
        <f t="shared" si="15"/>
        <v>0</v>
      </c>
      <c r="Z49" s="192">
        <f t="shared" si="20"/>
        <v>0</v>
      </c>
      <c r="AA49" s="191"/>
      <c r="AB49" s="203"/>
      <c r="AC49" s="191"/>
      <c r="AD49" s="191"/>
      <c r="AE49" s="191"/>
      <c r="AF49" s="191"/>
      <c r="AG49" s="191"/>
      <c r="AH49" s="191"/>
      <c r="AI49" s="191"/>
      <c r="AJ49" s="191"/>
      <c r="AK49" s="189"/>
      <c r="AL49" s="189"/>
      <c r="AM49" s="189"/>
    </row>
    <row r="50" spans="3:40" ht="15" customHeight="1">
      <c r="C50" s="195">
        <f t="shared" si="4"/>
        <v>15</v>
      </c>
      <c r="D50" s="195">
        <f t="shared" si="5"/>
        <v>45</v>
      </c>
      <c r="F50" s="194">
        <f t="shared" si="16"/>
        <v>45</v>
      </c>
      <c r="G50" s="193">
        <f t="shared" si="6"/>
        <v>44651</v>
      </c>
      <c r="H50" s="205">
        <f t="shared" si="2"/>
        <v>0</v>
      </c>
      <c r="I50" s="205">
        <f t="shared" si="17"/>
        <v>0</v>
      </c>
      <c r="J50" s="205">
        <f t="shared" si="7"/>
        <v>0</v>
      </c>
      <c r="K50" s="205">
        <f t="shared" si="8"/>
        <v>0</v>
      </c>
      <c r="L50" s="204" t="e">
        <f t="shared" si="9"/>
        <v>#NUM!</v>
      </c>
      <c r="M50" s="198"/>
      <c r="N50" s="198"/>
      <c r="O50" s="198"/>
      <c r="P50" s="198"/>
      <c r="Q50" s="195">
        <f t="shared" si="10"/>
        <v>15</v>
      </c>
      <c r="R50" s="195">
        <f t="shared" si="11"/>
        <v>45</v>
      </c>
      <c r="T50" s="194">
        <f t="shared" si="18"/>
        <v>45</v>
      </c>
      <c r="U50" s="193">
        <f t="shared" si="12"/>
        <v>44651</v>
      </c>
      <c r="V50" s="192">
        <f t="shared" si="13"/>
        <v>0</v>
      </c>
      <c r="W50" s="192">
        <f t="shared" si="14"/>
        <v>0</v>
      </c>
      <c r="X50" s="192">
        <f t="shared" si="19"/>
        <v>0</v>
      </c>
      <c r="Y50" s="192">
        <f t="shared" si="15"/>
        <v>0</v>
      </c>
      <c r="Z50" s="192">
        <f t="shared" si="20"/>
        <v>0</v>
      </c>
      <c r="AA50" s="191"/>
      <c r="AB50" s="203"/>
      <c r="AC50" s="191"/>
      <c r="AD50" s="206"/>
      <c r="AE50" s="191"/>
      <c r="AF50" s="191"/>
      <c r="AG50" s="191"/>
      <c r="AH50" s="191"/>
      <c r="AI50" s="191"/>
      <c r="AJ50" s="191"/>
      <c r="AK50" s="189"/>
      <c r="AL50" s="189"/>
      <c r="AM50" s="189"/>
    </row>
    <row r="51" spans="3:40" ht="15" customHeight="1">
      <c r="C51" s="195">
        <f t="shared" si="4"/>
        <v>14</v>
      </c>
      <c r="D51" s="195">
        <f t="shared" si="5"/>
        <v>46</v>
      </c>
      <c r="F51" s="194">
        <f t="shared" si="16"/>
        <v>46</v>
      </c>
      <c r="G51" s="193">
        <f t="shared" si="6"/>
        <v>44681</v>
      </c>
      <c r="H51" s="205">
        <f t="shared" si="2"/>
        <v>0</v>
      </c>
      <c r="I51" s="205">
        <f t="shared" si="17"/>
        <v>0</v>
      </c>
      <c r="J51" s="205">
        <f t="shared" si="7"/>
        <v>0</v>
      </c>
      <c r="K51" s="205">
        <f t="shared" si="8"/>
        <v>0</v>
      </c>
      <c r="L51" s="204" t="e">
        <f t="shared" si="9"/>
        <v>#NUM!</v>
      </c>
      <c r="M51" s="198"/>
      <c r="N51" s="198"/>
      <c r="O51" s="198"/>
      <c r="P51" s="198"/>
      <c r="Q51" s="195">
        <f t="shared" si="10"/>
        <v>14</v>
      </c>
      <c r="R51" s="195">
        <f t="shared" si="11"/>
        <v>46</v>
      </c>
      <c r="T51" s="194">
        <f t="shared" si="18"/>
        <v>46</v>
      </c>
      <c r="U51" s="193">
        <f t="shared" si="12"/>
        <v>44681</v>
      </c>
      <c r="V51" s="192">
        <f t="shared" si="13"/>
        <v>0</v>
      </c>
      <c r="W51" s="192">
        <f t="shared" si="14"/>
        <v>0</v>
      </c>
      <c r="X51" s="192">
        <f t="shared" si="19"/>
        <v>0</v>
      </c>
      <c r="Y51" s="192">
        <f t="shared" si="15"/>
        <v>0</v>
      </c>
      <c r="Z51" s="192">
        <f t="shared" si="20"/>
        <v>0</v>
      </c>
      <c r="AA51" s="191"/>
      <c r="AB51" s="203"/>
      <c r="AC51" s="191"/>
      <c r="AD51" s="191"/>
      <c r="AE51" s="191"/>
      <c r="AF51" s="191"/>
      <c r="AG51" s="191"/>
      <c r="AH51" s="191"/>
      <c r="AI51" s="191"/>
      <c r="AJ51" s="191"/>
      <c r="AK51" s="189"/>
      <c r="AL51" s="189"/>
      <c r="AM51" s="189"/>
    </row>
    <row r="52" spans="3:40" ht="15" customHeight="1">
      <c r="C52" s="195">
        <f t="shared" si="4"/>
        <v>13</v>
      </c>
      <c r="D52" s="195">
        <f t="shared" si="5"/>
        <v>47</v>
      </c>
      <c r="F52" s="194">
        <f t="shared" si="16"/>
        <v>47</v>
      </c>
      <c r="G52" s="193">
        <f t="shared" si="6"/>
        <v>44712</v>
      </c>
      <c r="H52" s="205">
        <f t="shared" si="2"/>
        <v>0</v>
      </c>
      <c r="I52" s="205">
        <f t="shared" si="17"/>
        <v>0</v>
      </c>
      <c r="J52" s="205">
        <f t="shared" si="7"/>
        <v>0</v>
      </c>
      <c r="K52" s="205">
        <f t="shared" si="8"/>
        <v>0</v>
      </c>
      <c r="L52" s="204" t="e">
        <f t="shared" si="9"/>
        <v>#NUM!</v>
      </c>
      <c r="M52" s="198"/>
      <c r="N52" s="198"/>
      <c r="O52" s="198"/>
      <c r="P52" s="198"/>
      <c r="Q52" s="195">
        <f t="shared" si="10"/>
        <v>13</v>
      </c>
      <c r="R52" s="195">
        <f t="shared" si="11"/>
        <v>47</v>
      </c>
      <c r="T52" s="194">
        <f t="shared" si="18"/>
        <v>47</v>
      </c>
      <c r="U52" s="193">
        <f t="shared" si="12"/>
        <v>44712</v>
      </c>
      <c r="V52" s="192">
        <f t="shared" si="13"/>
        <v>0</v>
      </c>
      <c r="W52" s="192">
        <f t="shared" si="14"/>
        <v>0</v>
      </c>
      <c r="X52" s="192">
        <f t="shared" si="19"/>
        <v>0</v>
      </c>
      <c r="Y52" s="192">
        <f t="shared" si="15"/>
        <v>0</v>
      </c>
      <c r="Z52" s="192">
        <f t="shared" si="20"/>
        <v>0</v>
      </c>
      <c r="AA52" s="191"/>
      <c r="AB52" s="203"/>
      <c r="AC52" s="191"/>
      <c r="AD52" s="206"/>
      <c r="AE52" s="191"/>
      <c r="AF52" s="191"/>
      <c r="AG52" s="191"/>
      <c r="AH52" s="191"/>
      <c r="AI52" s="191"/>
      <c r="AJ52" s="191"/>
      <c r="AK52" s="189"/>
      <c r="AL52" s="189"/>
      <c r="AM52" s="189"/>
    </row>
    <row r="53" spans="3:40">
      <c r="C53" s="195">
        <f t="shared" si="4"/>
        <v>12</v>
      </c>
      <c r="D53" s="195">
        <f t="shared" si="5"/>
        <v>48</v>
      </c>
      <c r="F53" s="194">
        <f t="shared" si="16"/>
        <v>48</v>
      </c>
      <c r="G53" s="193">
        <f t="shared" si="6"/>
        <v>44742</v>
      </c>
      <c r="H53" s="205">
        <f t="shared" si="2"/>
        <v>0</v>
      </c>
      <c r="I53" s="205">
        <f t="shared" si="17"/>
        <v>0</v>
      </c>
      <c r="J53" s="205">
        <f t="shared" si="7"/>
        <v>0</v>
      </c>
      <c r="K53" s="205">
        <f t="shared" si="8"/>
        <v>0</v>
      </c>
      <c r="L53" s="204" t="e">
        <f t="shared" si="9"/>
        <v>#NUM!</v>
      </c>
      <c r="M53" s="198"/>
      <c r="N53" s="198"/>
      <c r="O53" s="198"/>
      <c r="P53" s="198"/>
      <c r="Q53" s="195">
        <f t="shared" si="10"/>
        <v>12</v>
      </c>
      <c r="R53" s="195">
        <f t="shared" si="11"/>
        <v>48</v>
      </c>
      <c r="T53" s="194">
        <f t="shared" si="18"/>
        <v>48</v>
      </c>
      <c r="U53" s="193">
        <f t="shared" si="12"/>
        <v>44742</v>
      </c>
      <c r="V53" s="192">
        <f t="shared" si="13"/>
        <v>0</v>
      </c>
      <c r="W53" s="192">
        <f t="shared" si="14"/>
        <v>0</v>
      </c>
      <c r="X53" s="192">
        <f t="shared" si="19"/>
        <v>0</v>
      </c>
      <c r="Y53" s="192">
        <f t="shared" si="15"/>
        <v>0</v>
      </c>
      <c r="Z53" s="192">
        <f t="shared" si="20"/>
        <v>0</v>
      </c>
      <c r="AA53" s="191"/>
      <c r="AB53" s="203"/>
      <c r="AC53" s="191"/>
      <c r="AD53" s="191"/>
      <c r="AE53" s="191"/>
      <c r="AF53" s="191"/>
      <c r="AG53" s="191"/>
      <c r="AH53" s="191"/>
      <c r="AI53" s="191"/>
      <c r="AJ53" s="191"/>
      <c r="AK53" s="189"/>
      <c r="AL53" s="189"/>
      <c r="AM53" s="189"/>
    </row>
    <row r="54" spans="3:40">
      <c r="C54" s="195">
        <f t="shared" si="4"/>
        <v>11</v>
      </c>
      <c r="D54" s="195">
        <f t="shared" si="5"/>
        <v>49</v>
      </c>
      <c r="F54" s="194">
        <f t="shared" si="16"/>
        <v>49</v>
      </c>
      <c r="G54" s="193">
        <f t="shared" si="6"/>
        <v>44773</v>
      </c>
      <c r="H54" s="205">
        <f t="shared" si="2"/>
        <v>0</v>
      </c>
      <c r="I54" s="205">
        <f t="shared" si="17"/>
        <v>0</v>
      </c>
      <c r="J54" s="205">
        <f t="shared" si="7"/>
        <v>0</v>
      </c>
      <c r="K54" s="205">
        <f t="shared" si="8"/>
        <v>0</v>
      </c>
      <c r="L54" s="204" t="e">
        <f t="shared" si="9"/>
        <v>#NUM!</v>
      </c>
      <c r="M54" s="198"/>
      <c r="N54" s="198"/>
      <c r="O54" s="198"/>
      <c r="P54" s="198"/>
      <c r="Q54" s="195">
        <f t="shared" si="10"/>
        <v>11</v>
      </c>
      <c r="R54" s="195">
        <f t="shared" si="11"/>
        <v>49</v>
      </c>
      <c r="T54" s="194">
        <f t="shared" si="18"/>
        <v>49</v>
      </c>
      <c r="U54" s="193">
        <f t="shared" si="12"/>
        <v>44773</v>
      </c>
      <c r="V54" s="192">
        <f t="shared" si="13"/>
        <v>0</v>
      </c>
      <c r="W54" s="192">
        <f t="shared" si="14"/>
        <v>0</v>
      </c>
      <c r="X54" s="192">
        <f t="shared" si="19"/>
        <v>0</v>
      </c>
      <c r="Y54" s="192">
        <f t="shared" si="15"/>
        <v>0</v>
      </c>
      <c r="Z54" s="192">
        <f t="shared" si="20"/>
        <v>0</v>
      </c>
      <c r="AA54" s="191"/>
      <c r="AB54" s="203"/>
      <c r="AC54" s="191"/>
      <c r="AD54" s="206"/>
      <c r="AE54" s="191"/>
      <c r="AF54" s="191"/>
      <c r="AG54" s="191"/>
      <c r="AH54" s="191"/>
      <c r="AI54" s="191"/>
      <c r="AJ54" s="191"/>
      <c r="AK54" s="189"/>
      <c r="AL54" s="189"/>
      <c r="AM54" s="189"/>
    </row>
    <row r="55" spans="3:40">
      <c r="C55" s="195">
        <f t="shared" si="4"/>
        <v>10</v>
      </c>
      <c r="D55" s="195">
        <f t="shared" si="5"/>
        <v>50</v>
      </c>
      <c r="F55" s="194">
        <f t="shared" si="16"/>
        <v>50</v>
      </c>
      <c r="G55" s="193">
        <f t="shared" si="6"/>
        <v>44804</v>
      </c>
      <c r="H55" s="205">
        <f t="shared" si="2"/>
        <v>0</v>
      </c>
      <c r="I55" s="205">
        <f t="shared" si="17"/>
        <v>0</v>
      </c>
      <c r="J55" s="205">
        <f t="shared" si="7"/>
        <v>0</v>
      </c>
      <c r="K55" s="205">
        <f t="shared" si="8"/>
        <v>0</v>
      </c>
      <c r="L55" s="204" t="e">
        <f t="shared" si="9"/>
        <v>#NUM!</v>
      </c>
      <c r="M55" s="198"/>
      <c r="N55" s="198"/>
      <c r="O55" s="198"/>
      <c r="P55" s="198"/>
      <c r="Q55" s="195">
        <f t="shared" si="10"/>
        <v>10</v>
      </c>
      <c r="R55" s="195">
        <f t="shared" si="11"/>
        <v>50</v>
      </c>
      <c r="T55" s="194">
        <f t="shared" si="18"/>
        <v>50</v>
      </c>
      <c r="U55" s="193">
        <f t="shared" si="12"/>
        <v>44804</v>
      </c>
      <c r="V55" s="192">
        <f t="shared" si="13"/>
        <v>0</v>
      </c>
      <c r="W55" s="192">
        <f t="shared" si="14"/>
        <v>0</v>
      </c>
      <c r="X55" s="192">
        <f t="shared" si="19"/>
        <v>0</v>
      </c>
      <c r="Y55" s="192">
        <f t="shared" si="15"/>
        <v>0</v>
      </c>
      <c r="Z55" s="192">
        <f t="shared" si="20"/>
        <v>0</v>
      </c>
      <c r="AA55" s="191"/>
      <c r="AB55" s="203"/>
      <c r="AC55" s="191"/>
      <c r="AD55" s="191"/>
      <c r="AE55" s="191"/>
      <c r="AF55" s="191"/>
      <c r="AG55" s="191"/>
      <c r="AH55" s="191"/>
      <c r="AI55" s="191"/>
      <c r="AJ55" s="191"/>
      <c r="AK55" s="189"/>
      <c r="AL55" s="189"/>
      <c r="AM55" s="189"/>
    </row>
    <row r="56" spans="3:40">
      <c r="C56" s="195">
        <f t="shared" si="4"/>
        <v>9</v>
      </c>
      <c r="D56" s="195">
        <f t="shared" si="5"/>
        <v>51</v>
      </c>
      <c r="F56" s="194">
        <f t="shared" si="16"/>
        <v>51</v>
      </c>
      <c r="G56" s="193">
        <f t="shared" si="6"/>
        <v>44834</v>
      </c>
      <c r="H56" s="205">
        <f t="shared" si="2"/>
        <v>0</v>
      </c>
      <c r="I56" s="205">
        <f t="shared" si="17"/>
        <v>0</v>
      </c>
      <c r="J56" s="205">
        <f t="shared" si="7"/>
        <v>0</v>
      </c>
      <c r="K56" s="205">
        <f t="shared" si="8"/>
        <v>0</v>
      </c>
      <c r="L56" s="204" t="e">
        <f t="shared" si="9"/>
        <v>#NUM!</v>
      </c>
      <c r="M56" s="198"/>
      <c r="N56" s="198"/>
      <c r="O56" s="198"/>
      <c r="P56" s="198"/>
      <c r="Q56" s="195">
        <f t="shared" si="10"/>
        <v>9</v>
      </c>
      <c r="R56" s="195">
        <f t="shared" si="11"/>
        <v>51</v>
      </c>
      <c r="T56" s="194">
        <f t="shared" si="18"/>
        <v>51</v>
      </c>
      <c r="U56" s="193">
        <f t="shared" si="12"/>
        <v>44834</v>
      </c>
      <c r="V56" s="192">
        <f t="shared" si="13"/>
        <v>0</v>
      </c>
      <c r="W56" s="192">
        <f t="shared" si="14"/>
        <v>0</v>
      </c>
      <c r="X56" s="192">
        <f t="shared" si="19"/>
        <v>0</v>
      </c>
      <c r="Y56" s="192">
        <f t="shared" si="15"/>
        <v>0</v>
      </c>
      <c r="Z56" s="192">
        <f t="shared" si="20"/>
        <v>0</v>
      </c>
      <c r="AA56" s="191"/>
      <c r="AB56" s="203"/>
      <c r="AC56" s="191"/>
      <c r="AD56" s="206"/>
      <c r="AE56" s="191"/>
      <c r="AF56" s="191"/>
      <c r="AG56" s="191"/>
      <c r="AH56" s="191"/>
      <c r="AI56" s="191"/>
      <c r="AJ56" s="191"/>
      <c r="AK56" s="189"/>
      <c r="AL56" s="189"/>
      <c r="AM56" s="189"/>
    </row>
    <row r="57" spans="3:40">
      <c r="C57" s="195">
        <f t="shared" si="4"/>
        <v>8</v>
      </c>
      <c r="D57" s="195">
        <f t="shared" si="5"/>
        <v>52</v>
      </c>
      <c r="F57" s="194">
        <f t="shared" si="16"/>
        <v>52</v>
      </c>
      <c r="G57" s="193">
        <f t="shared" si="6"/>
        <v>44865</v>
      </c>
      <c r="H57" s="205">
        <f t="shared" si="2"/>
        <v>0</v>
      </c>
      <c r="I57" s="205">
        <f t="shared" si="17"/>
        <v>0</v>
      </c>
      <c r="J57" s="205">
        <f t="shared" si="7"/>
        <v>0</v>
      </c>
      <c r="K57" s="205">
        <f t="shared" si="8"/>
        <v>0</v>
      </c>
      <c r="L57" s="204" t="e">
        <f t="shared" si="9"/>
        <v>#NUM!</v>
      </c>
      <c r="M57" s="198"/>
      <c r="N57" s="198"/>
      <c r="O57" s="198"/>
      <c r="P57" s="198"/>
      <c r="Q57" s="195">
        <f t="shared" si="10"/>
        <v>8</v>
      </c>
      <c r="R57" s="195">
        <f t="shared" si="11"/>
        <v>52</v>
      </c>
      <c r="T57" s="194">
        <f t="shared" si="18"/>
        <v>52</v>
      </c>
      <c r="U57" s="193">
        <f t="shared" si="12"/>
        <v>44865</v>
      </c>
      <c r="V57" s="192">
        <f t="shared" si="13"/>
        <v>0</v>
      </c>
      <c r="W57" s="192">
        <f t="shared" si="14"/>
        <v>0</v>
      </c>
      <c r="X57" s="192">
        <f t="shared" si="19"/>
        <v>0</v>
      </c>
      <c r="Y57" s="192">
        <f t="shared" si="15"/>
        <v>0</v>
      </c>
      <c r="Z57" s="192">
        <f t="shared" si="20"/>
        <v>0</v>
      </c>
      <c r="AA57" s="191"/>
      <c r="AB57" s="203"/>
      <c r="AC57" s="191"/>
      <c r="AD57" s="191"/>
      <c r="AE57" s="191"/>
      <c r="AF57" s="191"/>
      <c r="AG57" s="191"/>
      <c r="AH57" s="191"/>
      <c r="AI57" s="191"/>
      <c r="AJ57" s="191"/>
      <c r="AK57" s="189"/>
      <c r="AL57" s="189"/>
      <c r="AM57" s="189"/>
    </row>
    <row r="58" spans="3:40">
      <c r="C58" s="195">
        <f t="shared" si="4"/>
        <v>7</v>
      </c>
      <c r="D58" s="195">
        <f t="shared" si="5"/>
        <v>53</v>
      </c>
      <c r="F58" s="194">
        <f t="shared" si="16"/>
        <v>53</v>
      </c>
      <c r="G58" s="193">
        <f t="shared" si="6"/>
        <v>44895</v>
      </c>
      <c r="H58" s="205">
        <f t="shared" si="2"/>
        <v>0</v>
      </c>
      <c r="I58" s="205">
        <f t="shared" si="17"/>
        <v>0</v>
      </c>
      <c r="J58" s="205">
        <f t="shared" si="7"/>
        <v>0</v>
      </c>
      <c r="K58" s="205">
        <f t="shared" si="8"/>
        <v>0</v>
      </c>
      <c r="L58" s="204" t="e">
        <f t="shared" si="9"/>
        <v>#NUM!</v>
      </c>
      <c r="M58" s="198"/>
      <c r="N58" s="198"/>
      <c r="O58" s="198"/>
      <c r="P58" s="198"/>
      <c r="Q58" s="195">
        <f t="shared" si="10"/>
        <v>7</v>
      </c>
      <c r="R58" s="195">
        <f t="shared" si="11"/>
        <v>53</v>
      </c>
      <c r="T58" s="194">
        <f t="shared" si="18"/>
        <v>53</v>
      </c>
      <c r="U58" s="193">
        <f t="shared" si="12"/>
        <v>44895</v>
      </c>
      <c r="V58" s="192">
        <f t="shared" si="13"/>
        <v>0</v>
      </c>
      <c r="W58" s="192">
        <f t="shared" si="14"/>
        <v>0</v>
      </c>
      <c r="X58" s="192">
        <f t="shared" si="19"/>
        <v>0</v>
      </c>
      <c r="Y58" s="192">
        <f t="shared" si="15"/>
        <v>0</v>
      </c>
      <c r="Z58" s="192">
        <f t="shared" si="20"/>
        <v>0</v>
      </c>
      <c r="AA58" s="191"/>
      <c r="AB58" s="203"/>
      <c r="AC58" s="191"/>
      <c r="AD58" s="206"/>
      <c r="AE58" s="191"/>
      <c r="AF58" s="191"/>
      <c r="AG58" s="191"/>
      <c r="AH58" s="191"/>
      <c r="AI58" s="191"/>
      <c r="AJ58" s="191"/>
      <c r="AK58" s="189"/>
      <c r="AL58" s="189"/>
      <c r="AM58" s="189"/>
      <c r="AN58" s="199"/>
    </row>
    <row r="59" spans="3:40">
      <c r="C59" s="195">
        <f t="shared" si="4"/>
        <v>6</v>
      </c>
      <c r="D59" s="195">
        <f t="shared" si="5"/>
        <v>54</v>
      </c>
      <c r="F59" s="194">
        <f t="shared" si="16"/>
        <v>54</v>
      </c>
      <c r="G59" s="193">
        <f t="shared" si="6"/>
        <v>44926</v>
      </c>
      <c r="H59" s="205">
        <f t="shared" si="2"/>
        <v>0</v>
      </c>
      <c r="I59" s="205">
        <f t="shared" si="17"/>
        <v>0</v>
      </c>
      <c r="J59" s="205">
        <f t="shared" si="7"/>
        <v>0</v>
      </c>
      <c r="K59" s="205">
        <f t="shared" si="8"/>
        <v>0</v>
      </c>
      <c r="L59" s="204" t="e">
        <f t="shared" si="9"/>
        <v>#NUM!</v>
      </c>
      <c r="M59" s="198"/>
      <c r="N59" s="198"/>
      <c r="O59" s="198"/>
      <c r="P59" s="198"/>
      <c r="Q59" s="195">
        <f t="shared" si="10"/>
        <v>6</v>
      </c>
      <c r="R59" s="195">
        <f t="shared" si="11"/>
        <v>54</v>
      </c>
      <c r="T59" s="194">
        <f t="shared" si="18"/>
        <v>54</v>
      </c>
      <c r="U59" s="193">
        <f t="shared" si="12"/>
        <v>44926</v>
      </c>
      <c r="V59" s="192">
        <f t="shared" si="13"/>
        <v>0</v>
      </c>
      <c r="W59" s="192">
        <f t="shared" si="14"/>
        <v>0</v>
      </c>
      <c r="X59" s="192">
        <f t="shared" si="19"/>
        <v>0</v>
      </c>
      <c r="Y59" s="192">
        <f t="shared" si="15"/>
        <v>0</v>
      </c>
      <c r="Z59" s="192">
        <f t="shared" si="20"/>
        <v>0</v>
      </c>
      <c r="AA59" s="191"/>
      <c r="AB59" s="203"/>
      <c r="AC59" s="191"/>
      <c r="AD59" s="191"/>
      <c r="AE59" s="191"/>
      <c r="AF59" s="191"/>
      <c r="AG59" s="191"/>
      <c r="AH59" s="191"/>
      <c r="AI59" s="191"/>
      <c r="AJ59" s="191"/>
      <c r="AK59" s="189"/>
      <c r="AL59" s="189"/>
      <c r="AM59" s="189"/>
      <c r="AN59" s="199"/>
    </row>
    <row r="60" spans="3:40">
      <c r="C60" s="195">
        <f t="shared" si="4"/>
        <v>5</v>
      </c>
      <c r="D60" s="195">
        <f t="shared" si="5"/>
        <v>55</v>
      </c>
      <c r="F60" s="194">
        <f t="shared" si="16"/>
        <v>55</v>
      </c>
      <c r="G60" s="193">
        <f t="shared" si="6"/>
        <v>44957</v>
      </c>
      <c r="H60" s="205">
        <f t="shared" si="2"/>
        <v>0</v>
      </c>
      <c r="I60" s="205">
        <f t="shared" si="17"/>
        <v>0</v>
      </c>
      <c r="J60" s="205">
        <f t="shared" si="7"/>
        <v>0</v>
      </c>
      <c r="K60" s="205">
        <f t="shared" si="8"/>
        <v>0</v>
      </c>
      <c r="L60" s="204" t="e">
        <f t="shared" si="9"/>
        <v>#NUM!</v>
      </c>
      <c r="M60" s="198"/>
      <c r="N60" s="198"/>
      <c r="O60" s="198"/>
      <c r="P60" s="198"/>
      <c r="Q60" s="195">
        <f t="shared" si="10"/>
        <v>5</v>
      </c>
      <c r="R60" s="195">
        <f t="shared" si="11"/>
        <v>55</v>
      </c>
      <c r="T60" s="194">
        <f t="shared" si="18"/>
        <v>55</v>
      </c>
      <c r="U60" s="193">
        <f t="shared" si="12"/>
        <v>44957</v>
      </c>
      <c r="V60" s="192">
        <f t="shared" si="13"/>
        <v>0</v>
      </c>
      <c r="W60" s="192">
        <f t="shared" si="14"/>
        <v>0</v>
      </c>
      <c r="X60" s="192">
        <f t="shared" si="19"/>
        <v>0</v>
      </c>
      <c r="Y60" s="192">
        <f t="shared" si="15"/>
        <v>0</v>
      </c>
      <c r="Z60" s="192">
        <f t="shared" si="20"/>
        <v>0</v>
      </c>
      <c r="AA60" s="191"/>
      <c r="AB60" s="203"/>
      <c r="AC60" s="191"/>
      <c r="AD60" s="206"/>
      <c r="AE60" s="191"/>
      <c r="AF60" s="191"/>
      <c r="AG60" s="191"/>
      <c r="AH60" s="191"/>
      <c r="AI60" s="191"/>
      <c r="AJ60" s="191"/>
      <c r="AK60" s="189"/>
      <c r="AL60" s="189"/>
      <c r="AM60" s="189"/>
      <c r="AN60" s="199"/>
    </row>
    <row r="61" spans="3:40">
      <c r="C61" s="195">
        <f t="shared" si="4"/>
        <v>4</v>
      </c>
      <c r="D61" s="195">
        <f t="shared" si="5"/>
        <v>56</v>
      </c>
      <c r="F61" s="194">
        <f t="shared" si="16"/>
        <v>56</v>
      </c>
      <c r="G61" s="193">
        <f t="shared" si="6"/>
        <v>44985</v>
      </c>
      <c r="H61" s="205">
        <f t="shared" si="2"/>
        <v>0</v>
      </c>
      <c r="I61" s="205">
        <f t="shared" si="17"/>
        <v>0</v>
      </c>
      <c r="J61" s="205">
        <f t="shared" si="7"/>
        <v>0</v>
      </c>
      <c r="K61" s="205">
        <f t="shared" si="8"/>
        <v>0</v>
      </c>
      <c r="L61" s="204" t="e">
        <f t="shared" si="9"/>
        <v>#NUM!</v>
      </c>
      <c r="M61" s="198"/>
      <c r="N61" s="198"/>
      <c r="O61" s="198"/>
      <c r="P61" s="198"/>
      <c r="Q61" s="195">
        <f t="shared" si="10"/>
        <v>4</v>
      </c>
      <c r="R61" s="195">
        <f t="shared" si="11"/>
        <v>56</v>
      </c>
      <c r="T61" s="194">
        <f t="shared" si="18"/>
        <v>56</v>
      </c>
      <c r="U61" s="193">
        <f t="shared" si="12"/>
        <v>44985</v>
      </c>
      <c r="V61" s="192">
        <f t="shared" si="13"/>
        <v>0</v>
      </c>
      <c r="W61" s="192">
        <f t="shared" si="14"/>
        <v>0</v>
      </c>
      <c r="X61" s="192">
        <f t="shared" si="19"/>
        <v>0</v>
      </c>
      <c r="Y61" s="192">
        <f t="shared" si="15"/>
        <v>0</v>
      </c>
      <c r="Z61" s="192">
        <f t="shared" si="20"/>
        <v>0</v>
      </c>
      <c r="AA61" s="191"/>
      <c r="AB61" s="203"/>
      <c r="AC61" s="191"/>
      <c r="AD61" s="191"/>
      <c r="AE61" s="191"/>
      <c r="AF61" s="191"/>
      <c r="AG61" s="191"/>
      <c r="AH61" s="191"/>
      <c r="AI61" s="191"/>
      <c r="AJ61" s="191"/>
      <c r="AK61" s="189"/>
      <c r="AL61" s="189"/>
      <c r="AM61" s="189"/>
      <c r="AN61" s="199"/>
    </row>
    <row r="62" spans="3:40">
      <c r="C62" s="195">
        <f t="shared" si="4"/>
        <v>3</v>
      </c>
      <c r="D62" s="195">
        <f t="shared" si="5"/>
        <v>57</v>
      </c>
      <c r="F62" s="194">
        <f t="shared" si="16"/>
        <v>57</v>
      </c>
      <c r="G62" s="193">
        <f t="shared" si="6"/>
        <v>45016</v>
      </c>
      <c r="H62" s="205">
        <f t="shared" si="2"/>
        <v>0</v>
      </c>
      <c r="I62" s="205">
        <f t="shared" si="17"/>
        <v>0</v>
      </c>
      <c r="J62" s="205">
        <f t="shared" si="7"/>
        <v>0</v>
      </c>
      <c r="K62" s="205">
        <f t="shared" si="8"/>
        <v>0</v>
      </c>
      <c r="L62" s="204" t="e">
        <f t="shared" si="9"/>
        <v>#NUM!</v>
      </c>
      <c r="M62" s="198"/>
      <c r="N62" s="198"/>
      <c r="O62" s="198"/>
      <c r="P62" s="198"/>
      <c r="Q62" s="195">
        <f t="shared" si="10"/>
        <v>3</v>
      </c>
      <c r="R62" s="195">
        <f t="shared" si="11"/>
        <v>57</v>
      </c>
      <c r="T62" s="194">
        <f t="shared" si="18"/>
        <v>57</v>
      </c>
      <c r="U62" s="193">
        <f t="shared" si="12"/>
        <v>45016</v>
      </c>
      <c r="V62" s="192">
        <f t="shared" si="13"/>
        <v>0</v>
      </c>
      <c r="W62" s="192">
        <f t="shared" si="14"/>
        <v>0</v>
      </c>
      <c r="X62" s="192">
        <f t="shared" si="19"/>
        <v>0</v>
      </c>
      <c r="Y62" s="192">
        <f t="shared" si="15"/>
        <v>0</v>
      </c>
      <c r="Z62" s="192">
        <f t="shared" si="20"/>
        <v>0</v>
      </c>
      <c r="AA62" s="191"/>
      <c r="AB62" s="203"/>
      <c r="AC62" s="191"/>
      <c r="AD62" s="206"/>
      <c r="AE62" s="191"/>
      <c r="AF62" s="191"/>
      <c r="AG62" s="191"/>
      <c r="AH62" s="191"/>
      <c r="AI62" s="191"/>
      <c r="AJ62" s="191"/>
      <c r="AK62" s="189"/>
      <c r="AL62" s="189"/>
      <c r="AM62" s="189"/>
      <c r="AN62" s="199"/>
    </row>
    <row r="63" spans="3:40">
      <c r="C63" s="195">
        <f t="shared" si="4"/>
        <v>2</v>
      </c>
      <c r="D63" s="195">
        <f t="shared" si="5"/>
        <v>58</v>
      </c>
      <c r="F63" s="194">
        <f t="shared" si="16"/>
        <v>58</v>
      </c>
      <c r="G63" s="193">
        <f t="shared" si="6"/>
        <v>45046</v>
      </c>
      <c r="H63" s="205">
        <f t="shared" si="2"/>
        <v>0</v>
      </c>
      <c r="I63" s="205">
        <f t="shared" si="17"/>
        <v>0</v>
      </c>
      <c r="J63" s="205">
        <f t="shared" si="7"/>
        <v>0</v>
      </c>
      <c r="K63" s="205">
        <f t="shared" si="8"/>
        <v>0</v>
      </c>
      <c r="L63" s="204" t="e">
        <f t="shared" si="9"/>
        <v>#NUM!</v>
      </c>
      <c r="M63" s="198"/>
      <c r="N63" s="198"/>
      <c r="O63" s="198"/>
      <c r="P63" s="198"/>
      <c r="Q63" s="195">
        <f t="shared" si="10"/>
        <v>2</v>
      </c>
      <c r="R63" s="195">
        <f t="shared" si="11"/>
        <v>58</v>
      </c>
      <c r="T63" s="194">
        <f t="shared" si="18"/>
        <v>58</v>
      </c>
      <c r="U63" s="193">
        <f t="shared" si="12"/>
        <v>45046</v>
      </c>
      <c r="V63" s="192">
        <f t="shared" si="13"/>
        <v>0</v>
      </c>
      <c r="W63" s="192">
        <f t="shared" si="14"/>
        <v>0</v>
      </c>
      <c r="X63" s="192">
        <f t="shared" si="19"/>
        <v>0</v>
      </c>
      <c r="Y63" s="192">
        <f t="shared" si="15"/>
        <v>0</v>
      </c>
      <c r="Z63" s="192">
        <f t="shared" si="20"/>
        <v>0</v>
      </c>
      <c r="AA63" s="191"/>
      <c r="AB63" s="203"/>
      <c r="AC63" s="191"/>
      <c r="AD63" s="191"/>
      <c r="AE63" s="191"/>
      <c r="AF63" s="191"/>
      <c r="AG63" s="191"/>
      <c r="AH63" s="191"/>
      <c r="AI63" s="191"/>
      <c r="AJ63" s="191"/>
      <c r="AK63" s="189"/>
      <c r="AL63" s="189"/>
      <c r="AM63" s="189"/>
      <c r="AN63" s="199"/>
    </row>
    <row r="64" spans="3:40">
      <c r="C64" s="195">
        <f t="shared" si="4"/>
        <v>1</v>
      </c>
      <c r="D64" s="195">
        <f t="shared" si="5"/>
        <v>59</v>
      </c>
      <c r="F64" s="194">
        <f t="shared" si="16"/>
        <v>59</v>
      </c>
      <c r="G64" s="193">
        <f t="shared" si="6"/>
        <v>45077</v>
      </c>
      <c r="H64" s="205">
        <f t="shared" si="2"/>
        <v>0</v>
      </c>
      <c r="I64" s="205">
        <f t="shared" si="17"/>
        <v>0</v>
      </c>
      <c r="J64" s="205">
        <f t="shared" si="7"/>
        <v>0</v>
      </c>
      <c r="K64" s="205">
        <f t="shared" si="8"/>
        <v>0</v>
      </c>
      <c r="L64" s="204" t="e">
        <f t="shared" si="9"/>
        <v>#NUM!</v>
      </c>
      <c r="M64" s="198"/>
      <c r="N64" s="198"/>
      <c r="O64" s="198"/>
      <c r="P64" s="198"/>
      <c r="Q64" s="195">
        <f t="shared" si="10"/>
        <v>1</v>
      </c>
      <c r="R64" s="195">
        <f t="shared" si="11"/>
        <v>59</v>
      </c>
      <c r="T64" s="194">
        <f t="shared" si="18"/>
        <v>59</v>
      </c>
      <c r="U64" s="193">
        <f t="shared" si="12"/>
        <v>45077</v>
      </c>
      <c r="V64" s="192">
        <f t="shared" si="13"/>
        <v>0</v>
      </c>
      <c r="W64" s="192">
        <f t="shared" si="14"/>
        <v>0</v>
      </c>
      <c r="X64" s="192">
        <f t="shared" si="19"/>
        <v>0</v>
      </c>
      <c r="Y64" s="192">
        <f t="shared" si="15"/>
        <v>0</v>
      </c>
      <c r="Z64" s="192">
        <f t="shared" si="20"/>
        <v>0</v>
      </c>
      <c r="AA64" s="191"/>
      <c r="AB64" s="203"/>
      <c r="AC64" s="191"/>
      <c r="AD64" s="191"/>
      <c r="AE64" s="191"/>
      <c r="AF64" s="191"/>
      <c r="AG64" s="191"/>
      <c r="AH64" s="191"/>
      <c r="AI64" s="191"/>
      <c r="AJ64" s="191"/>
      <c r="AN64" s="199"/>
    </row>
    <row r="65" spans="3:42">
      <c r="C65" s="195">
        <f t="shared" si="4"/>
        <v>0</v>
      </c>
      <c r="D65" s="195">
        <f t="shared" si="5"/>
        <v>0</v>
      </c>
      <c r="F65" s="194">
        <f t="shared" si="16"/>
        <v>60</v>
      </c>
      <c r="G65" s="193">
        <f t="shared" si="6"/>
        <v>45107</v>
      </c>
      <c r="H65" s="205">
        <f t="shared" si="2"/>
        <v>0</v>
      </c>
      <c r="I65" s="205">
        <f t="shared" si="17"/>
        <v>0</v>
      </c>
      <c r="J65" s="205">
        <f t="shared" si="7"/>
        <v>0</v>
      </c>
      <c r="K65" s="205">
        <f t="shared" si="8"/>
        <v>0</v>
      </c>
      <c r="L65" s="204" t="e">
        <f t="shared" si="9"/>
        <v>#NUM!</v>
      </c>
      <c r="M65" s="198"/>
      <c r="N65" s="198"/>
      <c r="O65" s="198"/>
      <c r="P65" s="198"/>
      <c r="Q65" s="195">
        <f t="shared" si="10"/>
        <v>0</v>
      </c>
      <c r="R65" s="195">
        <f t="shared" si="11"/>
        <v>0</v>
      </c>
      <c r="T65" s="194">
        <f t="shared" si="18"/>
        <v>60</v>
      </c>
      <c r="U65" s="193">
        <f t="shared" si="12"/>
        <v>45107</v>
      </c>
      <c r="V65" s="192">
        <f t="shared" si="13"/>
        <v>0</v>
      </c>
      <c r="W65" s="192">
        <f t="shared" si="14"/>
        <v>0</v>
      </c>
      <c r="X65" s="192">
        <f t="shared" si="19"/>
        <v>0</v>
      </c>
      <c r="Y65" s="192">
        <f t="shared" si="15"/>
        <v>0</v>
      </c>
      <c r="Z65" s="192">
        <f t="shared" si="20"/>
        <v>0</v>
      </c>
      <c r="AA65" s="191"/>
      <c r="AB65" s="203"/>
      <c r="AC65" s="191"/>
      <c r="AD65" s="191"/>
      <c r="AE65" s="191"/>
      <c r="AF65" s="191"/>
      <c r="AG65" s="191"/>
      <c r="AH65" s="191"/>
      <c r="AI65" s="191"/>
      <c r="AJ65" s="191"/>
      <c r="AN65" s="199"/>
    </row>
    <row r="66" spans="3:42">
      <c r="C66" s="195">
        <f t="shared" si="4"/>
        <v>0</v>
      </c>
      <c r="D66" s="195">
        <f t="shared" si="5"/>
        <v>0</v>
      </c>
      <c r="F66" s="194">
        <f t="shared" si="16"/>
        <v>0</v>
      </c>
      <c r="G66" s="193">
        <f t="shared" si="6"/>
        <v>0</v>
      </c>
      <c r="H66" s="205">
        <f t="shared" si="2"/>
        <v>0</v>
      </c>
      <c r="I66" s="205">
        <f t="shared" si="17"/>
        <v>0</v>
      </c>
      <c r="J66" s="205" t="e">
        <f t="shared" si="7"/>
        <v>#NUM!</v>
      </c>
      <c r="K66" s="205" t="e">
        <f t="shared" si="8"/>
        <v>#NUM!</v>
      </c>
      <c r="L66" s="204" t="e">
        <f t="shared" si="9"/>
        <v>#NUM!</v>
      </c>
      <c r="M66" s="198"/>
      <c r="N66" s="198"/>
      <c r="O66" s="198"/>
      <c r="P66" s="198"/>
      <c r="Q66" s="195">
        <f t="shared" si="10"/>
        <v>0</v>
      </c>
      <c r="R66" s="195">
        <f t="shared" si="11"/>
        <v>0</v>
      </c>
      <c r="T66" s="194">
        <f t="shared" si="18"/>
        <v>0</v>
      </c>
      <c r="U66" s="193">
        <f t="shared" si="12"/>
        <v>45138</v>
      </c>
      <c r="V66" s="192">
        <f t="shared" si="13"/>
        <v>0</v>
      </c>
      <c r="W66" s="192">
        <f t="shared" si="14"/>
        <v>0</v>
      </c>
      <c r="X66" s="192">
        <f t="shared" si="19"/>
        <v>0</v>
      </c>
      <c r="Y66" s="192">
        <f t="shared" si="15"/>
        <v>0</v>
      </c>
      <c r="Z66" s="192">
        <f t="shared" si="20"/>
        <v>0</v>
      </c>
      <c r="AA66" s="191"/>
      <c r="AB66" s="203"/>
      <c r="AC66" s="191"/>
      <c r="AD66" s="191"/>
      <c r="AE66" s="191"/>
      <c r="AF66" s="191"/>
      <c r="AG66" s="191"/>
      <c r="AH66" s="191"/>
      <c r="AI66" s="191"/>
      <c r="AJ66" s="191"/>
      <c r="AN66" s="199"/>
      <c r="AP66" s="190"/>
    </row>
    <row r="67" spans="3:42">
      <c r="C67" s="195">
        <f t="shared" si="4"/>
        <v>0</v>
      </c>
      <c r="D67" s="195">
        <f t="shared" si="5"/>
        <v>0</v>
      </c>
      <c r="F67" s="194">
        <f t="shared" si="16"/>
        <v>0</v>
      </c>
      <c r="G67" s="193">
        <f t="shared" si="6"/>
        <v>0</v>
      </c>
      <c r="H67" s="205">
        <f t="shared" si="2"/>
        <v>0</v>
      </c>
      <c r="I67" s="205">
        <f t="shared" si="17"/>
        <v>0</v>
      </c>
      <c r="J67" s="205" t="e">
        <f t="shared" si="7"/>
        <v>#NUM!</v>
      </c>
      <c r="K67" s="205" t="e">
        <f t="shared" si="8"/>
        <v>#NUM!</v>
      </c>
      <c r="L67" s="204" t="e">
        <f t="shared" si="9"/>
        <v>#NUM!</v>
      </c>
      <c r="M67" s="198"/>
      <c r="N67" s="198"/>
      <c r="O67" s="198"/>
      <c r="P67" s="198"/>
      <c r="Q67" s="195">
        <f t="shared" si="10"/>
        <v>0</v>
      </c>
      <c r="R67" s="195">
        <f t="shared" si="11"/>
        <v>0</v>
      </c>
      <c r="T67" s="194">
        <f t="shared" si="18"/>
        <v>0</v>
      </c>
      <c r="U67" s="193">
        <f t="shared" si="12"/>
        <v>45169</v>
      </c>
      <c r="V67" s="192">
        <f t="shared" si="13"/>
        <v>0</v>
      </c>
      <c r="W67" s="192">
        <f t="shared" si="14"/>
        <v>0</v>
      </c>
      <c r="X67" s="192">
        <f t="shared" si="19"/>
        <v>0</v>
      </c>
      <c r="Y67" s="192">
        <f t="shared" si="15"/>
        <v>0</v>
      </c>
      <c r="Z67" s="192">
        <f t="shared" si="20"/>
        <v>0</v>
      </c>
      <c r="AA67" s="191"/>
      <c r="AB67" s="203"/>
      <c r="AC67" s="191"/>
      <c r="AD67" s="191"/>
      <c r="AE67" s="191"/>
      <c r="AF67" s="191"/>
      <c r="AG67" s="191"/>
      <c r="AH67" s="191"/>
      <c r="AI67" s="191"/>
      <c r="AJ67" s="191"/>
      <c r="AN67" s="199"/>
      <c r="AP67" s="190"/>
    </row>
    <row r="68" spans="3:42">
      <c r="C68" s="195">
        <f t="shared" si="4"/>
        <v>0</v>
      </c>
      <c r="D68" s="195">
        <f t="shared" si="5"/>
        <v>0</v>
      </c>
      <c r="F68" s="194">
        <f t="shared" si="16"/>
        <v>0</v>
      </c>
      <c r="G68" s="193">
        <f t="shared" si="6"/>
        <v>0</v>
      </c>
      <c r="H68" s="205">
        <f t="shared" si="2"/>
        <v>0</v>
      </c>
      <c r="I68" s="205">
        <f t="shared" si="17"/>
        <v>0</v>
      </c>
      <c r="J68" s="205" t="e">
        <f t="shared" si="7"/>
        <v>#NUM!</v>
      </c>
      <c r="K68" s="205" t="e">
        <f t="shared" si="8"/>
        <v>#NUM!</v>
      </c>
      <c r="L68" s="204" t="e">
        <f t="shared" si="9"/>
        <v>#NUM!</v>
      </c>
      <c r="M68" s="198"/>
      <c r="N68" s="198"/>
      <c r="O68" s="198"/>
      <c r="P68" s="198"/>
      <c r="Q68" s="195">
        <f t="shared" si="10"/>
        <v>0</v>
      </c>
      <c r="R68" s="195">
        <f t="shared" si="11"/>
        <v>0</v>
      </c>
      <c r="T68" s="194">
        <f t="shared" si="18"/>
        <v>0</v>
      </c>
      <c r="U68" s="193">
        <f t="shared" si="12"/>
        <v>45199</v>
      </c>
      <c r="V68" s="192">
        <f t="shared" si="13"/>
        <v>0</v>
      </c>
      <c r="W68" s="192">
        <f t="shared" si="14"/>
        <v>0</v>
      </c>
      <c r="X68" s="192">
        <f t="shared" si="19"/>
        <v>0</v>
      </c>
      <c r="Y68" s="192">
        <f t="shared" si="15"/>
        <v>0</v>
      </c>
      <c r="Z68" s="192">
        <f t="shared" si="20"/>
        <v>0</v>
      </c>
      <c r="AA68" s="191"/>
      <c r="AB68" s="203"/>
      <c r="AC68" s="191"/>
      <c r="AD68" s="191"/>
      <c r="AE68" s="191"/>
      <c r="AF68" s="191"/>
      <c r="AG68" s="191"/>
      <c r="AH68" s="191"/>
      <c r="AI68" s="191"/>
      <c r="AJ68" s="191"/>
      <c r="AN68" s="199"/>
      <c r="AP68" s="190"/>
    </row>
    <row r="69" spans="3:42">
      <c r="C69" s="195">
        <f t="shared" si="4"/>
        <v>0</v>
      </c>
      <c r="D69" s="195">
        <f t="shared" si="5"/>
        <v>0</v>
      </c>
      <c r="F69" s="194">
        <f t="shared" si="16"/>
        <v>0</v>
      </c>
      <c r="G69" s="193">
        <f t="shared" si="6"/>
        <v>0</v>
      </c>
      <c r="H69" s="205">
        <f t="shared" ref="H69:H76" si="35">PV($O$8,C69,$I$6,0,0)*-1</f>
        <v>0</v>
      </c>
      <c r="I69" s="205">
        <f t="shared" si="17"/>
        <v>0</v>
      </c>
      <c r="J69" s="205" t="e">
        <f t="shared" si="7"/>
        <v>#NUM!</v>
      </c>
      <c r="K69" s="205" t="e">
        <f t="shared" si="8"/>
        <v>#NUM!</v>
      </c>
      <c r="L69" s="204" t="e">
        <f t="shared" si="9"/>
        <v>#NUM!</v>
      </c>
      <c r="M69" s="198"/>
      <c r="N69" s="198"/>
      <c r="O69" s="198"/>
      <c r="P69" s="198"/>
      <c r="Q69" s="195">
        <f t="shared" si="10"/>
        <v>0</v>
      </c>
      <c r="R69" s="195">
        <f t="shared" si="11"/>
        <v>0</v>
      </c>
      <c r="T69" s="194">
        <f t="shared" si="18"/>
        <v>0</v>
      </c>
      <c r="U69" s="193">
        <f t="shared" si="12"/>
        <v>45230</v>
      </c>
      <c r="V69" s="192">
        <f t="shared" si="13"/>
        <v>0</v>
      </c>
      <c r="W69" s="192">
        <f t="shared" si="14"/>
        <v>0</v>
      </c>
      <c r="X69" s="192">
        <f t="shared" si="19"/>
        <v>0</v>
      </c>
      <c r="Y69" s="192">
        <f t="shared" si="15"/>
        <v>0</v>
      </c>
      <c r="Z69" s="192">
        <f t="shared" si="20"/>
        <v>0</v>
      </c>
      <c r="AA69" s="191"/>
      <c r="AB69" s="203"/>
      <c r="AC69" s="191"/>
      <c r="AD69" s="191"/>
      <c r="AE69" s="191"/>
      <c r="AF69" s="191"/>
      <c r="AG69" s="191"/>
      <c r="AH69" s="191"/>
      <c r="AI69" s="191"/>
      <c r="AJ69" s="191"/>
      <c r="AN69" s="199"/>
      <c r="AP69" s="190"/>
    </row>
    <row r="70" spans="3:42">
      <c r="C70" s="195">
        <f t="shared" ref="C70:C109" si="36">IF(C69-1&gt;=0,C69-1,0)</f>
        <v>0</v>
      </c>
      <c r="D70" s="195">
        <f t="shared" ref="D70:D109" si="37">IF(C70&gt;0,D69+1,0)</f>
        <v>0</v>
      </c>
      <c r="F70" s="194">
        <f t="shared" si="16"/>
        <v>0</v>
      </c>
      <c r="G70" s="193">
        <f t="shared" ref="G70:G77" si="38">IF(F70&gt;0,EOMONTH(G69,$P$206),0)</f>
        <v>0</v>
      </c>
      <c r="H70" s="205">
        <f t="shared" si="35"/>
        <v>0</v>
      </c>
      <c r="I70" s="205">
        <f t="shared" si="17"/>
        <v>0</v>
      </c>
      <c r="J70" s="205" t="e">
        <f t="shared" ref="J70:J77" si="39">PPMT($O$8,F70,$O$9,-$O$6)</f>
        <v>#NUM!</v>
      </c>
      <c r="K70" s="205" t="e">
        <f t="shared" ref="K70:K77" si="40">IPMT($O$8,F70,$O$9,-$O$6)</f>
        <v>#NUM!</v>
      </c>
      <c r="L70" s="204" t="e">
        <f t="shared" ref="L70:L77" si="41">CUMIPMT($O$8,$O$9,$O$6,1,F70,0)*-1</f>
        <v>#NUM!</v>
      </c>
      <c r="M70" s="198"/>
      <c r="N70" s="198"/>
      <c r="O70" s="198"/>
      <c r="P70" s="198"/>
      <c r="Q70" s="195">
        <f t="shared" ref="Q70:Q133" si="42">IF(Q69-1&gt;=0,Q69-1,0)</f>
        <v>0</v>
      </c>
      <c r="R70" s="195">
        <f t="shared" ref="R70:R133" si="43">IF(Q70&gt;0,R69+1,0)</f>
        <v>0</v>
      </c>
      <c r="T70" s="194">
        <f t="shared" si="18"/>
        <v>0</v>
      </c>
      <c r="U70" s="193">
        <f t="shared" ref="U70:U133" si="44">EOMONTH(U69,$P$206)</f>
        <v>45260</v>
      </c>
      <c r="V70" s="192">
        <f t="shared" ref="V70:V133" si="45">IF(T70&gt;0,V69-W70,0)</f>
        <v>0</v>
      </c>
      <c r="W70" s="192">
        <f t="shared" ref="W70:W133" si="46">IF(T70&gt;$O$10,$V$5/($O$9-$O$10),0)</f>
        <v>0</v>
      </c>
      <c r="X70" s="192">
        <f t="shared" si="19"/>
        <v>0</v>
      </c>
      <c r="Y70" s="192">
        <f t="shared" ref="Y70:Y133" si="47">V69*$O$8</f>
        <v>0</v>
      </c>
      <c r="Z70" s="192">
        <f t="shared" si="20"/>
        <v>0</v>
      </c>
      <c r="AA70" s="191"/>
      <c r="AB70" s="203"/>
      <c r="AC70" s="191"/>
      <c r="AD70" s="191"/>
      <c r="AE70" s="191"/>
      <c r="AF70" s="191"/>
      <c r="AG70" s="191"/>
      <c r="AH70" s="191"/>
      <c r="AI70" s="191"/>
      <c r="AJ70" s="191"/>
      <c r="AN70" s="199"/>
      <c r="AP70" s="190"/>
    </row>
    <row r="71" spans="3:42">
      <c r="C71" s="195">
        <f t="shared" si="36"/>
        <v>0</v>
      </c>
      <c r="D71" s="195">
        <f t="shared" si="37"/>
        <v>0</v>
      </c>
      <c r="F71" s="194">
        <f t="shared" ref="F71:F77" si="48">IF(D70&gt;0,F70+1,0)</f>
        <v>0</v>
      </c>
      <c r="G71" s="193">
        <f t="shared" si="38"/>
        <v>0</v>
      </c>
      <c r="H71" s="205">
        <f t="shared" si="35"/>
        <v>0</v>
      </c>
      <c r="I71" s="205">
        <f t="shared" ref="I71:I77" si="49">IF(H70&gt;0,I70,0)</f>
        <v>0</v>
      </c>
      <c r="J71" s="205" t="e">
        <f t="shared" si="39"/>
        <v>#NUM!</v>
      </c>
      <c r="K71" s="205" t="e">
        <f t="shared" si="40"/>
        <v>#NUM!</v>
      </c>
      <c r="L71" s="204" t="e">
        <f t="shared" si="41"/>
        <v>#NUM!</v>
      </c>
      <c r="M71" s="198"/>
      <c r="N71" s="198"/>
      <c r="O71" s="198"/>
      <c r="P71" s="198"/>
      <c r="Q71" s="195">
        <f t="shared" si="42"/>
        <v>0</v>
      </c>
      <c r="R71" s="195">
        <f t="shared" si="43"/>
        <v>0</v>
      </c>
      <c r="T71" s="194">
        <f t="shared" ref="T71:T134" si="50">IF(R70&gt;0,T70+1,0)</f>
        <v>0</v>
      </c>
      <c r="U71" s="193">
        <f t="shared" si="44"/>
        <v>45291</v>
      </c>
      <c r="V71" s="192">
        <f t="shared" si="45"/>
        <v>0</v>
      </c>
      <c r="W71" s="192">
        <f t="shared" si="46"/>
        <v>0</v>
      </c>
      <c r="X71" s="192">
        <f t="shared" ref="X71:X134" si="51">W71+X70</f>
        <v>0</v>
      </c>
      <c r="Y71" s="192">
        <f t="shared" si="47"/>
        <v>0</v>
      </c>
      <c r="Z71" s="192">
        <f t="shared" ref="Z71:Z134" si="52">Z70+Y71</f>
        <v>0</v>
      </c>
      <c r="AA71" s="191"/>
      <c r="AB71" s="203"/>
      <c r="AC71" s="191"/>
      <c r="AD71" s="191"/>
      <c r="AE71" s="191"/>
      <c r="AF71" s="191"/>
      <c r="AG71" s="191"/>
      <c r="AH71" s="191"/>
      <c r="AI71" s="191"/>
      <c r="AJ71" s="191"/>
      <c r="AN71" s="199"/>
      <c r="AP71" s="190"/>
    </row>
    <row r="72" spans="3:42">
      <c r="C72" s="195">
        <f t="shared" si="36"/>
        <v>0</v>
      </c>
      <c r="D72" s="195">
        <f t="shared" si="37"/>
        <v>0</v>
      </c>
      <c r="F72" s="194">
        <f t="shared" si="48"/>
        <v>0</v>
      </c>
      <c r="G72" s="193">
        <f t="shared" si="38"/>
        <v>0</v>
      </c>
      <c r="H72" s="205">
        <f t="shared" si="35"/>
        <v>0</v>
      </c>
      <c r="I72" s="205">
        <f t="shared" si="49"/>
        <v>0</v>
      </c>
      <c r="J72" s="205" t="e">
        <f t="shared" si="39"/>
        <v>#NUM!</v>
      </c>
      <c r="K72" s="205" t="e">
        <f t="shared" si="40"/>
        <v>#NUM!</v>
      </c>
      <c r="L72" s="204" t="e">
        <f t="shared" si="41"/>
        <v>#NUM!</v>
      </c>
      <c r="M72" s="198"/>
      <c r="N72" s="198"/>
      <c r="O72" s="198"/>
      <c r="P72" s="198"/>
      <c r="Q72" s="195">
        <f t="shared" si="42"/>
        <v>0</v>
      </c>
      <c r="R72" s="195">
        <f t="shared" si="43"/>
        <v>0</v>
      </c>
      <c r="T72" s="194">
        <f t="shared" si="50"/>
        <v>0</v>
      </c>
      <c r="U72" s="193">
        <f t="shared" si="44"/>
        <v>45322</v>
      </c>
      <c r="V72" s="192">
        <f t="shared" si="45"/>
        <v>0</v>
      </c>
      <c r="W72" s="192">
        <f t="shared" si="46"/>
        <v>0</v>
      </c>
      <c r="X72" s="192">
        <f t="shared" si="51"/>
        <v>0</v>
      </c>
      <c r="Y72" s="192">
        <f t="shared" si="47"/>
        <v>0</v>
      </c>
      <c r="Z72" s="192">
        <f t="shared" si="52"/>
        <v>0</v>
      </c>
      <c r="AA72" s="191"/>
      <c r="AB72" s="203"/>
      <c r="AC72" s="191"/>
      <c r="AD72" s="191"/>
      <c r="AE72" s="191"/>
      <c r="AF72" s="191"/>
      <c r="AG72" s="191"/>
      <c r="AH72" s="191"/>
      <c r="AI72" s="191"/>
      <c r="AJ72" s="191"/>
      <c r="AN72" s="199"/>
      <c r="AP72" s="190"/>
    </row>
    <row r="73" spans="3:42">
      <c r="C73" s="195">
        <f t="shared" si="36"/>
        <v>0</v>
      </c>
      <c r="D73" s="195">
        <f t="shared" si="37"/>
        <v>0</v>
      </c>
      <c r="F73" s="194">
        <f t="shared" si="48"/>
        <v>0</v>
      </c>
      <c r="G73" s="193">
        <f t="shared" si="38"/>
        <v>0</v>
      </c>
      <c r="H73" s="205">
        <f t="shared" si="35"/>
        <v>0</v>
      </c>
      <c r="I73" s="205">
        <f t="shared" si="49"/>
        <v>0</v>
      </c>
      <c r="J73" s="205" t="e">
        <f t="shared" si="39"/>
        <v>#NUM!</v>
      </c>
      <c r="K73" s="205" t="e">
        <f t="shared" si="40"/>
        <v>#NUM!</v>
      </c>
      <c r="L73" s="204" t="e">
        <f t="shared" si="41"/>
        <v>#NUM!</v>
      </c>
      <c r="M73" s="198"/>
      <c r="N73" s="198"/>
      <c r="O73" s="198"/>
      <c r="P73" s="198"/>
      <c r="Q73" s="195">
        <f t="shared" si="42"/>
        <v>0</v>
      </c>
      <c r="R73" s="195">
        <f t="shared" si="43"/>
        <v>0</v>
      </c>
      <c r="T73" s="194">
        <f t="shared" si="50"/>
        <v>0</v>
      </c>
      <c r="U73" s="193">
        <f t="shared" si="44"/>
        <v>45351</v>
      </c>
      <c r="V73" s="192">
        <f t="shared" si="45"/>
        <v>0</v>
      </c>
      <c r="W73" s="192">
        <f t="shared" si="46"/>
        <v>0</v>
      </c>
      <c r="X73" s="192">
        <f t="shared" si="51"/>
        <v>0</v>
      </c>
      <c r="Y73" s="192">
        <f t="shared" si="47"/>
        <v>0</v>
      </c>
      <c r="Z73" s="192">
        <f t="shared" si="52"/>
        <v>0</v>
      </c>
      <c r="AA73" s="191"/>
      <c r="AB73" s="203"/>
      <c r="AC73" s="191"/>
      <c r="AD73" s="191"/>
      <c r="AE73" s="191"/>
      <c r="AF73" s="191"/>
      <c r="AG73" s="191"/>
      <c r="AH73" s="191"/>
      <c r="AI73" s="191"/>
      <c r="AJ73" s="191"/>
      <c r="AN73" s="199"/>
      <c r="AP73" s="190"/>
    </row>
    <row r="74" spans="3:42">
      <c r="C74" s="195">
        <f t="shared" si="36"/>
        <v>0</v>
      </c>
      <c r="D74" s="195">
        <f t="shared" si="37"/>
        <v>0</v>
      </c>
      <c r="F74" s="194">
        <f t="shared" si="48"/>
        <v>0</v>
      </c>
      <c r="G74" s="193">
        <f t="shared" si="38"/>
        <v>0</v>
      </c>
      <c r="H74" s="205">
        <f t="shared" si="35"/>
        <v>0</v>
      </c>
      <c r="I74" s="205">
        <f t="shared" si="49"/>
        <v>0</v>
      </c>
      <c r="J74" s="205" t="e">
        <f t="shared" si="39"/>
        <v>#NUM!</v>
      </c>
      <c r="K74" s="205" t="e">
        <f t="shared" si="40"/>
        <v>#NUM!</v>
      </c>
      <c r="L74" s="204" t="e">
        <f t="shared" si="41"/>
        <v>#NUM!</v>
      </c>
      <c r="M74" s="198"/>
      <c r="N74" s="198"/>
      <c r="O74" s="198"/>
      <c r="P74" s="198"/>
      <c r="Q74" s="195">
        <f t="shared" si="42"/>
        <v>0</v>
      </c>
      <c r="R74" s="195">
        <f t="shared" si="43"/>
        <v>0</v>
      </c>
      <c r="T74" s="194">
        <f t="shared" si="50"/>
        <v>0</v>
      </c>
      <c r="U74" s="193">
        <f t="shared" si="44"/>
        <v>45382</v>
      </c>
      <c r="V74" s="192">
        <f t="shared" si="45"/>
        <v>0</v>
      </c>
      <c r="W74" s="192">
        <f t="shared" si="46"/>
        <v>0</v>
      </c>
      <c r="X74" s="192">
        <f t="shared" si="51"/>
        <v>0</v>
      </c>
      <c r="Y74" s="192">
        <f t="shared" si="47"/>
        <v>0</v>
      </c>
      <c r="Z74" s="192">
        <f t="shared" si="52"/>
        <v>0</v>
      </c>
      <c r="AA74" s="191"/>
      <c r="AB74" s="203"/>
      <c r="AC74" s="191"/>
      <c r="AD74" s="191"/>
      <c r="AE74" s="191"/>
      <c r="AF74" s="191"/>
      <c r="AG74" s="191"/>
      <c r="AH74" s="191"/>
      <c r="AI74" s="191"/>
      <c r="AJ74" s="191"/>
      <c r="AN74" s="199"/>
      <c r="AP74" s="190"/>
    </row>
    <row r="75" spans="3:42">
      <c r="C75" s="195">
        <f t="shared" si="36"/>
        <v>0</v>
      </c>
      <c r="D75" s="195">
        <f t="shared" si="37"/>
        <v>0</v>
      </c>
      <c r="F75" s="194">
        <f t="shared" si="48"/>
        <v>0</v>
      </c>
      <c r="G75" s="193">
        <f t="shared" si="38"/>
        <v>0</v>
      </c>
      <c r="H75" s="205">
        <f t="shared" si="35"/>
        <v>0</v>
      </c>
      <c r="I75" s="205">
        <f t="shared" si="49"/>
        <v>0</v>
      </c>
      <c r="J75" s="205" t="e">
        <f t="shared" si="39"/>
        <v>#NUM!</v>
      </c>
      <c r="K75" s="205" t="e">
        <f t="shared" si="40"/>
        <v>#NUM!</v>
      </c>
      <c r="L75" s="204" t="e">
        <f t="shared" si="41"/>
        <v>#NUM!</v>
      </c>
      <c r="M75" s="198"/>
      <c r="N75" s="198"/>
      <c r="O75" s="198"/>
      <c r="P75" s="198"/>
      <c r="Q75" s="195">
        <f t="shared" si="42"/>
        <v>0</v>
      </c>
      <c r="R75" s="195">
        <f t="shared" si="43"/>
        <v>0</v>
      </c>
      <c r="T75" s="194">
        <f t="shared" si="50"/>
        <v>0</v>
      </c>
      <c r="U75" s="193">
        <f t="shared" si="44"/>
        <v>45412</v>
      </c>
      <c r="V75" s="192">
        <f t="shared" si="45"/>
        <v>0</v>
      </c>
      <c r="W75" s="192">
        <f t="shared" si="46"/>
        <v>0</v>
      </c>
      <c r="X75" s="192">
        <f t="shared" si="51"/>
        <v>0</v>
      </c>
      <c r="Y75" s="192">
        <f t="shared" si="47"/>
        <v>0</v>
      </c>
      <c r="Z75" s="192">
        <f t="shared" si="52"/>
        <v>0</v>
      </c>
      <c r="AA75" s="191"/>
      <c r="AB75" s="203"/>
      <c r="AC75" s="191"/>
      <c r="AD75" s="191"/>
      <c r="AE75" s="191"/>
      <c r="AF75" s="191"/>
      <c r="AG75" s="191"/>
      <c r="AH75" s="191"/>
      <c r="AI75" s="191"/>
      <c r="AJ75" s="191"/>
      <c r="AN75" s="199"/>
      <c r="AP75" s="190"/>
    </row>
    <row r="76" spans="3:42">
      <c r="C76" s="195">
        <f t="shared" si="36"/>
        <v>0</v>
      </c>
      <c r="D76" s="195">
        <f t="shared" si="37"/>
        <v>0</v>
      </c>
      <c r="F76" s="194">
        <f t="shared" si="48"/>
        <v>0</v>
      </c>
      <c r="G76" s="193">
        <f t="shared" si="38"/>
        <v>0</v>
      </c>
      <c r="H76" s="205">
        <f t="shared" si="35"/>
        <v>0</v>
      </c>
      <c r="I76" s="205">
        <f t="shared" si="49"/>
        <v>0</v>
      </c>
      <c r="J76" s="205" t="e">
        <f t="shared" si="39"/>
        <v>#NUM!</v>
      </c>
      <c r="K76" s="205" t="e">
        <f t="shared" si="40"/>
        <v>#NUM!</v>
      </c>
      <c r="L76" s="204" t="e">
        <f t="shared" si="41"/>
        <v>#NUM!</v>
      </c>
      <c r="M76" s="198"/>
      <c r="N76" s="198"/>
      <c r="O76" s="198"/>
      <c r="P76" s="198"/>
      <c r="Q76" s="195">
        <f t="shared" si="42"/>
        <v>0</v>
      </c>
      <c r="R76" s="195">
        <f t="shared" si="43"/>
        <v>0</v>
      </c>
      <c r="T76" s="194">
        <f t="shared" si="50"/>
        <v>0</v>
      </c>
      <c r="U76" s="193">
        <f t="shared" si="44"/>
        <v>45443</v>
      </c>
      <c r="V76" s="192">
        <f t="shared" si="45"/>
        <v>0</v>
      </c>
      <c r="W76" s="192">
        <f t="shared" si="46"/>
        <v>0</v>
      </c>
      <c r="X76" s="192">
        <f t="shared" si="51"/>
        <v>0</v>
      </c>
      <c r="Y76" s="192">
        <f t="shared" si="47"/>
        <v>0</v>
      </c>
      <c r="Z76" s="192">
        <f t="shared" si="52"/>
        <v>0</v>
      </c>
      <c r="AA76" s="191"/>
      <c r="AB76" s="203"/>
      <c r="AC76" s="191"/>
      <c r="AD76" s="191"/>
      <c r="AE76" s="191"/>
      <c r="AF76" s="191"/>
      <c r="AG76" s="191"/>
      <c r="AH76" s="191"/>
      <c r="AI76" s="191"/>
      <c r="AJ76" s="191"/>
      <c r="AN76" s="199"/>
      <c r="AP76" s="190"/>
    </row>
    <row r="77" spans="3:42">
      <c r="C77" s="195">
        <f t="shared" si="36"/>
        <v>0</v>
      </c>
      <c r="D77" s="195">
        <f t="shared" si="37"/>
        <v>0</v>
      </c>
      <c r="F77" s="194">
        <f t="shared" si="48"/>
        <v>0</v>
      </c>
      <c r="G77" s="193">
        <f t="shared" si="38"/>
        <v>0</v>
      </c>
      <c r="H77" s="205"/>
      <c r="I77" s="205">
        <f t="shared" si="49"/>
        <v>0</v>
      </c>
      <c r="J77" s="205" t="e">
        <f t="shared" si="39"/>
        <v>#NUM!</v>
      </c>
      <c r="K77" s="205" t="e">
        <f t="shared" si="40"/>
        <v>#NUM!</v>
      </c>
      <c r="L77" s="204" t="e">
        <f t="shared" si="41"/>
        <v>#NUM!</v>
      </c>
      <c r="M77" s="198"/>
      <c r="N77" s="198"/>
      <c r="O77" s="198"/>
      <c r="P77" s="198"/>
      <c r="Q77" s="195">
        <f t="shared" si="42"/>
        <v>0</v>
      </c>
      <c r="R77" s="195">
        <f t="shared" si="43"/>
        <v>0</v>
      </c>
      <c r="T77" s="194">
        <f t="shared" si="50"/>
        <v>0</v>
      </c>
      <c r="U77" s="193">
        <f t="shared" si="44"/>
        <v>45473</v>
      </c>
      <c r="V77" s="192">
        <f t="shared" si="45"/>
        <v>0</v>
      </c>
      <c r="W77" s="192">
        <f t="shared" si="46"/>
        <v>0</v>
      </c>
      <c r="X77" s="192">
        <f t="shared" si="51"/>
        <v>0</v>
      </c>
      <c r="Y77" s="192">
        <f t="shared" si="47"/>
        <v>0</v>
      </c>
      <c r="Z77" s="192">
        <f t="shared" si="52"/>
        <v>0</v>
      </c>
      <c r="AA77" s="191"/>
      <c r="AB77" s="203"/>
      <c r="AC77" s="191"/>
      <c r="AD77" s="191"/>
      <c r="AE77" s="191"/>
      <c r="AF77" s="191"/>
      <c r="AG77" s="191"/>
      <c r="AH77" s="191"/>
      <c r="AI77" s="191"/>
      <c r="AJ77" s="191"/>
      <c r="AN77" s="199"/>
      <c r="AP77" s="190"/>
    </row>
    <row r="78" spans="3:42" ht="17.25" customHeight="1">
      <c r="C78" s="202">
        <f t="shared" si="36"/>
        <v>0</v>
      </c>
      <c r="D78" s="202">
        <f t="shared" si="37"/>
        <v>0</v>
      </c>
      <c r="F78" s="198"/>
      <c r="G78" s="198"/>
      <c r="H78" s="198"/>
      <c r="I78" s="198"/>
      <c r="J78" s="198"/>
      <c r="K78" s="198"/>
      <c r="L78" s="198"/>
      <c r="M78" s="198"/>
      <c r="N78" s="198"/>
      <c r="O78" s="198"/>
      <c r="P78" s="198"/>
      <c r="Q78" s="195">
        <f t="shared" si="42"/>
        <v>0</v>
      </c>
      <c r="R78" s="195">
        <f t="shared" si="43"/>
        <v>0</v>
      </c>
      <c r="T78" s="194">
        <f t="shared" si="50"/>
        <v>0</v>
      </c>
      <c r="U78" s="193">
        <f t="shared" si="44"/>
        <v>45504</v>
      </c>
      <c r="V78" s="192">
        <f t="shared" si="45"/>
        <v>0</v>
      </c>
      <c r="W78" s="192">
        <f t="shared" si="46"/>
        <v>0</v>
      </c>
      <c r="X78" s="192">
        <f t="shared" si="51"/>
        <v>0</v>
      </c>
      <c r="Y78" s="192">
        <f t="shared" si="47"/>
        <v>0</v>
      </c>
      <c r="Z78" s="192">
        <f t="shared" si="52"/>
        <v>0</v>
      </c>
      <c r="AC78" s="191"/>
      <c r="AD78" s="191"/>
      <c r="AE78" s="191"/>
      <c r="AF78" s="191"/>
      <c r="AG78" s="191"/>
      <c r="AH78" s="191"/>
      <c r="AI78" s="191"/>
      <c r="AJ78" s="191"/>
      <c r="AN78" s="199"/>
      <c r="AP78" s="190"/>
    </row>
    <row r="79" spans="3:42">
      <c r="C79" s="202">
        <f t="shared" si="36"/>
        <v>0</v>
      </c>
      <c r="D79" s="202">
        <f t="shared" si="37"/>
        <v>0</v>
      </c>
      <c r="F79" s="198"/>
      <c r="G79" s="198"/>
      <c r="H79" s="198"/>
      <c r="I79" s="198"/>
      <c r="J79" s="198"/>
      <c r="K79" s="198"/>
      <c r="L79" s="198"/>
      <c r="M79" s="198"/>
      <c r="N79" s="198"/>
      <c r="O79" s="198"/>
      <c r="P79" s="198"/>
      <c r="Q79" s="195">
        <f t="shared" si="42"/>
        <v>0</v>
      </c>
      <c r="R79" s="195">
        <f t="shared" si="43"/>
        <v>0</v>
      </c>
      <c r="T79" s="194">
        <f t="shared" si="50"/>
        <v>0</v>
      </c>
      <c r="U79" s="193">
        <f t="shared" si="44"/>
        <v>45535</v>
      </c>
      <c r="V79" s="192">
        <f t="shared" si="45"/>
        <v>0</v>
      </c>
      <c r="W79" s="192">
        <f t="shared" si="46"/>
        <v>0</v>
      </c>
      <c r="X79" s="192">
        <f t="shared" si="51"/>
        <v>0</v>
      </c>
      <c r="Y79" s="192">
        <f t="shared" si="47"/>
        <v>0</v>
      </c>
      <c r="Z79" s="192">
        <f t="shared" si="52"/>
        <v>0</v>
      </c>
      <c r="AC79" s="191"/>
      <c r="AD79" s="191"/>
      <c r="AE79" s="191"/>
      <c r="AF79" s="191"/>
      <c r="AG79" s="191"/>
      <c r="AH79" s="191"/>
      <c r="AI79" s="191"/>
      <c r="AJ79" s="191"/>
      <c r="AN79" s="199"/>
      <c r="AP79" s="190"/>
    </row>
    <row r="80" spans="3:42">
      <c r="C80" s="202">
        <f t="shared" si="36"/>
        <v>0</v>
      </c>
      <c r="D80" s="202">
        <f t="shared" si="37"/>
        <v>0</v>
      </c>
      <c r="F80" s="198"/>
      <c r="G80" s="198"/>
      <c r="H80" s="198"/>
      <c r="I80" s="198"/>
      <c r="J80" s="198"/>
      <c r="K80" s="198"/>
      <c r="L80" s="198"/>
      <c r="M80" s="198"/>
      <c r="N80" s="198"/>
      <c r="O80" s="198"/>
      <c r="P80" s="198"/>
      <c r="Q80" s="195">
        <f t="shared" si="42"/>
        <v>0</v>
      </c>
      <c r="R80" s="195">
        <f t="shared" si="43"/>
        <v>0</v>
      </c>
      <c r="T80" s="194">
        <f t="shared" si="50"/>
        <v>0</v>
      </c>
      <c r="U80" s="193">
        <f t="shared" si="44"/>
        <v>45565</v>
      </c>
      <c r="V80" s="192">
        <f t="shared" si="45"/>
        <v>0</v>
      </c>
      <c r="W80" s="192">
        <f t="shared" si="46"/>
        <v>0</v>
      </c>
      <c r="X80" s="192">
        <f t="shared" si="51"/>
        <v>0</v>
      </c>
      <c r="Y80" s="192">
        <f t="shared" si="47"/>
        <v>0</v>
      </c>
      <c r="Z80" s="192">
        <f t="shared" si="52"/>
        <v>0</v>
      </c>
      <c r="AC80" s="191"/>
      <c r="AD80" s="191"/>
      <c r="AE80" s="191"/>
      <c r="AF80" s="191"/>
      <c r="AG80" s="191"/>
      <c r="AH80" s="191"/>
      <c r="AI80" s="191"/>
      <c r="AJ80" s="191"/>
      <c r="AN80" s="199"/>
      <c r="AP80" s="190"/>
    </row>
    <row r="81" spans="3:42">
      <c r="C81" s="202">
        <f t="shared" si="36"/>
        <v>0</v>
      </c>
      <c r="D81" s="202">
        <f t="shared" si="37"/>
        <v>0</v>
      </c>
      <c r="F81" s="198"/>
      <c r="G81" s="198"/>
      <c r="H81" s="198"/>
      <c r="I81" s="198"/>
      <c r="J81" s="198"/>
      <c r="K81" s="198"/>
      <c r="L81" s="198"/>
      <c r="M81" s="198"/>
      <c r="N81" s="198"/>
      <c r="O81" s="198"/>
      <c r="P81" s="198"/>
      <c r="Q81" s="195">
        <f t="shared" si="42"/>
        <v>0</v>
      </c>
      <c r="R81" s="195">
        <f t="shared" si="43"/>
        <v>0</v>
      </c>
      <c r="T81" s="194">
        <f t="shared" si="50"/>
        <v>0</v>
      </c>
      <c r="U81" s="193">
        <f t="shared" si="44"/>
        <v>45596</v>
      </c>
      <c r="V81" s="192">
        <f t="shared" si="45"/>
        <v>0</v>
      </c>
      <c r="W81" s="192">
        <f t="shared" si="46"/>
        <v>0</v>
      </c>
      <c r="X81" s="192">
        <f t="shared" si="51"/>
        <v>0</v>
      </c>
      <c r="Y81" s="192">
        <f t="shared" si="47"/>
        <v>0</v>
      </c>
      <c r="Z81" s="192">
        <f t="shared" si="52"/>
        <v>0</v>
      </c>
      <c r="AC81" s="191"/>
      <c r="AD81" s="191"/>
      <c r="AE81" s="191"/>
      <c r="AF81" s="191"/>
      <c r="AG81" s="191"/>
      <c r="AH81" s="191"/>
      <c r="AI81" s="191"/>
      <c r="AJ81" s="191"/>
      <c r="AN81" s="199"/>
      <c r="AP81" s="190"/>
    </row>
    <row r="82" spans="3:42">
      <c r="C82" s="202">
        <f t="shared" si="36"/>
        <v>0</v>
      </c>
      <c r="D82" s="202">
        <f t="shared" si="37"/>
        <v>0</v>
      </c>
      <c r="F82" s="198"/>
      <c r="G82" s="198"/>
      <c r="H82" s="198"/>
      <c r="I82" s="198"/>
      <c r="J82" s="198"/>
      <c r="K82" s="198"/>
      <c r="L82" s="198"/>
      <c r="M82" s="198"/>
      <c r="N82" s="198"/>
      <c r="O82" s="198"/>
      <c r="P82" s="198"/>
      <c r="Q82" s="195">
        <f t="shared" si="42"/>
        <v>0</v>
      </c>
      <c r="R82" s="195">
        <f t="shared" si="43"/>
        <v>0</v>
      </c>
      <c r="T82" s="194">
        <f t="shared" si="50"/>
        <v>0</v>
      </c>
      <c r="U82" s="193">
        <f t="shared" si="44"/>
        <v>45626</v>
      </c>
      <c r="V82" s="192">
        <f t="shared" si="45"/>
        <v>0</v>
      </c>
      <c r="W82" s="192">
        <f t="shared" si="46"/>
        <v>0</v>
      </c>
      <c r="X82" s="192">
        <f t="shared" si="51"/>
        <v>0</v>
      </c>
      <c r="Y82" s="192">
        <f t="shared" si="47"/>
        <v>0</v>
      </c>
      <c r="Z82" s="192">
        <f t="shared" si="52"/>
        <v>0</v>
      </c>
      <c r="AC82" s="191"/>
      <c r="AD82" s="191"/>
      <c r="AE82" s="191"/>
      <c r="AF82" s="191"/>
      <c r="AG82" s="191"/>
      <c r="AH82" s="191"/>
      <c r="AI82" s="191"/>
      <c r="AJ82" s="191"/>
      <c r="AN82" s="199"/>
      <c r="AP82" s="190"/>
    </row>
    <row r="83" spans="3:42">
      <c r="C83" s="202">
        <f t="shared" si="36"/>
        <v>0</v>
      </c>
      <c r="D83" s="202">
        <f t="shared" si="37"/>
        <v>0</v>
      </c>
      <c r="F83" s="198"/>
      <c r="G83" s="198"/>
      <c r="H83" s="198"/>
      <c r="I83" s="198"/>
      <c r="J83" s="198"/>
      <c r="K83" s="198"/>
      <c r="L83" s="198"/>
      <c r="M83" s="198"/>
      <c r="N83" s="198"/>
      <c r="O83" s="198"/>
      <c r="P83" s="198"/>
      <c r="Q83" s="195">
        <f t="shared" si="42"/>
        <v>0</v>
      </c>
      <c r="R83" s="195">
        <f t="shared" si="43"/>
        <v>0</v>
      </c>
      <c r="T83" s="194">
        <f t="shared" si="50"/>
        <v>0</v>
      </c>
      <c r="U83" s="193">
        <f t="shared" si="44"/>
        <v>45657</v>
      </c>
      <c r="V83" s="192">
        <f t="shared" si="45"/>
        <v>0</v>
      </c>
      <c r="W83" s="192">
        <f t="shared" si="46"/>
        <v>0</v>
      </c>
      <c r="X83" s="192">
        <f t="shared" si="51"/>
        <v>0</v>
      </c>
      <c r="Y83" s="192">
        <f t="shared" si="47"/>
        <v>0</v>
      </c>
      <c r="Z83" s="192">
        <f t="shared" si="52"/>
        <v>0</v>
      </c>
      <c r="AC83" s="191"/>
      <c r="AD83" s="191"/>
      <c r="AE83" s="191"/>
      <c r="AF83" s="191"/>
      <c r="AG83" s="191"/>
      <c r="AH83" s="191"/>
      <c r="AI83" s="191"/>
      <c r="AJ83" s="191"/>
      <c r="AN83" s="199"/>
      <c r="AP83" s="190"/>
    </row>
    <row r="84" spans="3:42">
      <c r="C84" s="202">
        <f t="shared" si="36"/>
        <v>0</v>
      </c>
      <c r="D84" s="202">
        <f t="shared" si="37"/>
        <v>0</v>
      </c>
      <c r="F84" s="198"/>
      <c r="G84" s="198"/>
      <c r="H84" s="198"/>
      <c r="I84" s="198"/>
      <c r="J84" s="198"/>
      <c r="K84" s="198"/>
      <c r="L84" s="198"/>
      <c r="M84" s="198"/>
      <c r="N84" s="198"/>
      <c r="O84" s="198"/>
      <c r="P84" s="198"/>
      <c r="Q84" s="195">
        <f t="shared" si="42"/>
        <v>0</v>
      </c>
      <c r="R84" s="195">
        <f t="shared" si="43"/>
        <v>0</v>
      </c>
      <c r="T84" s="194">
        <f t="shared" si="50"/>
        <v>0</v>
      </c>
      <c r="U84" s="193">
        <f t="shared" si="44"/>
        <v>45688</v>
      </c>
      <c r="V84" s="192">
        <f t="shared" si="45"/>
        <v>0</v>
      </c>
      <c r="W84" s="192">
        <f t="shared" si="46"/>
        <v>0</v>
      </c>
      <c r="X84" s="192">
        <f t="shared" si="51"/>
        <v>0</v>
      </c>
      <c r="Y84" s="192">
        <f t="shared" si="47"/>
        <v>0</v>
      </c>
      <c r="Z84" s="192">
        <f t="shared" si="52"/>
        <v>0</v>
      </c>
      <c r="AC84" s="191"/>
      <c r="AD84" s="191"/>
      <c r="AE84" s="191"/>
      <c r="AF84" s="191"/>
      <c r="AG84" s="191"/>
      <c r="AH84" s="191"/>
      <c r="AI84" s="191"/>
      <c r="AJ84" s="191"/>
      <c r="AN84" s="199"/>
      <c r="AP84" s="190"/>
    </row>
    <row r="85" spans="3:42">
      <c r="C85" s="202">
        <f t="shared" si="36"/>
        <v>0</v>
      </c>
      <c r="D85" s="202">
        <f t="shared" si="37"/>
        <v>0</v>
      </c>
      <c r="F85" s="198"/>
      <c r="G85" s="198"/>
      <c r="H85" s="198"/>
      <c r="I85" s="198"/>
      <c r="J85" s="198"/>
      <c r="K85" s="198"/>
      <c r="L85" s="198"/>
      <c r="M85" s="198"/>
      <c r="N85" s="198"/>
      <c r="O85" s="198"/>
      <c r="P85" s="198"/>
      <c r="Q85" s="195">
        <f t="shared" si="42"/>
        <v>0</v>
      </c>
      <c r="R85" s="195">
        <f t="shared" si="43"/>
        <v>0</v>
      </c>
      <c r="T85" s="194">
        <f t="shared" si="50"/>
        <v>0</v>
      </c>
      <c r="U85" s="193">
        <f t="shared" si="44"/>
        <v>45716</v>
      </c>
      <c r="V85" s="192">
        <f t="shared" si="45"/>
        <v>0</v>
      </c>
      <c r="W85" s="192">
        <f t="shared" si="46"/>
        <v>0</v>
      </c>
      <c r="X85" s="192">
        <f t="shared" si="51"/>
        <v>0</v>
      </c>
      <c r="Y85" s="192">
        <f t="shared" si="47"/>
        <v>0</v>
      </c>
      <c r="Z85" s="192">
        <f t="shared" si="52"/>
        <v>0</v>
      </c>
      <c r="AC85" s="191"/>
      <c r="AD85" s="191"/>
      <c r="AE85" s="191"/>
      <c r="AF85" s="191"/>
      <c r="AG85" s="191"/>
      <c r="AH85" s="191"/>
      <c r="AI85" s="191"/>
      <c r="AJ85" s="191"/>
      <c r="AN85" s="199"/>
      <c r="AP85" s="190"/>
    </row>
    <row r="86" spans="3:42">
      <c r="C86" s="202">
        <f t="shared" si="36"/>
        <v>0</v>
      </c>
      <c r="D86" s="202">
        <f t="shared" si="37"/>
        <v>0</v>
      </c>
      <c r="F86" s="198"/>
      <c r="G86" s="198"/>
      <c r="H86" s="198"/>
      <c r="I86" s="198"/>
      <c r="J86" s="198"/>
      <c r="K86" s="198"/>
      <c r="L86" s="198"/>
      <c r="M86" s="198"/>
      <c r="N86" s="198"/>
      <c r="O86" s="198"/>
      <c r="P86" s="198"/>
      <c r="Q86" s="195">
        <f t="shared" si="42"/>
        <v>0</v>
      </c>
      <c r="R86" s="195">
        <f t="shared" si="43"/>
        <v>0</v>
      </c>
      <c r="T86" s="194">
        <f t="shared" si="50"/>
        <v>0</v>
      </c>
      <c r="U86" s="193">
        <f t="shared" si="44"/>
        <v>45747</v>
      </c>
      <c r="V86" s="192">
        <f t="shared" si="45"/>
        <v>0</v>
      </c>
      <c r="W86" s="192">
        <f t="shared" si="46"/>
        <v>0</v>
      </c>
      <c r="X86" s="192">
        <f t="shared" si="51"/>
        <v>0</v>
      </c>
      <c r="Y86" s="192">
        <f t="shared" si="47"/>
        <v>0</v>
      </c>
      <c r="Z86" s="192">
        <f t="shared" si="52"/>
        <v>0</v>
      </c>
      <c r="AC86" s="191"/>
      <c r="AD86" s="191"/>
      <c r="AE86" s="191"/>
      <c r="AF86" s="191"/>
      <c r="AG86" s="191"/>
      <c r="AH86" s="191"/>
      <c r="AI86" s="191"/>
      <c r="AJ86" s="191"/>
      <c r="AN86" s="199"/>
      <c r="AP86" s="190"/>
    </row>
    <row r="87" spans="3:42">
      <c r="C87" s="202">
        <f t="shared" si="36"/>
        <v>0</v>
      </c>
      <c r="D87" s="202">
        <f t="shared" si="37"/>
        <v>0</v>
      </c>
      <c r="F87" s="198"/>
      <c r="G87" s="198"/>
      <c r="H87" s="198"/>
      <c r="I87" s="198"/>
      <c r="J87" s="198"/>
      <c r="K87" s="198"/>
      <c r="L87" s="198"/>
      <c r="M87" s="198"/>
      <c r="N87" s="198"/>
      <c r="O87" s="198"/>
      <c r="P87" s="198"/>
      <c r="Q87" s="195">
        <f t="shared" si="42"/>
        <v>0</v>
      </c>
      <c r="R87" s="195">
        <f t="shared" si="43"/>
        <v>0</v>
      </c>
      <c r="T87" s="194">
        <f t="shared" si="50"/>
        <v>0</v>
      </c>
      <c r="U87" s="193">
        <f t="shared" si="44"/>
        <v>45777</v>
      </c>
      <c r="V87" s="192">
        <f t="shared" si="45"/>
        <v>0</v>
      </c>
      <c r="W87" s="192">
        <f t="shared" si="46"/>
        <v>0</v>
      </c>
      <c r="X87" s="192">
        <f t="shared" si="51"/>
        <v>0</v>
      </c>
      <c r="Y87" s="192">
        <f t="shared" si="47"/>
        <v>0</v>
      </c>
      <c r="Z87" s="192">
        <f t="shared" si="52"/>
        <v>0</v>
      </c>
      <c r="AC87" s="191"/>
      <c r="AD87" s="191"/>
      <c r="AE87" s="191"/>
      <c r="AF87" s="191"/>
      <c r="AG87" s="191"/>
      <c r="AH87" s="191"/>
      <c r="AI87" s="191"/>
      <c r="AJ87" s="191"/>
      <c r="AN87" s="199"/>
      <c r="AP87" s="190"/>
    </row>
    <row r="88" spans="3:42">
      <c r="C88" s="202">
        <f t="shared" si="36"/>
        <v>0</v>
      </c>
      <c r="D88" s="202">
        <f t="shared" si="37"/>
        <v>0</v>
      </c>
      <c r="F88" s="198"/>
      <c r="G88" s="198"/>
      <c r="H88" s="198"/>
      <c r="I88" s="198"/>
      <c r="J88" s="198"/>
      <c r="K88" s="198"/>
      <c r="L88" s="198"/>
      <c r="M88" s="198"/>
      <c r="N88" s="198"/>
      <c r="O88" s="198"/>
      <c r="P88" s="198"/>
      <c r="Q88" s="195">
        <f t="shared" si="42"/>
        <v>0</v>
      </c>
      <c r="R88" s="195">
        <f t="shared" si="43"/>
        <v>0</v>
      </c>
      <c r="T88" s="194">
        <f t="shared" si="50"/>
        <v>0</v>
      </c>
      <c r="U88" s="193">
        <f t="shared" si="44"/>
        <v>45808</v>
      </c>
      <c r="V88" s="192">
        <f t="shared" si="45"/>
        <v>0</v>
      </c>
      <c r="W88" s="192">
        <f t="shared" si="46"/>
        <v>0</v>
      </c>
      <c r="X88" s="192">
        <f t="shared" si="51"/>
        <v>0</v>
      </c>
      <c r="Y88" s="192">
        <f t="shared" si="47"/>
        <v>0</v>
      </c>
      <c r="Z88" s="192">
        <f t="shared" si="52"/>
        <v>0</v>
      </c>
      <c r="AC88" s="191"/>
      <c r="AD88" s="191"/>
      <c r="AE88" s="191"/>
      <c r="AF88" s="191"/>
      <c r="AG88" s="191"/>
      <c r="AH88" s="191"/>
      <c r="AI88" s="191"/>
      <c r="AJ88" s="191"/>
      <c r="AN88" s="199"/>
      <c r="AP88" s="190"/>
    </row>
    <row r="89" spans="3:42">
      <c r="C89" s="202">
        <f t="shared" si="36"/>
        <v>0</v>
      </c>
      <c r="D89" s="202">
        <f t="shared" si="37"/>
        <v>0</v>
      </c>
      <c r="F89" s="198"/>
      <c r="G89" s="198"/>
      <c r="H89" s="198"/>
      <c r="I89" s="198"/>
      <c r="J89" s="198"/>
      <c r="K89" s="198"/>
      <c r="L89" s="198"/>
      <c r="M89" s="198"/>
      <c r="N89" s="198"/>
      <c r="O89" s="198"/>
      <c r="P89" s="198"/>
      <c r="Q89" s="195">
        <f t="shared" si="42"/>
        <v>0</v>
      </c>
      <c r="R89" s="195">
        <f t="shared" si="43"/>
        <v>0</v>
      </c>
      <c r="T89" s="194">
        <f t="shared" si="50"/>
        <v>0</v>
      </c>
      <c r="U89" s="193">
        <f t="shared" si="44"/>
        <v>45838</v>
      </c>
      <c r="V89" s="192">
        <f t="shared" si="45"/>
        <v>0</v>
      </c>
      <c r="W89" s="192">
        <f t="shared" si="46"/>
        <v>0</v>
      </c>
      <c r="X89" s="192">
        <f t="shared" si="51"/>
        <v>0</v>
      </c>
      <c r="Y89" s="192">
        <f t="shared" si="47"/>
        <v>0</v>
      </c>
      <c r="Z89" s="192">
        <f t="shared" si="52"/>
        <v>0</v>
      </c>
      <c r="AC89" s="191"/>
      <c r="AD89" s="191"/>
      <c r="AE89" s="191"/>
      <c r="AF89" s="191"/>
      <c r="AG89" s="191"/>
      <c r="AH89" s="191"/>
      <c r="AI89" s="191"/>
      <c r="AJ89" s="191"/>
      <c r="AN89" s="199"/>
      <c r="AP89" s="190"/>
    </row>
    <row r="90" spans="3:42">
      <c r="C90" s="202">
        <f t="shared" si="36"/>
        <v>0</v>
      </c>
      <c r="D90" s="202">
        <f t="shared" si="37"/>
        <v>0</v>
      </c>
      <c r="F90" s="198"/>
      <c r="G90" s="198"/>
      <c r="H90" s="198"/>
      <c r="I90" s="198"/>
      <c r="J90" s="198"/>
      <c r="K90" s="198"/>
      <c r="L90" s="198"/>
      <c r="M90" s="198"/>
      <c r="N90" s="198"/>
      <c r="O90" s="198"/>
      <c r="P90" s="198"/>
      <c r="Q90" s="195">
        <f t="shared" si="42"/>
        <v>0</v>
      </c>
      <c r="R90" s="195">
        <f t="shared" si="43"/>
        <v>0</v>
      </c>
      <c r="T90" s="194">
        <f t="shared" si="50"/>
        <v>0</v>
      </c>
      <c r="U90" s="193">
        <f t="shared" si="44"/>
        <v>45869</v>
      </c>
      <c r="V90" s="192">
        <f t="shared" si="45"/>
        <v>0</v>
      </c>
      <c r="W90" s="192">
        <f t="shared" si="46"/>
        <v>0</v>
      </c>
      <c r="X90" s="192">
        <f t="shared" si="51"/>
        <v>0</v>
      </c>
      <c r="Y90" s="192">
        <f t="shared" si="47"/>
        <v>0</v>
      </c>
      <c r="Z90" s="192">
        <f t="shared" si="52"/>
        <v>0</v>
      </c>
      <c r="AC90" s="191"/>
      <c r="AD90" s="191"/>
      <c r="AE90" s="191"/>
      <c r="AF90" s="191"/>
      <c r="AG90" s="191"/>
      <c r="AH90" s="191"/>
      <c r="AI90" s="191"/>
      <c r="AJ90" s="191"/>
      <c r="AN90" s="199"/>
      <c r="AP90" s="190"/>
    </row>
    <row r="91" spans="3:42">
      <c r="C91" s="202">
        <f t="shared" si="36"/>
        <v>0</v>
      </c>
      <c r="D91" s="202">
        <f t="shared" si="37"/>
        <v>0</v>
      </c>
      <c r="F91" s="198"/>
      <c r="G91" s="198"/>
      <c r="H91" s="198"/>
      <c r="I91" s="198"/>
      <c r="J91" s="198"/>
      <c r="K91" s="198"/>
      <c r="L91" s="198"/>
      <c r="M91" s="198"/>
      <c r="N91" s="198"/>
      <c r="O91" s="198"/>
      <c r="P91" s="198"/>
      <c r="Q91" s="195">
        <f t="shared" si="42"/>
        <v>0</v>
      </c>
      <c r="R91" s="195">
        <f t="shared" si="43"/>
        <v>0</v>
      </c>
      <c r="T91" s="194">
        <f t="shared" si="50"/>
        <v>0</v>
      </c>
      <c r="U91" s="193">
        <f t="shared" si="44"/>
        <v>45900</v>
      </c>
      <c r="V91" s="192">
        <f t="shared" si="45"/>
        <v>0</v>
      </c>
      <c r="W91" s="192">
        <f t="shared" si="46"/>
        <v>0</v>
      </c>
      <c r="X91" s="192">
        <f t="shared" si="51"/>
        <v>0</v>
      </c>
      <c r="Y91" s="192">
        <f t="shared" si="47"/>
        <v>0</v>
      </c>
      <c r="Z91" s="192">
        <f t="shared" si="52"/>
        <v>0</v>
      </c>
      <c r="AC91" s="191"/>
      <c r="AD91" s="191"/>
      <c r="AE91" s="191"/>
      <c r="AF91" s="191"/>
      <c r="AG91" s="191"/>
      <c r="AH91" s="191"/>
      <c r="AI91" s="191"/>
      <c r="AJ91" s="191"/>
      <c r="AN91" s="199"/>
      <c r="AP91" s="190"/>
    </row>
    <row r="92" spans="3:42">
      <c r="C92" s="202">
        <f t="shared" si="36"/>
        <v>0</v>
      </c>
      <c r="D92" s="202">
        <f t="shared" si="37"/>
        <v>0</v>
      </c>
      <c r="F92" s="198"/>
      <c r="G92" s="198"/>
      <c r="H92" s="198"/>
      <c r="I92" s="198"/>
      <c r="J92" s="198"/>
      <c r="K92" s="198"/>
      <c r="L92" s="198"/>
      <c r="M92" s="198"/>
      <c r="N92" s="198"/>
      <c r="O92" s="198"/>
      <c r="P92" s="198"/>
      <c r="Q92" s="195">
        <f t="shared" si="42"/>
        <v>0</v>
      </c>
      <c r="R92" s="195">
        <f t="shared" si="43"/>
        <v>0</v>
      </c>
      <c r="T92" s="194">
        <f t="shared" si="50"/>
        <v>0</v>
      </c>
      <c r="U92" s="193">
        <f t="shared" si="44"/>
        <v>45930</v>
      </c>
      <c r="V92" s="192">
        <f t="shared" si="45"/>
        <v>0</v>
      </c>
      <c r="W92" s="192">
        <f t="shared" si="46"/>
        <v>0</v>
      </c>
      <c r="X92" s="192">
        <f t="shared" si="51"/>
        <v>0</v>
      </c>
      <c r="Y92" s="192">
        <f t="shared" si="47"/>
        <v>0</v>
      </c>
      <c r="Z92" s="192">
        <f t="shared" si="52"/>
        <v>0</v>
      </c>
      <c r="AC92" s="191"/>
      <c r="AD92" s="191"/>
      <c r="AE92" s="191"/>
      <c r="AF92" s="191"/>
      <c r="AG92" s="191"/>
      <c r="AH92" s="191"/>
      <c r="AI92" s="191"/>
      <c r="AJ92" s="191"/>
      <c r="AN92" s="199"/>
      <c r="AP92" s="190"/>
    </row>
    <row r="93" spans="3:42">
      <c r="C93" s="202">
        <f t="shared" si="36"/>
        <v>0</v>
      </c>
      <c r="D93" s="202">
        <f t="shared" si="37"/>
        <v>0</v>
      </c>
      <c r="F93" s="198"/>
      <c r="G93" s="198"/>
      <c r="H93" s="198"/>
      <c r="I93" s="198"/>
      <c r="J93" s="198"/>
      <c r="K93" s="198"/>
      <c r="L93" s="198"/>
      <c r="M93" s="198"/>
      <c r="N93" s="198"/>
      <c r="O93" s="198"/>
      <c r="P93" s="198"/>
      <c r="Q93" s="195">
        <f t="shared" si="42"/>
        <v>0</v>
      </c>
      <c r="R93" s="195">
        <f t="shared" si="43"/>
        <v>0</v>
      </c>
      <c r="T93" s="194">
        <f t="shared" si="50"/>
        <v>0</v>
      </c>
      <c r="U93" s="193">
        <f t="shared" si="44"/>
        <v>45961</v>
      </c>
      <c r="V93" s="192">
        <f t="shared" si="45"/>
        <v>0</v>
      </c>
      <c r="W93" s="192">
        <f t="shared" si="46"/>
        <v>0</v>
      </c>
      <c r="X93" s="192">
        <f t="shared" si="51"/>
        <v>0</v>
      </c>
      <c r="Y93" s="192">
        <f t="shared" si="47"/>
        <v>0</v>
      </c>
      <c r="Z93" s="192">
        <f t="shared" si="52"/>
        <v>0</v>
      </c>
      <c r="AC93" s="191"/>
      <c r="AD93" s="191"/>
      <c r="AE93" s="191"/>
      <c r="AF93" s="191"/>
      <c r="AG93" s="191"/>
      <c r="AH93" s="191"/>
      <c r="AI93" s="191"/>
      <c r="AJ93" s="191"/>
      <c r="AN93" s="199"/>
      <c r="AP93" s="190"/>
    </row>
    <row r="94" spans="3:42">
      <c r="C94" s="202">
        <f t="shared" si="36"/>
        <v>0</v>
      </c>
      <c r="D94" s="202">
        <f t="shared" si="37"/>
        <v>0</v>
      </c>
      <c r="F94" s="198"/>
      <c r="G94" s="198"/>
      <c r="H94" s="198"/>
      <c r="I94" s="198"/>
      <c r="J94" s="198"/>
      <c r="K94" s="198"/>
      <c r="L94" s="198"/>
      <c r="M94" s="198"/>
      <c r="N94" s="198"/>
      <c r="O94" s="198"/>
      <c r="P94" s="198"/>
      <c r="Q94" s="195">
        <f t="shared" si="42"/>
        <v>0</v>
      </c>
      <c r="R94" s="195">
        <f t="shared" si="43"/>
        <v>0</v>
      </c>
      <c r="T94" s="194">
        <f t="shared" si="50"/>
        <v>0</v>
      </c>
      <c r="U94" s="193">
        <f t="shared" si="44"/>
        <v>45991</v>
      </c>
      <c r="V94" s="192">
        <f t="shared" si="45"/>
        <v>0</v>
      </c>
      <c r="W94" s="192">
        <f t="shared" si="46"/>
        <v>0</v>
      </c>
      <c r="X94" s="192">
        <f t="shared" si="51"/>
        <v>0</v>
      </c>
      <c r="Y94" s="192">
        <f t="shared" si="47"/>
        <v>0</v>
      </c>
      <c r="Z94" s="192">
        <f t="shared" si="52"/>
        <v>0</v>
      </c>
      <c r="AC94" s="191"/>
      <c r="AD94" s="191"/>
      <c r="AE94" s="191"/>
      <c r="AF94" s="191"/>
      <c r="AG94" s="191"/>
      <c r="AH94" s="191"/>
      <c r="AI94" s="191"/>
      <c r="AJ94" s="191"/>
      <c r="AN94" s="199"/>
      <c r="AP94" s="190"/>
    </row>
    <row r="95" spans="3:42">
      <c r="C95" s="202">
        <f t="shared" si="36"/>
        <v>0</v>
      </c>
      <c r="D95" s="202">
        <f t="shared" si="37"/>
        <v>0</v>
      </c>
      <c r="F95" s="198"/>
      <c r="G95" s="198"/>
      <c r="H95" s="198"/>
      <c r="I95" s="198"/>
      <c r="J95" s="198"/>
      <c r="K95" s="198"/>
      <c r="L95" s="198"/>
      <c r="M95" s="198"/>
      <c r="N95" s="198"/>
      <c r="O95" s="198"/>
      <c r="P95" s="198"/>
      <c r="Q95" s="195">
        <f t="shared" si="42"/>
        <v>0</v>
      </c>
      <c r="R95" s="195">
        <f t="shared" si="43"/>
        <v>0</v>
      </c>
      <c r="T95" s="194">
        <f t="shared" si="50"/>
        <v>0</v>
      </c>
      <c r="U95" s="193">
        <f t="shared" si="44"/>
        <v>46022</v>
      </c>
      <c r="V95" s="192">
        <f t="shared" si="45"/>
        <v>0</v>
      </c>
      <c r="W95" s="192">
        <f t="shared" si="46"/>
        <v>0</v>
      </c>
      <c r="X95" s="192">
        <f t="shared" si="51"/>
        <v>0</v>
      </c>
      <c r="Y95" s="192">
        <f t="shared" si="47"/>
        <v>0</v>
      </c>
      <c r="Z95" s="192">
        <f t="shared" si="52"/>
        <v>0</v>
      </c>
      <c r="AC95" s="191"/>
      <c r="AD95" s="191"/>
      <c r="AE95" s="191"/>
      <c r="AF95" s="191"/>
      <c r="AG95" s="191"/>
      <c r="AH95" s="191"/>
      <c r="AI95" s="191"/>
      <c r="AJ95" s="191"/>
      <c r="AN95" s="199"/>
      <c r="AP95" s="190"/>
    </row>
    <row r="96" spans="3:42">
      <c r="C96" s="202">
        <f t="shared" si="36"/>
        <v>0</v>
      </c>
      <c r="D96" s="202">
        <f t="shared" si="37"/>
        <v>0</v>
      </c>
      <c r="F96" s="198"/>
      <c r="G96" s="198"/>
      <c r="H96" s="198"/>
      <c r="I96" s="198"/>
      <c r="J96" s="198"/>
      <c r="K96" s="198"/>
      <c r="L96" s="198"/>
      <c r="M96" s="198"/>
      <c r="N96" s="198"/>
      <c r="O96" s="198"/>
      <c r="P96" s="198"/>
      <c r="Q96" s="195">
        <f t="shared" si="42"/>
        <v>0</v>
      </c>
      <c r="R96" s="195">
        <f t="shared" si="43"/>
        <v>0</v>
      </c>
      <c r="T96" s="194">
        <f t="shared" si="50"/>
        <v>0</v>
      </c>
      <c r="U96" s="193">
        <f t="shared" si="44"/>
        <v>46053</v>
      </c>
      <c r="V96" s="192">
        <f t="shared" si="45"/>
        <v>0</v>
      </c>
      <c r="W96" s="192">
        <f t="shared" si="46"/>
        <v>0</v>
      </c>
      <c r="X96" s="192">
        <f t="shared" si="51"/>
        <v>0</v>
      </c>
      <c r="Y96" s="192">
        <f t="shared" si="47"/>
        <v>0</v>
      </c>
      <c r="Z96" s="192">
        <f t="shared" si="52"/>
        <v>0</v>
      </c>
      <c r="AC96" s="191"/>
      <c r="AD96" s="191"/>
      <c r="AE96" s="191"/>
      <c r="AF96" s="191"/>
      <c r="AG96" s="191"/>
      <c r="AH96" s="191"/>
      <c r="AI96" s="191"/>
      <c r="AJ96" s="191"/>
      <c r="AN96" s="199"/>
      <c r="AP96" s="190"/>
    </row>
    <row r="97" spans="3:62">
      <c r="C97" s="202">
        <f t="shared" si="36"/>
        <v>0</v>
      </c>
      <c r="D97" s="202">
        <f t="shared" si="37"/>
        <v>0</v>
      </c>
      <c r="F97" s="198"/>
      <c r="G97" s="198"/>
      <c r="H97" s="198"/>
      <c r="I97" s="198"/>
      <c r="J97" s="198"/>
      <c r="K97" s="198"/>
      <c r="L97" s="198"/>
      <c r="M97" s="198"/>
      <c r="N97" s="198"/>
      <c r="O97" s="198"/>
      <c r="P97" s="198"/>
      <c r="Q97" s="195">
        <f t="shared" si="42"/>
        <v>0</v>
      </c>
      <c r="R97" s="195">
        <f t="shared" si="43"/>
        <v>0</v>
      </c>
      <c r="T97" s="194">
        <f t="shared" si="50"/>
        <v>0</v>
      </c>
      <c r="U97" s="193">
        <f t="shared" si="44"/>
        <v>46081</v>
      </c>
      <c r="V97" s="192">
        <f t="shared" si="45"/>
        <v>0</v>
      </c>
      <c r="W97" s="192">
        <f t="shared" si="46"/>
        <v>0</v>
      </c>
      <c r="X97" s="192">
        <f t="shared" si="51"/>
        <v>0</v>
      </c>
      <c r="Y97" s="192">
        <f t="shared" si="47"/>
        <v>0</v>
      </c>
      <c r="Z97" s="192">
        <f t="shared" si="52"/>
        <v>0</v>
      </c>
      <c r="AC97" s="191"/>
      <c r="AD97" s="191"/>
      <c r="AE97" s="191"/>
      <c r="AF97" s="191"/>
      <c r="AG97" s="191"/>
      <c r="AH97" s="191"/>
      <c r="AI97" s="191"/>
      <c r="AJ97" s="191"/>
      <c r="AN97" s="199"/>
    </row>
    <row r="98" spans="3:62">
      <c r="C98" s="202">
        <f t="shared" si="36"/>
        <v>0</v>
      </c>
      <c r="D98" s="202">
        <f t="shared" si="37"/>
        <v>0</v>
      </c>
      <c r="F98" s="198"/>
      <c r="G98" s="198"/>
      <c r="H98" s="198"/>
      <c r="I98" s="198"/>
      <c r="J98" s="198"/>
      <c r="K98" s="198"/>
      <c r="L98" s="198"/>
      <c r="M98" s="198"/>
      <c r="N98" s="198"/>
      <c r="O98" s="198"/>
      <c r="P98" s="198"/>
      <c r="Q98" s="195">
        <f t="shared" si="42"/>
        <v>0</v>
      </c>
      <c r="R98" s="195">
        <f t="shared" si="43"/>
        <v>0</v>
      </c>
      <c r="T98" s="194">
        <f t="shared" si="50"/>
        <v>0</v>
      </c>
      <c r="U98" s="193">
        <f t="shared" si="44"/>
        <v>46112</v>
      </c>
      <c r="V98" s="192">
        <f t="shared" si="45"/>
        <v>0</v>
      </c>
      <c r="W98" s="192">
        <f t="shared" si="46"/>
        <v>0</v>
      </c>
      <c r="X98" s="192">
        <f t="shared" si="51"/>
        <v>0</v>
      </c>
      <c r="Y98" s="192">
        <f t="shared" si="47"/>
        <v>0</v>
      </c>
      <c r="Z98" s="192">
        <f t="shared" si="52"/>
        <v>0</v>
      </c>
      <c r="AC98" s="191"/>
      <c r="AD98" s="191"/>
      <c r="AE98" s="191"/>
      <c r="AF98" s="191"/>
      <c r="AG98" s="191"/>
      <c r="AH98" s="191"/>
      <c r="AI98" s="191"/>
      <c r="AJ98" s="191"/>
      <c r="AN98" s="199"/>
    </row>
    <row r="99" spans="3:62">
      <c r="C99" s="202">
        <f t="shared" si="36"/>
        <v>0</v>
      </c>
      <c r="D99" s="202">
        <f t="shared" si="37"/>
        <v>0</v>
      </c>
      <c r="F99" s="198"/>
      <c r="G99" s="198"/>
      <c r="H99" s="198"/>
      <c r="I99" s="198"/>
      <c r="J99" s="198"/>
      <c r="K99" s="198"/>
      <c r="L99" s="198"/>
      <c r="M99" s="198"/>
      <c r="N99" s="198"/>
      <c r="O99" s="198"/>
      <c r="P99" s="198"/>
      <c r="Q99" s="195">
        <f t="shared" si="42"/>
        <v>0</v>
      </c>
      <c r="R99" s="195">
        <f t="shared" si="43"/>
        <v>0</v>
      </c>
      <c r="T99" s="194">
        <f t="shared" si="50"/>
        <v>0</v>
      </c>
      <c r="U99" s="193">
        <f t="shared" si="44"/>
        <v>46142</v>
      </c>
      <c r="V99" s="192">
        <f t="shared" si="45"/>
        <v>0</v>
      </c>
      <c r="W99" s="192">
        <f t="shared" si="46"/>
        <v>0</v>
      </c>
      <c r="X99" s="192">
        <f t="shared" si="51"/>
        <v>0</v>
      </c>
      <c r="Y99" s="192">
        <f t="shared" si="47"/>
        <v>0</v>
      </c>
      <c r="Z99" s="192">
        <f t="shared" si="52"/>
        <v>0</v>
      </c>
      <c r="AC99" s="191"/>
      <c r="AD99" s="191"/>
      <c r="AE99" s="191"/>
      <c r="AF99" s="191"/>
      <c r="AG99" s="191"/>
      <c r="AH99" s="191"/>
      <c r="AI99" s="191"/>
      <c r="AJ99" s="191"/>
      <c r="AN99" s="199"/>
    </row>
    <row r="100" spans="3:62">
      <c r="C100" s="202">
        <f t="shared" si="36"/>
        <v>0</v>
      </c>
      <c r="D100" s="202">
        <f t="shared" si="37"/>
        <v>0</v>
      </c>
      <c r="F100" s="198"/>
      <c r="G100" s="198"/>
      <c r="H100" s="198"/>
      <c r="I100" s="198"/>
      <c r="J100" s="198"/>
      <c r="K100" s="198"/>
      <c r="L100" s="198"/>
      <c r="M100" s="198"/>
      <c r="N100" s="198"/>
      <c r="O100" s="198"/>
      <c r="P100" s="198"/>
      <c r="Q100" s="195">
        <f t="shared" si="42"/>
        <v>0</v>
      </c>
      <c r="R100" s="195">
        <f t="shared" si="43"/>
        <v>0</v>
      </c>
      <c r="T100" s="194">
        <f t="shared" si="50"/>
        <v>0</v>
      </c>
      <c r="U100" s="193">
        <f t="shared" si="44"/>
        <v>46173</v>
      </c>
      <c r="V100" s="192">
        <f t="shared" si="45"/>
        <v>0</v>
      </c>
      <c r="W100" s="192">
        <f t="shared" si="46"/>
        <v>0</v>
      </c>
      <c r="X100" s="192">
        <f t="shared" si="51"/>
        <v>0</v>
      </c>
      <c r="Y100" s="192">
        <f t="shared" si="47"/>
        <v>0</v>
      </c>
      <c r="Z100" s="192">
        <f t="shared" si="52"/>
        <v>0</v>
      </c>
      <c r="AC100" s="191"/>
      <c r="AD100" s="191"/>
      <c r="AE100" s="191"/>
      <c r="AF100" s="191"/>
      <c r="AG100" s="191"/>
      <c r="AH100" s="191"/>
      <c r="AI100" s="191"/>
      <c r="AJ100" s="191"/>
      <c r="AN100" s="199"/>
    </row>
    <row r="101" spans="3:62">
      <c r="C101" s="202">
        <f t="shared" si="36"/>
        <v>0</v>
      </c>
      <c r="D101" s="202">
        <f t="shared" si="37"/>
        <v>0</v>
      </c>
      <c r="F101" s="198"/>
      <c r="G101" s="198"/>
      <c r="H101" s="198"/>
      <c r="I101" s="198"/>
      <c r="J101" s="198"/>
      <c r="K101" s="198"/>
      <c r="L101" s="198"/>
      <c r="M101" s="198"/>
      <c r="N101" s="198"/>
      <c r="O101" s="198"/>
      <c r="P101" s="198"/>
      <c r="Q101" s="195">
        <f t="shared" si="42"/>
        <v>0</v>
      </c>
      <c r="R101" s="195">
        <f t="shared" si="43"/>
        <v>0</v>
      </c>
      <c r="T101" s="194">
        <f t="shared" si="50"/>
        <v>0</v>
      </c>
      <c r="U101" s="193">
        <f t="shared" si="44"/>
        <v>46203</v>
      </c>
      <c r="V101" s="192">
        <f t="shared" si="45"/>
        <v>0</v>
      </c>
      <c r="W101" s="192">
        <f t="shared" si="46"/>
        <v>0</v>
      </c>
      <c r="X101" s="192">
        <f t="shared" si="51"/>
        <v>0</v>
      </c>
      <c r="Y101" s="192">
        <f t="shared" si="47"/>
        <v>0</v>
      </c>
      <c r="Z101" s="192">
        <f t="shared" si="52"/>
        <v>0</v>
      </c>
      <c r="AC101" s="191"/>
      <c r="AD101" s="191"/>
      <c r="AE101" s="191"/>
      <c r="AF101" s="191"/>
      <c r="AG101" s="191"/>
      <c r="AH101" s="191"/>
      <c r="AI101" s="191"/>
      <c r="AJ101" s="191"/>
      <c r="AN101" s="199"/>
    </row>
    <row r="102" spans="3:62">
      <c r="C102" s="202">
        <f t="shared" si="36"/>
        <v>0</v>
      </c>
      <c r="D102" s="202">
        <f t="shared" si="37"/>
        <v>0</v>
      </c>
      <c r="F102" s="198"/>
      <c r="G102" s="198"/>
      <c r="H102" s="198"/>
      <c r="I102" s="198"/>
      <c r="J102" s="198"/>
      <c r="K102" s="198"/>
      <c r="L102" s="198"/>
      <c r="M102" s="198"/>
      <c r="N102" s="198"/>
      <c r="O102" s="198"/>
      <c r="P102" s="198"/>
      <c r="Q102" s="195">
        <f t="shared" si="42"/>
        <v>0</v>
      </c>
      <c r="R102" s="195">
        <f t="shared" si="43"/>
        <v>0</v>
      </c>
      <c r="T102" s="194">
        <f t="shared" si="50"/>
        <v>0</v>
      </c>
      <c r="U102" s="193">
        <f t="shared" si="44"/>
        <v>46234</v>
      </c>
      <c r="V102" s="192">
        <f t="shared" si="45"/>
        <v>0</v>
      </c>
      <c r="W102" s="192">
        <f t="shared" si="46"/>
        <v>0</v>
      </c>
      <c r="X102" s="192">
        <f t="shared" si="51"/>
        <v>0</v>
      </c>
      <c r="Y102" s="192">
        <f t="shared" si="47"/>
        <v>0</v>
      </c>
      <c r="Z102" s="192">
        <f t="shared" si="52"/>
        <v>0</v>
      </c>
      <c r="AC102" s="191"/>
      <c r="AD102" s="191"/>
      <c r="AE102" s="191"/>
      <c r="AF102" s="191"/>
      <c r="AG102" s="191"/>
      <c r="AH102" s="191"/>
      <c r="AI102" s="191"/>
      <c r="AJ102" s="191"/>
      <c r="AN102" s="199"/>
    </row>
    <row r="103" spans="3:62">
      <c r="C103" s="202">
        <f t="shared" si="36"/>
        <v>0</v>
      </c>
      <c r="D103" s="202">
        <f t="shared" si="37"/>
        <v>0</v>
      </c>
      <c r="F103" s="198"/>
      <c r="G103" s="198"/>
      <c r="H103" s="198"/>
      <c r="I103" s="198"/>
      <c r="J103" s="198"/>
      <c r="K103" s="198"/>
      <c r="L103" s="198"/>
      <c r="M103" s="198"/>
      <c r="N103" s="198"/>
      <c r="O103" s="198"/>
      <c r="P103" s="198"/>
      <c r="Q103" s="195">
        <f t="shared" si="42"/>
        <v>0</v>
      </c>
      <c r="R103" s="195">
        <f t="shared" si="43"/>
        <v>0</v>
      </c>
      <c r="T103" s="194">
        <f t="shared" si="50"/>
        <v>0</v>
      </c>
      <c r="U103" s="193">
        <f t="shared" si="44"/>
        <v>46265</v>
      </c>
      <c r="V103" s="192">
        <f t="shared" si="45"/>
        <v>0</v>
      </c>
      <c r="W103" s="192">
        <f t="shared" si="46"/>
        <v>0</v>
      </c>
      <c r="X103" s="192">
        <f t="shared" si="51"/>
        <v>0</v>
      </c>
      <c r="Y103" s="192">
        <f t="shared" si="47"/>
        <v>0</v>
      </c>
      <c r="Z103" s="192">
        <f t="shared" si="52"/>
        <v>0</v>
      </c>
      <c r="AC103" s="191"/>
      <c r="AD103" s="191"/>
      <c r="AE103" s="191"/>
      <c r="AF103" s="191"/>
      <c r="AG103" s="191"/>
      <c r="AH103" s="191"/>
      <c r="AI103" s="191"/>
      <c r="AJ103" s="191"/>
      <c r="AN103" s="199"/>
    </row>
    <row r="104" spans="3:62">
      <c r="C104" s="202">
        <f t="shared" si="36"/>
        <v>0</v>
      </c>
      <c r="D104" s="202">
        <f t="shared" si="37"/>
        <v>0</v>
      </c>
      <c r="F104" s="198"/>
      <c r="G104" s="198"/>
      <c r="H104" s="198"/>
      <c r="I104" s="198"/>
      <c r="J104" s="198"/>
      <c r="K104" s="198"/>
      <c r="L104" s="198"/>
      <c r="M104" s="198"/>
      <c r="N104" s="198"/>
      <c r="O104" s="198"/>
      <c r="P104" s="198"/>
      <c r="Q104" s="195">
        <f t="shared" si="42"/>
        <v>0</v>
      </c>
      <c r="R104" s="195">
        <f t="shared" si="43"/>
        <v>0</v>
      </c>
      <c r="T104" s="194">
        <f t="shared" si="50"/>
        <v>0</v>
      </c>
      <c r="U104" s="193">
        <f t="shared" si="44"/>
        <v>46295</v>
      </c>
      <c r="V104" s="192">
        <f t="shared" si="45"/>
        <v>0</v>
      </c>
      <c r="W104" s="192">
        <f t="shared" si="46"/>
        <v>0</v>
      </c>
      <c r="X104" s="192">
        <f t="shared" si="51"/>
        <v>0</v>
      </c>
      <c r="Y104" s="192">
        <f t="shared" si="47"/>
        <v>0</v>
      </c>
      <c r="Z104" s="192">
        <f t="shared" si="52"/>
        <v>0</v>
      </c>
      <c r="AC104" s="191"/>
      <c r="AD104" s="191"/>
      <c r="AE104" s="191"/>
      <c r="AF104" s="191"/>
      <c r="AG104" s="191"/>
      <c r="AH104" s="191"/>
      <c r="AI104" s="191"/>
      <c r="AJ104" s="191"/>
      <c r="AN104" s="199"/>
    </row>
    <row r="105" spans="3:62">
      <c r="C105" s="202">
        <f t="shared" si="36"/>
        <v>0</v>
      </c>
      <c r="D105" s="202">
        <f t="shared" si="37"/>
        <v>0</v>
      </c>
      <c r="F105" s="198"/>
      <c r="G105" s="198"/>
      <c r="H105" s="198"/>
      <c r="I105" s="198"/>
      <c r="J105" s="198"/>
      <c r="K105" s="198"/>
      <c r="L105" s="198"/>
      <c r="M105" s="198"/>
      <c r="N105" s="198"/>
      <c r="O105" s="198"/>
      <c r="P105" s="198"/>
      <c r="Q105" s="195">
        <f t="shared" si="42"/>
        <v>0</v>
      </c>
      <c r="R105" s="195">
        <f t="shared" si="43"/>
        <v>0</v>
      </c>
      <c r="T105" s="194">
        <f t="shared" si="50"/>
        <v>0</v>
      </c>
      <c r="U105" s="193">
        <f t="shared" si="44"/>
        <v>46326</v>
      </c>
      <c r="V105" s="192">
        <f t="shared" si="45"/>
        <v>0</v>
      </c>
      <c r="W105" s="192">
        <f t="shared" si="46"/>
        <v>0</v>
      </c>
      <c r="X105" s="192">
        <f t="shared" si="51"/>
        <v>0</v>
      </c>
      <c r="Y105" s="192">
        <f t="shared" si="47"/>
        <v>0</v>
      </c>
      <c r="Z105" s="192">
        <f t="shared" si="52"/>
        <v>0</v>
      </c>
      <c r="AC105" s="191"/>
      <c r="AD105" s="191"/>
      <c r="AE105" s="191"/>
      <c r="AF105" s="191"/>
      <c r="AG105" s="191"/>
      <c r="AH105" s="191"/>
      <c r="AI105" s="191"/>
      <c r="AJ105" s="191"/>
      <c r="AN105" s="199"/>
    </row>
    <row r="106" spans="3:62">
      <c r="C106" s="202">
        <f t="shared" si="36"/>
        <v>0</v>
      </c>
      <c r="D106" s="202">
        <f t="shared" si="37"/>
        <v>0</v>
      </c>
      <c r="F106" s="198"/>
      <c r="G106" s="198"/>
      <c r="H106" s="198"/>
      <c r="I106" s="198"/>
      <c r="J106" s="198"/>
      <c r="K106" s="198"/>
      <c r="L106" s="198"/>
      <c r="M106" s="198"/>
      <c r="N106" s="198"/>
      <c r="O106" s="198"/>
      <c r="P106" s="198"/>
      <c r="Q106" s="195">
        <f t="shared" si="42"/>
        <v>0</v>
      </c>
      <c r="R106" s="195">
        <f t="shared" si="43"/>
        <v>0</v>
      </c>
      <c r="T106" s="194">
        <f t="shared" si="50"/>
        <v>0</v>
      </c>
      <c r="U106" s="193">
        <f t="shared" si="44"/>
        <v>46356</v>
      </c>
      <c r="V106" s="192">
        <f t="shared" si="45"/>
        <v>0</v>
      </c>
      <c r="W106" s="192">
        <f t="shared" si="46"/>
        <v>0</v>
      </c>
      <c r="X106" s="192">
        <f t="shared" si="51"/>
        <v>0</v>
      </c>
      <c r="Y106" s="192">
        <f t="shared" si="47"/>
        <v>0</v>
      </c>
      <c r="Z106" s="192">
        <f t="shared" si="52"/>
        <v>0</v>
      </c>
      <c r="AC106" s="191"/>
      <c r="AD106" s="191"/>
      <c r="AE106" s="191"/>
      <c r="AF106" s="191"/>
      <c r="AG106" s="191"/>
      <c r="AH106" s="191"/>
      <c r="AI106" s="191"/>
      <c r="AJ106" s="191"/>
      <c r="AN106" s="199"/>
    </row>
    <row r="107" spans="3:62">
      <c r="C107" s="202">
        <f t="shared" si="36"/>
        <v>0</v>
      </c>
      <c r="D107" s="202">
        <f t="shared" si="37"/>
        <v>0</v>
      </c>
      <c r="F107" s="198"/>
      <c r="G107" s="198"/>
      <c r="H107" s="198"/>
      <c r="I107" s="198"/>
      <c r="J107" s="198"/>
      <c r="K107" s="198"/>
      <c r="L107" s="198"/>
      <c r="M107" s="198"/>
      <c r="N107" s="198"/>
      <c r="O107" s="198"/>
      <c r="P107" s="198"/>
      <c r="Q107" s="195">
        <f t="shared" si="42"/>
        <v>0</v>
      </c>
      <c r="R107" s="195">
        <f t="shared" si="43"/>
        <v>0</v>
      </c>
      <c r="T107" s="194">
        <f t="shared" si="50"/>
        <v>0</v>
      </c>
      <c r="U107" s="193">
        <f t="shared" si="44"/>
        <v>46387</v>
      </c>
      <c r="V107" s="192">
        <f t="shared" si="45"/>
        <v>0</v>
      </c>
      <c r="W107" s="192">
        <f t="shared" si="46"/>
        <v>0</v>
      </c>
      <c r="X107" s="192">
        <f t="shared" si="51"/>
        <v>0</v>
      </c>
      <c r="Y107" s="192">
        <f t="shared" si="47"/>
        <v>0</v>
      </c>
      <c r="Z107" s="192">
        <f t="shared" si="52"/>
        <v>0</v>
      </c>
      <c r="AC107" s="191"/>
      <c r="AD107" s="191"/>
      <c r="AE107" s="191"/>
      <c r="AF107" s="191"/>
      <c r="AG107" s="191"/>
      <c r="AH107" s="191"/>
      <c r="AI107" s="191"/>
      <c r="AJ107" s="191"/>
      <c r="AN107" s="199"/>
    </row>
    <row r="108" spans="3:62">
      <c r="C108" s="202">
        <f t="shared" si="36"/>
        <v>0</v>
      </c>
      <c r="D108" s="202">
        <f t="shared" si="37"/>
        <v>0</v>
      </c>
      <c r="F108" s="198"/>
      <c r="G108" s="198"/>
      <c r="H108" s="198"/>
      <c r="I108" s="198"/>
      <c r="J108" s="198"/>
      <c r="K108" s="198"/>
      <c r="L108" s="198"/>
      <c r="M108" s="198"/>
      <c r="N108" s="198"/>
      <c r="O108" s="198"/>
      <c r="P108" s="198"/>
      <c r="Q108" s="195">
        <f t="shared" si="42"/>
        <v>0</v>
      </c>
      <c r="R108" s="195">
        <f t="shared" si="43"/>
        <v>0</v>
      </c>
      <c r="T108" s="194">
        <f t="shared" si="50"/>
        <v>0</v>
      </c>
      <c r="U108" s="193">
        <f t="shared" si="44"/>
        <v>46418</v>
      </c>
      <c r="V108" s="192">
        <f t="shared" si="45"/>
        <v>0</v>
      </c>
      <c r="W108" s="192">
        <f t="shared" si="46"/>
        <v>0</v>
      </c>
      <c r="X108" s="192">
        <f t="shared" si="51"/>
        <v>0</v>
      </c>
      <c r="Y108" s="192">
        <f t="shared" si="47"/>
        <v>0</v>
      </c>
      <c r="Z108" s="192">
        <f t="shared" si="52"/>
        <v>0</v>
      </c>
      <c r="AC108" s="191"/>
      <c r="AD108" s="191"/>
      <c r="AE108" s="191"/>
      <c r="AF108" s="191"/>
      <c r="AG108" s="191"/>
      <c r="AH108" s="191"/>
      <c r="AI108" s="191"/>
      <c r="AJ108" s="191"/>
      <c r="AN108" s="199"/>
    </row>
    <row r="109" spans="3:62">
      <c r="C109" s="202">
        <f t="shared" si="36"/>
        <v>0</v>
      </c>
      <c r="D109" s="202">
        <f t="shared" si="37"/>
        <v>0</v>
      </c>
      <c r="F109" s="198"/>
      <c r="G109" s="198"/>
      <c r="H109" s="198"/>
      <c r="I109" s="198"/>
      <c r="J109" s="198"/>
      <c r="K109" s="198"/>
      <c r="L109" s="198"/>
      <c r="M109" s="198"/>
      <c r="N109" s="198"/>
      <c r="O109" s="198"/>
      <c r="P109" s="198"/>
      <c r="Q109" s="195">
        <f t="shared" si="42"/>
        <v>0</v>
      </c>
      <c r="R109" s="195">
        <f t="shared" si="43"/>
        <v>0</v>
      </c>
      <c r="T109" s="194">
        <f t="shared" si="50"/>
        <v>0</v>
      </c>
      <c r="U109" s="193">
        <f t="shared" si="44"/>
        <v>46446</v>
      </c>
      <c r="V109" s="192">
        <f t="shared" si="45"/>
        <v>0</v>
      </c>
      <c r="W109" s="192">
        <f t="shared" si="46"/>
        <v>0</v>
      </c>
      <c r="X109" s="192">
        <f t="shared" si="51"/>
        <v>0</v>
      </c>
      <c r="Y109" s="192">
        <f t="shared" si="47"/>
        <v>0</v>
      </c>
      <c r="Z109" s="192">
        <f t="shared" si="52"/>
        <v>0</v>
      </c>
      <c r="AC109" s="191"/>
      <c r="AD109" s="191"/>
      <c r="AE109" s="191"/>
      <c r="AF109" s="191"/>
      <c r="AG109" s="191"/>
      <c r="AH109" s="191"/>
      <c r="AI109" s="191"/>
      <c r="AJ109" s="191"/>
      <c r="AN109" s="189"/>
      <c r="AO109" s="189"/>
    </row>
    <row r="110" spans="3:62" s="199" customFormat="1">
      <c r="E110" s="158"/>
      <c r="F110" s="201"/>
      <c r="G110" s="201"/>
      <c r="H110" s="201"/>
      <c r="I110" s="201"/>
      <c r="J110" s="201"/>
      <c r="K110" s="201"/>
      <c r="L110" s="201"/>
      <c r="M110" s="201"/>
      <c r="N110" s="201"/>
      <c r="O110" s="201"/>
      <c r="P110" s="201"/>
      <c r="Q110" s="195">
        <f t="shared" si="42"/>
        <v>0</v>
      </c>
      <c r="R110" s="195">
        <f t="shared" si="43"/>
        <v>0</v>
      </c>
      <c r="S110" s="156"/>
      <c r="T110" s="194">
        <f t="shared" si="50"/>
        <v>0</v>
      </c>
      <c r="U110" s="193">
        <f t="shared" si="44"/>
        <v>46477</v>
      </c>
      <c r="V110" s="192">
        <f t="shared" si="45"/>
        <v>0</v>
      </c>
      <c r="W110" s="192">
        <f t="shared" si="46"/>
        <v>0</v>
      </c>
      <c r="X110" s="192">
        <f t="shared" si="51"/>
        <v>0</v>
      </c>
      <c r="Y110" s="192">
        <f t="shared" si="47"/>
        <v>0</v>
      </c>
      <c r="Z110" s="192">
        <f t="shared" si="52"/>
        <v>0</v>
      </c>
      <c r="AC110" s="200"/>
      <c r="AD110" s="200"/>
      <c r="AE110" s="200"/>
      <c r="AF110" s="200"/>
      <c r="AG110" s="200"/>
      <c r="AH110" s="200"/>
      <c r="AI110" s="200"/>
      <c r="AJ110" s="200"/>
      <c r="AN110" s="199">
        <v>12</v>
      </c>
      <c r="BE110" s="157"/>
      <c r="BJ110" s="157"/>
    </row>
    <row r="111" spans="3:62">
      <c r="F111" s="198"/>
      <c r="G111" s="198"/>
      <c r="H111" s="198"/>
      <c r="I111" s="198"/>
      <c r="J111" s="198"/>
      <c r="K111" s="198"/>
      <c r="L111" s="198"/>
      <c r="Q111" s="195">
        <f t="shared" si="42"/>
        <v>0</v>
      </c>
      <c r="R111" s="195">
        <f t="shared" si="43"/>
        <v>0</v>
      </c>
      <c r="T111" s="194">
        <f t="shared" si="50"/>
        <v>0</v>
      </c>
      <c r="U111" s="193">
        <f t="shared" si="44"/>
        <v>46507</v>
      </c>
      <c r="V111" s="192">
        <f t="shared" si="45"/>
        <v>0</v>
      </c>
      <c r="W111" s="192">
        <f t="shared" si="46"/>
        <v>0</v>
      </c>
      <c r="X111" s="192">
        <f t="shared" si="51"/>
        <v>0</v>
      </c>
      <c r="Y111" s="192">
        <f t="shared" si="47"/>
        <v>0</v>
      </c>
      <c r="Z111" s="192">
        <f t="shared" si="52"/>
        <v>0</v>
      </c>
      <c r="AC111" s="191"/>
      <c r="AD111" s="191"/>
      <c r="AE111" s="191"/>
      <c r="AF111" s="191"/>
      <c r="AG111" s="191"/>
      <c r="AH111" s="191"/>
      <c r="AI111" s="191"/>
      <c r="AJ111" s="191"/>
      <c r="AN111" s="189"/>
      <c r="AO111" s="189"/>
    </row>
    <row r="112" spans="3:62">
      <c r="Q112" s="195">
        <f t="shared" si="42"/>
        <v>0</v>
      </c>
      <c r="R112" s="195">
        <f t="shared" si="43"/>
        <v>0</v>
      </c>
      <c r="T112" s="194">
        <f t="shared" si="50"/>
        <v>0</v>
      </c>
      <c r="U112" s="193">
        <f t="shared" si="44"/>
        <v>46538</v>
      </c>
      <c r="V112" s="192">
        <f t="shared" si="45"/>
        <v>0</v>
      </c>
      <c r="W112" s="192">
        <f t="shared" si="46"/>
        <v>0</v>
      </c>
      <c r="X112" s="192">
        <f t="shared" si="51"/>
        <v>0</v>
      </c>
      <c r="Y112" s="192">
        <f t="shared" si="47"/>
        <v>0</v>
      </c>
      <c r="Z112" s="192">
        <f t="shared" si="52"/>
        <v>0</v>
      </c>
      <c r="AC112" s="191"/>
      <c r="AD112" s="191"/>
      <c r="AE112" s="191"/>
      <c r="AF112" s="191"/>
      <c r="AG112" s="191"/>
      <c r="AH112" s="191"/>
      <c r="AI112" s="191"/>
      <c r="AJ112" s="191"/>
      <c r="AN112" s="189"/>
      <c r="AO112" s="189"/>
    </row>
    <row r="113" spans="17:41">
      <c r="Q113" s="195">
        <f t="shared" si="42"/>
        <v>0</v>
      </c>
      <c r="R113" s="195">
        <f t="shared" si="43"/>
        <v>0</v>
      </c>
      <c r="T113" s="194">
        <f t="shared" si="50"/>
        <v>0</v>
      </c>
      <c r="U113" s="193">
        <f t="shared" si="44"/>
        <v>46568</v>
      </c>
      <c r="V113" s="192">
        <f t="shared" si="45"/>
        <v>0</v>
      </c>
      <c r="W113" s="192">
        <f t="shared" si="46"/>
        <v>0</v>
      </c>
      <c r="X113" s="192">
        <f t="shared" si="51"/>
        <v>0</v>
      </c>
      <c r="Y113" s="192">
        <f t="shared" si="47"/>
        <v>0</v>
      </c>
      <c r="Z113" s="192">
        <f t="shared" si="52"/>
        <v>0</v>
      </c>
      <c r="AC113" s="191"/>
      <c r="AD113" s="191"/>
      <c r="AE113" s="191"/>
      <c r="AF113" s="191"/>
      <c r="AG113" s="191"/>
      <c r="AH113" s="191"/>
      <c r="AI113" s="191"/>
      <c r="AJ113" s="191"/>
      <c r="AN113" s="189"/>
      <c r="AO113" s="189"/>
    </row>
    <row r="114" spans="17:41">
      <c r="Q114" s="195">
        <f t="shared" si="42"/>
        <v>0</v>
      </c>
      <c r="R114" s="195">
        <f t="shared" si="43"/>
        <v>0</v>
      </c>
      <c r="T114" s="194">
        <f t="shared" si="50"/>
        <v>0</v>
      </c>
      <c r="U114" s="193">
        <f t="shared" si="44"/>
        <v>46599</v>
      </c>
      <c r="V114" s="192">
        <f t="shared" si="45"/>
        <v>0</v>
      </c>
      <c r="W114" s="192">
        <f t="shared" si="46"/>
        <v>0</v>
      </c>
      <c r="X114" s="192">
        <f t="shared" si="51"/>
        <v>0</v>
      </c>
      <c r="Y114" s="192">
        <f t="shared" si="47"/>
        <v>0</v>
      </c>
      <c r="Z114" s="192">
        <f t="shared" si="52"/>
        <v>0</v>
      </c>
      <c r="AC114" s="191"/>
      <c r="AD114" s="191"/>
      <c r="AE114" s="191"/>
      <c r="AF114" s="191"/>
      <c r="AG114" s="191"/>
      <c r="AH114" s="191"/>
      <c r="AI114" s="191"/>
      <c r="AJ114" s="191"/>
      <c r="AN114" s="196"/>
      <c r="AO114" s="189"/>
    </row>
    <row r="115" spans="17:41">
      <c r="Q115" s="195">
        <f t="shared" si="42"/>
        <v>0</v>
      </c>
      <c r="R115" s="195">
        <f t="shared" si="43"/>
        <v>0</v>
      </c>
      <c r="T115" s="194">
        <f t="shared" si="50"/>
        <v>0</v>
      </c>
      <c r="U115" s="193">
        <f t="shared" si="44"/>
        <v>46630</v>
      </c>
      <c r="V115" s="192">
        <f t="shared" si="45"/>
        <v>0</v>
      </c>
      <c r="W115" s="192">
        <f t="shared" si="46"/>
        <v>0</v>
      </c>
      <c r="X115" s="192">
        <f t="shared" si="51"/>
        <v>0</v>
      </c>
      <c r="Y115" s="192">
        <f t="shared" si="47"/>
        <v>0</v>
      </c>
      <c r="Z115" s="192">
        <f t="shared" si="52"/>
        <v>0</v>
      </c>
      <c r="AC115" s="191"/>
      <c r="AD115" s="191"/>
      <c r="AE115" s="191"/>
      <c r="AF115" s="191"/>
      <c r="AG115" s="191"/>
      <c r="AH115" s="191"/>
      <c r="AI115" s="191"/>
      <c r="AJ115" s="191"/>
      <c r="AN115" s="197"/>
      <c r="AO115" s="189"/>
    </row>
    <row r="116" spans="17:41">
      <c r="Q116" s="195">
        <f t="shared" si="42"/>
        <v>0</v>
      </c>
      <c r="R116" s="195">
        <f t="shared" si="43"/>
        <v>0</v>
      </c>
      <c r="T116" s="194">
        <f t="shared" si="50"/>
        <v>0</v>
      </c>
      <c r="U116" s="193">
        <f t="shared" si="44"/>
        <v>46660</v>
      </c>
      <c r="V116" s="192">
        <f t="shared" si="45"/>
        <v>0</v>
      </c>
      <c r="W116" s="192">
        <f t="shared" si="46"/>
        <v>0</v>
      </c>
      <c r="X116" s="192">
        <f t="shared" si="51"/>
        <v>0</v>
      </c>
      <c r="Y116" s="192">
        <f t="shared" si="47"/>
        <v>0</v>
      </c>
      <c r="Z116" s="192">
        <f t="shared" si="52"/>
        <v>0</v>
      </c>
      <c r="AC116" s="191"/>
      <c r="AD116" s="191"/>
      <c r="AE116" s="191"/>
      <c r="AF116" s="191"/>
      <c r="AG116" s="191"/>
      <c r="AH116" s="191"/>
      <c r="AI116" s="191"/>
      <c r="AJ116" s="191"/>
      <c r="AN116" s="196"/>
      <c r="AO116" s="189"/>
    </row>
    <row r="117" spans="17:41">
      <c r="Q117" s="195">
        <f t="shared" si="42"/>
        <v>0</v>
      </c>
      <c r="R117" s="195">
        <f t="shared" si="43"/>
        <v>0</v>
      </c>
      <c r="T117" s="194">
        <f t="shared" si="50"/>
        <v>0</v>
      </c>
      <c r="U117" s="193">
        <f t="shared" si="44"/>
        <v>46691</v>
      </c>
      <c r="V117" s="192">
        <f t="shared" si="45"/>
        <v>0</v>
      </c>
      <c r="W117" s="192">
        <f t="shared" si="46"/>
        <v>0</v>
      </c>
      <c r="X117" s="192">
        <f t="shared" si="51"/>
        <v>0</v>
      </c>
      <c r="Y117" s="192">
        <f t="shared" si="47"/>
        <v>0</v>
      </c>
      <c r="Z117" s="192">
        <f t="shared" si="52"/>
        <v>0</v>
      </c>
      <c r="AC117" s="191"/>
      <c r="AD117" s="191"/>
      <c r="AE117" s="191"/>
      <c r="AF117" s="191"/>
      <c r="AG117" s="191"/>
      <c r="AH117" s="191"/>
      <c r="AI117" s="191"/>
      <c r="AJ117" s="191"/>
      <c r="AN117" s="197"/>
      <c r="AO117" s="189"/>
    </row>
    <row r="118" spans="17:41">
      <c r="Q118" s="195">
        <f t="shared" si="42"/>
        <v>0</v>
      </c>
      <c r="R118" s="195">
        <f t="shared" si="43"/>
        <v>0</v>
      </c>
      <c r="T118" s="194">
        <f t="shared" si="50"/>
        <v>0</v>
      </c>
      <c r="U118" s="193">
        <f t="shared" si="44"/>
        <v>46721</v>
      </c>
      <c r="V118" s="192">
        <f t="shared" si="45"/>
        <v>0</v>
      </c>
      <c r="W118" s="192">
        <f t="shared" si="46"/>
        <v>0</v>
      </c>
      <c r="X118" s="192">
        <f t="shared" si="51"/>
        <v>0</v>
      </c>
      <c r="Y118" s="192">
        <f t="shared" si="47"/>
        <v>0</v>
      </c>
      <c r="Z118" s="192">
        <f t="shared" si="52"/>
        <v>0</v>
      </c>
      <c r="AC118" s="191"/>
      <c r="AD118" s="191"/>
      <c r="AE118" s="191"/>
      <c r="AF118" s="191"/>
      <c r="AG118" s="191"/>
      <c r="AH118" s="191"/>
      <c r="AI118" s="191"/>
      <c r="AJ118" s="191"/>
      <c r="AN118" s="196"/>
      <c r="AO118" s="189"/>
    </row>
    <row r="119" spans="17:41">
      <c r="Q119" s="195">
        <f t="shared" si="42"/>
        <v>0</v>
      </c>
      <c r="R119" s="195">
        <f t="shared" si="43"/>
        <v>0</v>
      </c>
      <c r="T119" s="194">
        <f t="shared" si="50"/>
        <v>0</v>
      </c>
      <c r="U119" s="193">
        <f t="shared" si="44"/>
        <v>46752</v>
      </c>
      <c r="V119" s="192">
        <f t="shared" si="45"/>
        <v>0</v>
      </c>
      <c r="W119" s="192">
        <f t="shared" si="46"/>
        <v>0</v>
      </c>
      <c r="X119" s="192">
        <f t="shared" si="51"/>
        <v>0</v>
      </c>
      <c r="Y119" s="192">
        <f t="shared" si="47"/>
        <v>0</v>
      </c>
      <c r="Z119" s="192">
        <f t="shared" si="52"/>
        <v>0</v>
      </c>
      <c r="AC119" s="191"/>
      <c r="AD119" s="191"/>
      <c r="AE119" s="191"/>
      <c r="AF119" s="191"/>
      <c r="AG119" s="191"/>
      <c r="AH119" s="191"/>
      <c r="AI119" s="191"/>
      <c r="AJ119" s="191"/>
      <c r="AN119" s="197"/>
      <c r="AO119" s="189"/>
    </row>
    <row r="120" spans="17:41">
      <c r="Q120" s="195">
        <f t="shared" si="42"/>
        <v>0</v>
      </c>
      <c r="R120" s="195">
        <f t="shared" si="43"/>
        <v>0</v>
      </c>
      <c r="T120" s="194">
        <f t="shared" si="50"/>
        <v>0</v>
      </c>
      <c r="U120" s="193">
        <f t="shared" si="44"/>
        <v>46783</v>
      </c>
      <c r="V120" s="192">
        <f t="shared" si="45"/>
        <v>0</v>
      </c>
      <c r="W120" s="192">
        <f t="shared" si="46"/>
        <v>0</v>
      </c>
      <c r="X120" s="192">
        <f t="shared" si="51"/>
        <v>0</v>
      </c>
      <c r="Y120" s="192">
        <f t="shared" si="47"/>
        <v>0</v>
      </c>
      <c r="Z120" s="192">
        <f t="shared" si="52"/>
        <v>0</v>
      </c>
      <c r="AC120" s="191"/>
      <c r="AD120" s="191"/>
      <c r="AE120" s="191"/>
      <c r="AF120" s="191"/>
      <c r="AG120" s="191"/>
      <c r="AH120" s="191"/>
      <c r="AI120" s="191"/>
      <c r="AJ120" s="191"/>
      <c r="AN120" s="196"/>
      <c r="AO120" s="189"/>
    </row>
    <row r="121" spans="17:41">
      <c r="Q121" s="195">
        <f t="shared" si="42"/>
        <v>0</v>
      </c>
      <c r="R121" s="195">
        <f t="shared" si="43"/>
        <v>0</v>
      </c>
      <c r="T121" s="194">
        <f t="shared" si="50"/>
        <v>0</v>
      </c>
      <c r="U121" s="193">
        <f t="shared" si="44"/>
        <v>46812</v>
      </c>
      <c r="V121" s="192">
        <f t="shared" si="45"/>
        <v>0</v>
      </c>
      <c r="W121" s="192">
        <f t="shared" si="46"/>
        <v>0</v>
      </c>
      <c r="X121" s="192">
        <f t="shared" si="51"/>
        <v>0</v>
      </c>
      <c r="Y121" s="192">
        <f t="shared" si="47"/>
        <v>0</v>
      </c>
      <c r="Z121" s="192">
        <f t="shared" si="52"/>
        <v>0</v>
      </c>
      <c r="AC121" s="191"/>
      <c r="AD121" s="191"/>
      <c r="AE121" s="191"/>
      <c r="AF121" s="191"/>
      <c r="AG121" s="191"/>
      <c r="AH121" s="191"/>
      <c r="AI121" s="191"/>
      <c r="AJ121" s="191"/>
      <c r="AN121" s="197"/>
      <c r="AO121" s="189"/>
    </row>
    <row r="122" spans="17:41">
      <c r="Q122" s="195">
        <f t="shared" si="42"/>
        <v>0</v>
      </c>
      <c r="R122" s="195">
        <f t="shared" si="43"/>
        <v>0</v>
      </c>
      <c r="T122" s="194">
        <f t="shared" si="50"/>
        <v>0</v>
      </c>
      <c r="U122" s="193">
        <f t="shared" si="44"/>
        <v>46843</v>
      </c>
      <c r="V122" s="192">
        <f t="shared" si="45"/>
        <v>0</v>
      </c>
      <c r="W122" s="192">
        <f t="shared" si="46"/>
        <v>0</v>
      </c>
      <c r="X122" s="192">
        <f t="shared" si="51"/>
        <v>0</v>
      </c>
      <c r="Y122" s="192">
        <f t="shared" si="47"/>
        <v>0</v>
      </c>
      <c r="Z122" s="192">
        <f t="shared" si="52"/>
        <v>0</v>
      </c>
      <c r="AC122" s="191"/>
      <c r="AD122" s="191"/>
      <c r="AE122" s="191"/>
      <c r="AF122" s="191"/>
      <c r="AG122" s="191"/>
      <c r="AH122" s="191"/>
      <c r="AI122" s="191"/>
      <c r="AJ122" s="191"/>
      <c r="AN122" s="196"/>
      <c r="AO122" s="189"/>
    </row>
    <row r="123" spans="17:41">
      <c r="Q123" s="195">
        <f t="shared" si="42"/>
        <v>0</v>
      </c>
      <c r="R123" s="195">
        <f t="shared" si="43"/>
        <v>0</v>
      </c>
      <c r="T123" s="194">
        <f t="shared" si="50"/>
        <v>0</v>
      </c>
      <c r="U123" s="193">
        <f t="shared" si="44"/>
        <v>46873</v>
      </c>
      <c r="V123" s="192">
        <f t="shared" si="45"/>
        <v>0</v>
      </c>
      <c r="W123" s="192">
        <f t="shared" si="46"/>
        <v>0</v>
      </c>
      <c r="X123" s="192">
        <f t="shared" si="51"/>
        <v>0</v>
      </c>
      <c r="Y123" s="192">
        <f t="shared" si="47"/>
        <v>0</v>
      </c>
      <c r="Z123" s="192">
        <f t="shared" si="52"/>
        <v>0</v>
      </c>
      <c r="AC123" s="191"/>
      <c r="AD123" s="191"/>
      <c r="AE123" s="191"/>
      <c r="AF123" s="191"/>
      <c r="AG123" s="191"/>
      <c r="AH123" s="191"/>
      <c r="AI123" s="191"/>
      <c r="AJ123" s="191"/>
      <c r="AN123" s="197"/>
      <c r="AO123" s="189"/>
    </row>
    <row r="124" spans="17:41">
      <c r="Q124" s="195">
        <f t="shared" si="42"/>
        <v>0</v>
      </c>
      <c r="R124" s="195">
        <f t="shared" si="43"/>
        <v>0</v>
      </c>
      <c r="T124" s="194">
        <f t="shared" si="50"/>
        <v>0</v>
      </c>
      <c r="U124" s="193">
        <f t="shared" si="44"/>
        <v>46904</v>
      </c>
      <c r="V124" s="192">
        <f t="shared" si="45"/>
        <v>0</v>
      </c>
      <c r="W124" s="192">
        <f t="shared" si="46"/>
        <v>0</v>
      </c>
      <c r="X124" s="192">
        <f t="shared" si="51"/>
        <v>0</v>
      </c>
      <c r="Y124" s="192">
        <f t="shared" si="47"/>
        <v>0</v>
      </c>
      <c r="Z124" s="192">
        <f t="shared" si="52"/>
        <v>0</v>
      </c>
      <c r="AC124" s="191"/>
      <c r="AD124" s="191"/>
      <c r="AE124" s="191"/>
      <c r="AF124" s="191"/>
      <c r="AG124" s="191"/>
      <c r="AH124" s="191"/>
      <c r="AI124" s="191"/>
      <c r="AJ124" s="191"/>
      <c r="AN124" s="196"/>
      <c r="AO124" s="189"/>
    </row>
    <row r="125" spans="17:41">
      <c r="Q125" s="195">
        <f t="shared" si="42"/>
        <v>0</v>
      </c>
      <c r="R125" s="195">
        <f t="shared" si="43"/>
        <v>0</v>
      </c>
      <c r="T125" s="194">
        <f t="shared" si="50"/>
        <v>0</v>
      </c>
      <c r="U125" s="193">
        <f t="shared" si="44"/>
        <v>46934</v>
      </c>
      <c r="V125" s="192">
        <f t="shared" si="45"/>
        <v>0</v>
      </c>
      <c r="W125" s="192">
        <f t="shared" si="46"/>
        <v>0</v>
      </c>
      <c r="X125" s="192">
        <f t="shared" si="51"/>
        <v>0</v>
      </c>
      <c r="Y125" s="192">
        <f t="shared" si="47"/>
        <v>0</v>
      </c>
      <c r="Z125" s="192">
        <f t="shared" si="52"/>
        <v>0</v>
      </c>
      <c r="AC125" s="191"/>
      <c r="AD125" s="191"/>
      <c r="AE125" s="191"/>
      <c r="AF125" s="191"/>
      <c r="AG125" s="191"/>
      <c r="AH125" s="191"/>
      <c r="AI125" s="191"/>
      <c r="AJ125" s="191"/>
      <c r="AN125" s="197"/>
      <c r="AO125" s="189"/>
    </row>
    <row r="126" spans="17:41">
      <c r="Q126" s="195">
        <f t="shared" si="42"/>
        <v>0</v>
      </c>
      <c r="R126" s="195">
        <f t="shared" si="43"/>
        <v>0</v>
      </c>
      <c r="T126" s="194">
        <f t="shared" si="50"/>
        <v>0</v>
      </c>
      <c r="U126" s="193">
        <f t="shared" si="44"/>
        <v>46965</v>
      </c>
      <c r="V126" s="192">
        <f t="shared" si="45"/>
        <v>0</v>
      </c>
      <c r="W126" s="192">
        <f t="shared" si="46"/>
        <v>0</v>
      </c>
      <c r="X126" s="192">
        <f t="shared" si="51"/>
        <v>0</v>
      </c>
      <c r="Y126" s="192">
        <f t="shared" si="47"/>
        <v>0</v>
      </c>
      <c r="Z126" s="192">
        <f t="shared" si="52"/>
        <v>0</v>
      </c>
      <c r="AC126" s="191"/>
      <c r="AD126" s="191"/>
      <c r="AE126" s="191"/>
      <c r="AF126" s="191"/>
      <c r="AG126" s="191"/>
      <c r="AH126" s="191"/>
      <c r="AI126" s="191"/>
      <c r="AJ126" s="191"/>
      <c r="AN126" s="196"/>
      <c r="AO126" s="189"/>
    </row>
    <row r="127" spans="17:41">
      <c r="Q127" s="195">
        <f t="shared" si="42"/>
        <v>0</v>
      </c>
      <c r="R127" s="195">
        <f t="shared" si="43"/>
        <v>0</v>
      </c>
      <c r="T127" s="194">
        <f t="shared" si="50"/>
        <v>0</v>
      </c>
      <c r="U127" s="193">
        <f t="shared" si="44"/>
        <v>46996</v>
      </c>
      <c r="V127" s="192">
        <f t="shared" si="45"/>
        <v>0</v>
      </c>
      <c r="W127" s="192">
        <f t="shared" si="46"/>
        <v>0</v>
      </c>
      <c r="X127" s="192">
        <f t="shared" si="51"/>
        <v>0</v>
      </c>
      <c r="Y127" s="192">
        <f t="shared" si="47"/>
        <v>0</v>
      </c>
      <c r="Z127" s="192">
        <f t="shared" si="52"/>
        <v>0</v>
      </c>
      <c r="AC127" s="191"/>
      <c r="AD127" s="191"/>
      <c r="AE127" s="191"/>
      <c r="AF127" s="191"/>
      <c r="AG127" s="191"/>
      <c r="AH127" s="191"/>
      <c r="AI127" s="191"/>
      <c r="AJ127" s="191"/>
      <c r="AN127" s="197"/>
      <c r="AO127" s="189"/>
    </row>
    <row r="128" spans="17:41">
      <c r="Q128" s="195">
        <f t="shared" si="42"/>
        <v>0</v>
      </c>
      <c r="R128" s="195">
        <f t="shared" si="43"/>
        <v>0</v>
      </c>
      <c r="T128" s="194">
        <f t="shared" si="50"/>
        <v>0</v>
      </c>
      <c r="U128" s="193">
        <f t="shared" si="44"/>
        <v>47026</v>
      </c>
      <c r="V128" s="192">
        <f t="shared" si="45"/>
        <v>0</v>
      </c>
      <c r="W128" s="192">
        <f t="shared" si="46"/>
        <v>0</v>
      </c>
      <c r="X128" s="192">
        <f t="shared" si="51"/>
        <v>0</v>
      </c>
      <c r="Y128" s="192">
        <f t="shared" si="47"/>
        <v>0</v>
      </c>
      <c r="Z128" s="192">
        <f t="shared" si="52"/>
        <v>0</v>
      </c>
      <c r="AC128" s="191"/>
      <c r="AD128" s="191"/>
      <c r="AE128" s="191"/>
      <c r="AF128" s="191"/>
      <c r="AG128" s="191"/>
      <c r="AH128" s="191"/>
      <c r="AI128" s="191"/>
      <c r="AJ128" s="191"/>
      <c r="AN128" s="196"/>
      <c r="AO128" s="189"/>
    </row>
    <row r="129" spans="17:41">
      <c r="Q129" s="195">
        <f t="shared" si="42"/>
        <v>0</v>
      </c>
      <c r="R129" s="195">
        <f t="shared" si="43"/>
        <v>0</v>
      </c>
      <c r="T129" s="194">
        <f t="shared" si="50"/>
        <v>0</v>
      </c>
      <c r="U129" s="193">
        <f t="shared" si="44"/>
        <v>47057</v>
      </c>
      <c r="V129" s="192">
        <f t="shared" si="45"/>
        <v>0</v>
      </c>
      <c r="W129" s="192">
        <f t="shared" si="46"/>
        <v>0</v>
      </c>
      <c r="X129" s="192">
        <f t="shared" si="51"/>
        <v>0</v>
      </c>
      <c r="Y129" s="192">
        <f t="shared" si="47"/>
        <v>0</v>
      </c>
      <c r="Z129" s="192">
        <f t="shared" si="52"/>
        <v>0</v>
      </c>
      <c r="AC129" s="191"/>
      <c r="AD129" s="191"/>
      <c r="AE129" s="191"/>
      <c r="AF129" s="191"/>
      <c r="AG129" s="191"/>
      <c r="AH129" s="191"/>
      <c r="AI129" s="191"/>
      <c r="AJ129" s="191"/>
      <c r="AN129" s="197"/>
      <c r="AO129" s="189"/>
    </row>
    <row r="130" spans="17:41">
      <c r="Q130" s="195">
        <f t="shared" si="42"/>
        <v>0</v>
      </c>
      <c r="R130" s="195">
        <f t="shared" si="43"/>
        <v>0</v>
      </c>
      <c r="T130" s="194">
        <f t="shared" si="50"/>
        <v>0</v>
      </c>
      <c r="U130" s="193">
        <f t="shared" si="44"/>
        <v>47087</v>
      </c>
      <c r="V130" s="192">
        <f t="shared" si="45"/>
        <v>0</v>
      </c>
      <c r="W130" s="192">
        <f t="shared" si="46"/>
        <v>0</v>
      </c>
      <c r="X130" s="192">
        <f t="shared" si="51"/>
        <v>0</v>
      </c>
      <c r="Y130" s="192">
        <f t="shared" si="47"/>
        <v>0</v>
      </c>
      <c r="Z130" s="192">
        <f t="shared" si="52"/>
        <v>0</v>
      </c>
      <c r="AC130" s="191"/>
      <c r="AD130" s="191"/>
      <c r="AE130" s="191"/>
      <c r="AF130" s="191"/>
      <c r="AG130" s="191"/>
      <c r="AH130" s="191"/>
      <c r="AI130" s="191"/>
      <c r="AJ130" s="191"/>
      <c r="AN130" s="196"/>
      <c r="AO130" s="189"/>
    </row>
    <row r="131" spans="17:41">
      <c r="Q131" s="195">
        <f t="shared" si="42"/>
        <v>0</v>
      </c>
      <c r="R131" s="195">
        <f t="shared" si="43"/>
        <v>0</v>
      </c>
      <c r="T131" s="194">
        <f t="shared" si="50"/>
        <v>0</v>
      </c>
      <c r="U131" s="193">
        <f t="shared" si="44"/>
        <v>47118</v>
      </c>
      <c r="V131" s="192">
        <f t="shared" si="45"/>
        <v>0</v>
      </c>
      <c r="W131" s="192">
        <f t="shared" si="46"/>
        <v>0</v>
      </c>
      <c r="X131" s="192">
        <f t="shared" si="51"/>
        <v>0</v>
      </c>
      <c r="Y131" s="192">
        <f t="shared" si="47"/>
        <v>0</v>
      </c>
      <c r="Z131" s="192">
        <f t="shared" si="52"/>
        <v>0</v>
      </c>
      <c r="AC131" s="191"/>
      <c r="AD131" s="191"/>
      <c r="AE131" s="191"/>
      <c r="AF131" s="191"/>
      <c r="AG131" s="191"/>
      <c r="AH131" s="191"/>
      <c r="AI131" s="191"/>
      <c r="AJ131" s="191"/>
      <c r="AN131" s="197"/>
      <c r="AO131" s="189"/>
    </row>
    <row r="132" spans="17:41">
      <c r="Q132" s="195">
        <f t="shared" si="42"/>
        <v>0</v>
      </c>
      <c r="R132" s="195">
        <f t="shared" si="43"/>
        <v>0</v>
      </c>
      <c r="T132" s="194">
        <f t="shared" si="50"/>
        <v>0</v>
      </c>
      <c r="U132" s="193">
        <f t="shared" si="44"/>
        <v>47149</v>
      </c>
      <c r="V132" s="192">
        <f t="shared" si="45"/>
        <v>0</v>
      </c>
      <c r="W132" s="192">
        <f t="shared" si="46"/>
        <v>0</v>
      </c>
      <c r="X132" s="192">
        <f t="shared" si="51"/>
        <v>0</v>
      </c>
      <c r="Y132" s="192">
        <f t="shared" si="47"/>
        <v>0</v>
      </c>
      <c r="Z132" s="192">
        <f t="shared" si="52"/>
        <v>0</v>
      </c>
      <c r="AC132" s="191"/>
      <c r="AD132" s="191"/>
      <c r="AE132" s="191"/>
      <c r="AF132" s="191"/>
      <c r="AG132" s="191"/>
      <c r="AH132" s="191"/>
      <c r="AI132" s="191"/>
      <c r="AJ132" s="191"/>
      <c r="AN132" s="196"/>
      <c r="AO132" s="189"/>
    </row>
    <row r="133" spans="17:41">
      <c r="Q133" s="195">
        <f t="shared" si="42"/>
        <v>0</v>
      </c>
      <c r="R133" s="195">
        <f t="shared" si="43"/>
        <v>0</v>
      </c>
      <c r="T133" s="194">
        <f t="shared" si="50"/>
        <v>0</v>
      </c>
      <c r="U133" s="193">
        <f t="shared" si="44"/>
        <v>47177</v>
      </c>
      <c r="V133" s="192">
        <f t="shared" si="45"/>
        <v>0</v>
      </c>
      <c r="W133" s="192">
        <f t="shared" si="46"/>
        <v>0</v>
      </c>
      <c r="X133" s="192">
        <f t="shared" si="51"/>
        <v>0</v>
      </c>
      <c r="Y133" s="192">
        <f t="shared" si="47"/>
        <v>0</v>
      </c>
      <c r="Z133" s="192">
        <f t="shared" si="52"/>
        <v>0</v>
      </c>
      <c r="AC133" s="191"/>
      <c r="AD133" s="191"/>
      <c r="AE133" s="191"/>
      <c r="AF133" s="191"/>
      <c r="AG133" s="191"/>
      <c r="AH133" s="191"/>
      <c r="AI133" s="191"/>
      <c r="AJ133" s="191"/>
      <c r="AN133" s="197"/>
      <c r="AO133" s="189"/>
    </row>
    <row r="134" spans="17:41">
      <c r="Q134" s="195">
        <f t="shared" ref="Q134:Q140" si="53">IF(Q133-1&gt;=0,Q133-1,0)</f>
        <v>0</v>
      </c>
      <c r="R134" s="195">
        <f t="shared" ref="R134:R140" si="54">IF(Q134&gt;0,R133+1,0)</f>
        <v>0</v>
      </c>
      <c r="T134" s="194">
        <f t="shared" si="50"/>
        <v>0</v>
      </c>
      <c r="U134" s="193">
        <f t="shared" ref="U134:U140" si="55">EOMONTH(U133,$P$206)</f>
        <v>47208</v>
      </c>
      <c r="V134" s="192">
        <f t="shared" ref="V134:V140" si="56">IF(T134&gt;0,V133-W134,0)</f>
        <v>0</v>
      </c>
      <c r="W134" s="192">
        <f t="shared" ref="W134:W140" si="57">IF(T134&gt;$O$10,$V$5/($O$9-$O$10),0)</f>
        <v>0</v>
      </c>
      <c r="X134" s="192">
        <f t="shared" si="51"/>
        <v>0</v>
      </c>
      <c r="Y134" s="192">
        <f t="shared" ref="Y134:Y140" si="58">V133*$O$8</f>
        <v>0</v>
      </c>
      <c r="Z134" s="192">
        <f t="shared" si="52"/>
        <v>0</v>
      </c>
      <c r="AC134" s="191"/>
      <c r="AD134" s="191"/>
      <c r="AE134" s="191"/>
      <c r="AF134" s="191"/>
      <c r="AG134" s="191"/>
      <c r="AH134" s="191"/>
      <c r="AI134" s="191"/>
      <c r="AJ134" s="191"/>
      <c r="AN134" s="196"/>
      <c r="AO134" s="189"/>
    </row>
    <row r="135" spans="17:41">
      <c r="Q135" s="195">
        <f t="shared" si="53"/>
        <v>0</v>
      </c>
      <c r="R135" s="195">
        <f t="shared" si="54"/>
        <v>0</v>
      </c>
      <c r="T135" s="194">
        <f t="shared" ref="T135:T140" si="59">IF(R134&gt;0,T134+1,0)</f>
        <v>0</v>
      </c>
      <c r="U135" s="193">
        <f t="shared" si="55"/>
        <v>47238</v>
      </c>
      <c r="V135" s="192">
        <f t="shared" si="56"/>
        <v>0</v>
      </c>
      <c r="W135" s="192">
        <f t="shared" si="57"/>
        <v>0</v>
      </c>
      <c r="X135" s="192">
        <f t="shared" ref="X135:X140" si="60">W135+X134</f>
        <v>0</v>
      </c>
      <c r="Y135" s="192">
        <f t="shared" si="58"/>
        <v>0</v>
      </c>
      <c r="Z135" s="192">
        <f t="shared" ref="Z135:Z140" si="61">Z134+Y135</f>
        <v>0</v>
      </c>
      <c r="AC135" s="191"/>
      <c r="AD135" s="191"/>
      <c r="AE135" s="191"/>
      <c r="AF135" s="191"/>
      <c r="AG135" s="191"/>
      <c r="AH135" s="191"/>
      <c r="AI135" s="191"/>
      <c r="AJ135" s="191"/>
      <c r="AN135" s="197"/>
      <c r="AO135" s="189"/>
    </row>
    <row r="136" spans="17:41">
      <c r="Q136" s="195">
        <f t="shared" si="53"/>
        <v>0</v>
      </c>
      <c r="R136" s="195">
        <f t="shared" si="54"/>
        <v>0</v>
      </c>
      <c r="T136" s="194">
        <f t="shared" si="59"/>
        <v>0</v>
      </c>
      <c r="U136" s="193">
        <f t="shared" si="55"/>
        <v>47269</v>
      </c>
      <c r="V136" s="192">
        <f t="shared" si="56"/>
        <v>0</v>
      </c>
      <c r="W136" s="192">
        <f t="shared" si="57"/>
        <v>0</v>
      </c>
      <c r="X136" s="192">
        <f t="shared" si="60"/>
        <v>0</v>
      </c>
      <c r="Y136" s="192">
        <f t="shared" si="58"/>
        <v>0</v>
      </c>
      <c r="Z136" s="192">
        <f t="shared" si="61"/>
        <v>0</v>
      </c>
      <c r="AC136" s="191"/>
      <c r="AD136" s="191"/>
      <c r="AE136" s="191"/>
      <c r="AF136" s="191"/>
      <c r="AG136" s="191"/>
      <c r="AH136" s="191"/>
      <c r="AI136" s="191"/>
      <c r="AJ136" s="191"/>
      <c r="AN136" s="196"/>
      <c r="AO136" s="189"/>
    </row>
    <row r="137" spans="17:41">
      <c r="Q137" s="195">
        <f t="shared" si="53"/>
        <v>0</v>
      </c>
      <c r="R137" s="195">
        <f t="shared" si="54"/>
        <v>0</v>
      </c>
      <c r="T137" s="194">
        <f t="shared" si="59"/>
        <v>0</v>
      </c>
      <c r="U137" s="193">
        <f t="shared" si="55"/>
        <v>47299</v>
      </c>
      <c r="V137" s="192">
        <f t="shared" si="56"/>
        <v>0</v>
      </c>
      <c r="W137" s="192">
        <f t="shared" si="57"/>
        <v>0</v>
      </c>
      <c r="X137" s="192">
        <f t="shared" si="60"/>
        <v>0</v>
      </c>
      <c r="Y137" s="192">
        <f t="shared" si="58"/>
        <v>0</v>
      </c>
      <c r="Z137" s="192">
        <f t="shared" si="61"/>
        <v>0</v>
      </c>
      <c r="AC137" s="191"/>
      <c r="AD137" s="191"/>
      <c r="AE137" s="191"/>
      <c r="AF137" s="191"/>
      <c r="AG137" s="191"/>
      <c r="AH137" s="191"/>
      <c r="AI137" s="191"/>
      <c r="AJ137" s="191"/>
      <c r="AN137" s="189"/>
      <c r="AO137" s="189"/>
    </row>
    <row r="138" spans="17:41">
      <c r="Q138" s="195">
        <f t="shared" si="53"/>
        <v>0</v>
      </c>
      <c r="R138" s="195">
        <f t="shared" si="54"/>
        <v>0</v>
      </c>
      <c r="T138" s="194">
        <f t="shared" si="59"/>
        <v>0</v>
      </c>
      <c r="U138" s="193">
        <f t="shared" si="55"/>
        <v>47330</v>
      </c>
      <c r="V138" s="192">
        <f t="shared" si="56"/>
        <v>0</v>
      </c>
      <c r="W138" s="192">
        <f t="shared" si="57"/>
        <v>0</v>
      </c>
      <c r="X138" s="192">
        <f t="shared" si="60"/>
        <v>0</v>
      </c>
      <c r="Y138" s="192">
        <f t="shared" si="58"/>
        <v>0</v>
      </c>
      <c r="Z138" s="192">
        <f t="shared" si="61"/>
        <v>0</v>
      </c>
      <c r="AC138" s="191"/>
      <c r="AD138" s="191"/>
      <c r="AE138" s="191"/>
      <c r="AF138" s="191"/>
      <c r="AG138" s="191"/>
      <c r="AH138" s="191"/>
      <c r="AI138" s="191"/>
      <c r="AJ138" s="191"/>
      <c r="AN138" s="189"/>
      <c r="AO138" s="189"/>
    </row>
    <row r="139" spans="17:41">
      <c r="Q139" s="195">
        <f t="shared" si="53"/>
        <v>0</v>
      </c>
      <c r="R139" s="195">
        <f t="shared" si="54"/>
        <v>0</v>
      </c>
      <c r="T139" s="194">
        <f t="shared" si="59"/>
        <v>0</v>
      </c>
      <c r="U139" s="193">
        <f t="shared" si="55"/>
        <v>47361</v>
      </c>
      <c r="V139" s="192">
        <f t="shared" si="56"/>
        <v>0</v>
      </c>
      <c r="W139" s="192">
        <f t="shared" si="57"/>
        <v>0</v>
      </c>
      <c r="X139" s="192">
        <f t="shared" si="60"/>
        <v>0</v>
      </c>
      <c r="Y139" s="192">
        <f t="shared" si="58"/>
        <v>0</v>
      </c>
      <c r="Z139" s="192">
        <f t="shared" si="61"/>
        <v>0</v>
      </c>
      <c r="AC139" s="191"/>
      <c r="AD139" s="191"/>
      <c r="AE139" s="191"/>
      <c r="AF139" s="191"/>
      <c r="AG139" s="191"/>
      <c r="AH139" s="191"/>
      <c r="AI139" s="191"/>
      <c r="AJ139" s="191"/>
      <c r="AN139" s="189"/>
      <c r="AO139" s="189"/>
    </row>
    <row r="140" spans="17:41">
      <c r="Q140" s="195">
        <f t="shared" si="53"/>
        <v>0</v>
      </c>
      <c r="R140" s="195">
        <f t="shared" si="54"/>
        <v>0</v>
      </c>
      <c r="T140" s="194">
        <f t="shared" si="59"/>
        <v>0</v>
      </c>
      <c r="U140" s="193">
        <f t="shared" si="55"/>
        <v>47391</v>
      </c>
      <c r="V140" s="192">
        <f t="shared" si="56"/>
        <v>0</v>
      </c>
      <c r="W140" s="192">
        <f t="shared" si="57"/>
        <v>0</v>
      </c>
      <c r="X140" s="192">
        <f t="shared" si="60"/>
        <v>0</v>
      </c>
      <c r="Y140" s="192">
        <f t="shared" si="58"/>
        <v>0</v>
      </c>
      <c r="Z140" s="192">
        <f t="shared" si="61"/>
        <v>0</v>
      </c>
      <c r="AC140" s="191"/>
      <c r="AD140" s="191"/>
      <c r="AE140" s="191"/>
      <c r="AF140" s="191"/>
      <c r="AG140" s="191"/>
      <c r="AH140" s="191"/>
      <c r="AI140" s="191"/>
      <c r="AJ140" s="191"/>
      <c r="AN140" s="189"/>
      <c r="AO140" s="189"/>
    </row>
    <row r="141" spans="17:41">
      <c r="AC141" s="191"/>
      <c r="AD141" s="191"/>
      <c r="AE141" s="191"/>
      <c r="AF141" s="191"/>
      <c r="AG141" s="191"/>
      <c r="AH141" s="191"/>
      <c r="AI141" s="191"/>
      <c r="AJ141" s="191"/>
      <c r="AN141" s="189"/>
      <c r="AO141" s="189"/>
    </row>
    <row r="142" spans="17:41">
      <c r="AN142" s="189"/>
      <c r="AO142" s="189"/>
    </row>
    <row r="143" spans="17:41">
      <c r="AN143" s="189"/>
      <c r="AO143" s="189"/>
    </row>
    <row r="144" spans="17:41">
      <c r="AN144" s="189"/>
      <c r="AO144" s="189"/>
    </row>
    <row r="145" spans="40:42">
      <c r="AN145" s="189"/>
      <c r="AO145" s="189"/>
    </row>
    <row r="146" spans="40:42">
      <c r="AN146" s="189"/>
      <c r="AO146" s="189"/>
    </row>
    <row r="147" spans="40:42">
      <c r="AN147" s="189"/>
      <c r="AO147" s="189"/>
    </row>
    <row r="148" spans="40:42">
      <c r="AN148" s="189"/>
      <c r="AO148" s="189"/>
    </row>
    <row r="149" spans="40:42">
      <c r="AN149" s="189"/>
      <c r="AO149" s="189"/>
    </row>
    <row r="150" spans="40:42">
      <c r="AN150" s="189"/>
      <c r="AO150" s="189"/>
    </row>
    <row r="151" spans="40:42">
      <c r="AN151" s="189"/>
      <c r="AO151" s="189"/>
    </row>
    <row r="152" spans="40:42">
      <c r="AN152" s="189"/>
      <c r="AO152" s="189"/>
    </row>
    <row r="153" spans="40:42">
      <c r="AN153" s="189"/>
      <c r="AO153" s="189"/>
    </row>
    <row r="154" spans="40:42">
      <c r="AN154" s="189"/>
      <c r="AO154" s="189"/>
    </row>
    <row r="155" spans="40:42">
      <c r="AN155" s="189"/>
      <c r="AO155" s="189"/>
    </row>
    <row r="156" spans="40:42">
      <c r="AN156" s="189"/>
      <c r="AO156" s="189"/>
    </row>
    <row r="157" spans="40:42">
      <c r="AN157" s="189"/>
      <c r="AO157" s="189"/>
    </row>
    <row r="158" spans="40:42">
      <c r="AN158" s="189"/>
      <c r="AO158" s="189"/>
    </row>
    <row r="159" spans="40:42">
      <c r="AN159" s="189"/>
      <c r="AO159" s="189"/>
      <c r="AP159" s="190"/>
    </row>
    <row r="160" spans="40:42">
      <c r="AN160" s="189"/>
      <c r="AO160" s="189"/>
    </row>
    <row r="161" spans="40:41">
      <c r="AN161" s="189"/>
      <c r="AO161" s="189"/>
    </row>
    <row r="201" spans="14:16" ht="17.399999999999999">
      <c r="N201" s="620" t="s">
        <v>317</v>
      </c>
      <c r="O201" s="620"/>
      <c r="P201" s="620"/>
    </row>
    <row r="202" spans="14:16" ht="27.6">
      <c r="N202" s="188" t="s">
        <v>316</v>
      </c>
      <c r="O202" s="188" t="s">
        <v>315</v>
      </c>
      <c r="P202" s="187" t="s">
        <v>314</v>
      </c>
    </row>
    <row r="203" spans="14:16" ht="15">
      <c r="N203" s="186">
        <f>IF(O208=1,O4/12,0)</f>
        <v>4.1666666666666666E-3</v>
      </c>
      <c r="O203" s="185">
        <f>IF($O208=1,$O$5,0)</f>
        <v>60</v>
      </c>
      <c r="P203" s="184"/>
    </row>
    <row r="204" spans="14:16" ht="15">
      <c r="N204" s="182">
        <f>IF(O209=1,O4/4,0)</f>
        <v>0</v>
      </c>
      <c r="O204" s="181">
        <f>IF($O209=1,$O$5/4,0)</f>
        <v>0</v>
      </c>
      <c r="P204" s="183"/>
    </row>
    <row r="205" spans="14:16" ht="15">
      <c r="N205" s="182">
        <f>IF(O210=1,O4,0)</f>
        <v>0</v>
      </c>
      <c r="O205" s="181">
        <f>IF($O210=1,$O$5/12,0)</f>
        <v>0</v>
      </c>
      <c r="P205" s="180"/>
    </row>
    <row r="206" spans="14:16" ht="15.6">
      <c r="N206" s="179"/>
      <c r="O206" s="178"/>
      <c r="P206" s="177">
        <f>IF(O208=1,1,IF(O209=1,3,IF(O210=1,12,0)))</f>
        <v>1</v>
      </c>
    </row>
    <row r="207" spans="14:16" ht="60">
      <c r="N207" s="176" t="s">
        <v>313</v>
      </c>
      <c r="O207" s="175" t="s">
        <v>312</v>
      </c>
    </row>
    <row r="208" spans="14:16" ht="15">
      <c r="N208" s="173" t="s">
        <v>311</v>
      </c>
      <c r="O208" s="174">
        <v>1</v>
      </c>
    </row>
    <row r="209" spans="14:22" ht="15">
      <c r="N209" s="173" t="s">
        <v>310</v>
      </c>
      <c r="O209" s="174"/>
    </row>
    <row r="210" spans="14:22" ht="15">
      <c r="N210" s="173" t="s">
        <v>309</v>
      </c>
      <c r="O210" s="172"/>
    </row>
    <row r="214" spans="14:22">
      <c r="O214" s="159"/>
      <c r="P214" s="159"/>
      <c r="Q214" s="171"/>
      <c r="R214" s="170"/>
      <c r="S214" s="168" t="s">
        <v>308</v>
      </c>
      <c r="T214" s="159"/>
      <c r="U214" s="159"/>
      <c r="V214" s="159"/>
    </row>
    <row r="215" spans="14:22">
      <c r="O215" s="168" t="s">
        <v>307</v>
      </c>
      <c r="P215" s="165">
        <v>41639</v>
      </c>
      <c r="Q215" s="166">
        <v>0</v>
      </c>
      <c r="R215" s="163">
        <v>0</v>
      </c>
      <c r="S215" s="161">
        <f t="shared" ref="S215:S228" si="62">$V$5</f>
        <v>0</v>
      </c>
      <c r="T215" s="168" t="s">
        <v>306</v>
      </c>
      <c r="U215" s="159">
        <f t="shared" ref="U215:U228" si="63">VLOOKUP($AC$5,Q215:S228,2)</f>
        <v>0</v>
      </c>
      <c r="V215" s="159"/>
    </row>
    <row r="216" spans="14:22">
      <c r="O216" s="168" t="s">
        <v>305</v>
      </c>
      <c r="P216" s="165">
        <v>41670</v>
      </c>
      <c r="Q216" s="164">
        <v>1</v>
      </c>
      <c r="R216" s="163">
        <v>1</v>
      </c>
      <c r="S216" s="161">
        <f t="shared" si="62"/>
        <v>0</v>
      </c>
      <c r="T216" s="159"/>
      <c r="U216" s="159" t="e">
        <f t="shared" si="63"/>
        <v>#N/A</v>
      </c>
      <c r="V216" s="159"/>
    </row>
    <row r="217" spans="14:22">
      <c r="O217" s="168" t="s">
        <v>304</v>
      </c>
      <c r="P217" s="169">
        <v>41698</v>
      </c>
      <c r="Q217" s="164">
        <v>2</v>
      </c>
      <c r="R217" s="163">
        <v>2</v>
      </c>
      <c r="S217" s="161">
        <f t="shared" si="62"/>
        <v>0</v>
      </c>
      <c r="T217" s="159"/>
      <c r="U217" s="159" t="e">
        <f t="shared" si="63"/>
        <v>#N/A</v>
      </c>
      <c r="V217" s="159"/>
    </row>
    <row r="218" spans="14:22">
      <c r="O218" s="168" t="s">
        <v>303</v>
      </c>
      <c r="P218" s="165">
        <v>41729</v>
      </c>
      <c r="Q218" s="164">
        <v>3</v>
      </c>
      <c r="R218" s="163">
        <v>3</v>
      </c>
      <c r="S218" s="161">
        <f t="shared" si="62"/>
        <v>0</v>
      </c>
      <c r="T218" s="159"/>
      <c r="U218" s="159" t="e">
        <f t="shared" si="63"/>
        <v>#N/A</v>
      </c>
      <c r="V218" s="159"/>
    </row>
    <row r="219" spans="14:22">
      <c r="O219" s="168" t="s">
        <v>302</v>
      </c>
      <c r="P219" s="165">
        <v>41759</v>
      </c>
      <c r="Q219" s="164">
        <v>4</v>
      </c>
      <c r="R219" s="163">
        <v>4</v>
      </c>
      <c r="S219" s="161">
        <f t="shared" si="62"/>
        <v>0</v>
      </c>
      <c r="T219" s="159"/>
      <c r="U219" s="159" t="e">
        <f t="shared" si="63"/>
        <v>#N/A</v>
      </c>
      <c r="V219" s="159"/>
    </row>
    <row r="220" spans="14:22">
      <c r="O220" s="159"/>
      <c r="P220" s="165">
        <v>41790</v>
      </c>
      <c r="Q220" s="164">
        <v>5</v>
      </c>
      <c r="R220" s="163">
        <v>5</v>
      </c>
      <c r="S220" s="161">
        <f t="shared" si="62"/>
        <v>0</v>
      </c>
      <c r="T220" s="159"/>
      <c r="U220" s="159" t="e">
        <f t="shared" si="63"/>
        <v>#N/A</v>
      </c>
      <c r="V220" s="159"/>
    </row>
    <row r="221" spans="14:22">
      <c r="O221" s="159"/>
      <c r="P221" s="165">
        <v>41820</v>
      </c>
      <c r="Q221" s="164">
        <v>6</v>
      </c>
      <c r="R221" s="163">
        <v>6</v>
      </c>
      <c r="S221" s="161">
        <f t="shared" si="62"/>
        <v>0</v>
      </c>
      <c r="T221" s="159"/>
      <c r="U221" s="159" t="e">
        <f t="shared" si="63"/>
        <v>#N/A</v>
      </c>
      <c r="V221" s="159"/>
    </row>
    <row r="222" spans="14:22">
      <c r="O222" s="159"/>
      <c r="P222" s="165">
        <v>41851</v>
      </c>
      <c r="Q222" s="164">
        <v>7</v>
      </c>
      <c r="R222" s="163">
        <v>7</v>
      </c>
      <c r="S222" s="161">
        <f t="shared" si="62"/>
        <v>0</v>
      </c>
      <c r="T222" s="168"/>
      <c r="U222" s="159" t="e">
        <f t="shared" si="63"/>
        <v>#N/A</v>
      </c>
      <c r="V222" s="159"/>
    </row>
    <row r="223" spans="14:22">
      <c r="O223" s="159"/>
      <c r="P223" s="165">
        <v>41882</v>
      </c>
      <c r="Q223" s="164">
        <v>8</v>
      </c>
      <c r="R223" s="163">
        <v>8</v>
      </c>
      <c r="S223" s="161">
        <f t="shared" si="62"/>
        <v>0</v>
      </c>
      <c r="T223" s="159"/>
      <c r="U223" s="159" t="e">
        <f t="shared" si="63"/>
        <v>#N/A</v>
      </c>
      <c r="V223" s="159"/>
    </row>
    <row r="224" spans="14:22">
      <c r="O224" s="159"/>
      <c r="P224" s="165">
        <v>41912</v>
      </c>
      <c r="Q224" s="164">
        <v>9</v>
      </c>
      <c r="R224" s="167">
        <v>9</v>
      </c>
      <c r="S224" s="161">
        <f t="shared" si="62"/>
        <v>0</v>
      </c>
      <c r="T224" s="159"/>
      <c r="U224" s="159" t="e">
        <f t="shared" si="63"/>
        <v>#N/A</v>
      </c>
      <c r="V224" s="159"/>
    </row>
    <row r="225" spans="15:22">
      <c r="O225" s="159"/>
      <c r="P225" s="165">
        <v>41943</v>
      </c>
      <c r="Q225" s="166">
        <v>10</v>
      </c>
      <c r="R225" s="163">
        <v>10</v>
      </c>
      <c r="S225" s="161">
        <f t="shared" si="62"/>
        <v>0</v>
      </c>
      <c r="T225" s="159"/>
      <c r="U225" s="159" t="e">
        <f t="shared" si="63"/>
        <v>#N/A</v>
      </c>
      <c r="V225" s="159"/>
    </row>
    <row r="226" spans="15:22">
      <c r="O226" s="159"/>
      <c r="P226" s="165">
        <v>41973</v>
      </c>
      <c r="Q226" s="164">
        <v>11</v>
      </c>
      <c r="R226" s="163">
        <v>11</v>
      </c>
      <c r="S226" s="161">
        <f t="shared" si="62"/>
        <v>0</v>
      </c>
      <c r="T226" s="159"/>
      <c r="U226" s="159" t="e">
        <f t="shared" si="63"/>
        <v>#N/A</v>
      </c>
      <c r="V226" s="159"/>
    </row>
    <row r="227" spans="15:22">
      <c r="O227" s="159"/>
      <c r="P227" s="165">
        <v>42004</v>
      </c>
      <c r="Q227" s="164">
        <v>12</v>
      </c>
      <c r="R227" s="163">
        <v>12</v>
      </c>
      <c r="S227" s="161">
        <f t="shared" si="62"/>
        <v>0</v>
      </c>
      <c r="T227" s="159"/>
      <c r="U227" s="159" t="e">
        <f t="shared" si="63"/>
        <v>#N/A</v>
      </c>
      <c r="V227" s="159"/>
    </row>
    <row r="228" spans="15:22">
      <c r="O228" s="159"/>
      <c r="P228" s="160">
        <f t="shared" ref="P228:P240" si="64">EOMONTH(P227,1)</f>
        <v>42035</v>
      </c>
      <c r="Q228" s="162">
        <v>13</v>
      </c>
      <c r="R228" s="159"/>
      <c r="S228" s="161">
        <f t="shared" si="62"/>
        <v>0</v>
      </c>
      <c r="T228" s="159">
        <v>2017</v>
      </c>
      <c r="U228" s="159" t="e">
        <f t="shared" si="63"/>
        <v>#N/A</v>
      </c>
      <c r="V228" s="159"/>
    </row>
    <row r="229" spans="15:22">
      <c r="O229" s="159"/>
      <c r="P229" s="160">
        <f t="shared" si="64"/>
        <v>42063</v>
      </c>
      <c r="Q229" s="159">
        <f t="shared" ref="Q229:Q275" si="65">Q228+1</f>
        <v>14</v>
      </c>
      <c r="R229" s="159"/>
      <c r="S229" s="159"/>
      <c r="T229" s="159"/>
      <c r="U229" s="159"/>
      <c r="V229" s="159"/>
    </row>
    <row r="230" spans="15:22">
      <c r="O230" s="159"/>
      <c r="P230" s="160">
        <f t="shared" si="64"/>
        <v>42094</v>
      </c>
      <c r="Q230" s="159">
        <f t="shared" si="65"/>
        <v>15</v>
      </c>
      <c r="R230" s="159"/>
      <c r="S230" s="159"/>
      <c r="T230" s="159"/>
      <c r="U230" s="159"/>
      <c r="V230" s="159"/>
    </row>
    <row r="231" spans="15:22">
      <c r="O231" s="159"/>
      <c r="P231" s="160">
        <f t="shared" si="64"/>
        <v>42124</v>
      </c>
      <c r="Q231" s="159">
        <f t="shared" si="65"/>
        <v>16</v>
      </c>
      <c r="R231" s="159"/>
      <c r="S231" s="159"/>
      <c r="T231" s="159"/>
      <c r="U231" s="159"/>
      <c r="V231" s="159"/>
    </row>
    <row r="232" spans="15:22">
      <c r="O232" s="159"/>
      <c r="P232" s="160">
        <f t="shared" si="64"/>
        <v>42155</v>
      </c>
      <c r="Q232" s="159">
        <f t="shared" si="65"/>
        <v>17</v>
      </c>
      <c r="R232" s="159"/>
      <c r="S232" s="159"/>
      <c r="T232" s="159"/>
      <c r="U232" s="159"/>
      <c r="V232" s="159"/>
    </row>
    <row r="233" spans="15:22">
      <c r="O233" s="159"/>
      <c r="P233" s="160">
        <f t="shared" si="64"/>
        <v>42185</v>
      </c>
      <c r="Q233" s="159">
        <f t="shared" si="65"/>
        <v>18</v>
      </c>
      <c r="R233" s="159"/>
      <c r="S233" s="159"/>
      <c r="T233" s="159"/>
      <c r="U233" s="159"/>
      <c r="V233" s="159"/>
    </row>
    <row r="234" spans="15:22">
      <c r="O234" s="159"/>
      <c r="P234" s="160">
        <f t="shared" si="64"/>
        <v>42216</v>
      </c>
      <c r="Q234" s="159">
        <f t="shared" si="65"/>
        <v>19</v>
      </c>
      <c r="R234" s="159"/>
      <c r="S234" s="159"/>
      <c r="T234" s="159"/>
      <c r="U234" s="159"/>
      <c r="V234" s="159"/>
    </row>
    <row r="235" spans="15:22">
      <c r="O235" s="159"/>
      <c r="P235" s="160">
        <f t="shared" si="64"/>
        <v>42247</v>
      </c>
      <c r="Q235" s="159">
        <f t="shared" si="65"/>
        <v>20</v>
      </c>
      <c r="R235" s="159"/>
      <c r="S235" s="159"/>
      <c r="T235" s="159"/>
      <c r="U235" s="159"/>
      <c r="V235" s="159"/>
    </row>
    <row r="236" spans="15:22">
      <c r="O236" s="159"/>
      <c r="P236" s="160">
        <f t="shared" si="64"/>
        <v>42277</v>
      </c>
      <c r="Q236" s="159">
        <f t="shared" si="65"/>
        <v>21</v>
      </c>
      <c r="R236" s="159"/>
      <c r="S236" s="159"/>
      <c r="T236" s="159"/>
      <c r="U236" s="159"/>
      <c r="V236" s="159"/>
    </row>
    <row r="237" spans="15:22">
      <c r="O237" s="159"/>
      <c r="P237" s="160">
        <f t="shared" si="64"/>
        <v>42308</v>
      </c>
      <c r="Q237" s="159">
        <f t="shared" si="65"/>
        <v>22</v>
      </c>
      <c r="R237" s="159"/>
      <c r="S237" s="159"/>
      <c r="T237" s="159"/>
      <c r="U237" s="159"/>
      <c r="V237" s="159"/>
    </row>
    <row r="238" spans="15:22">
      <c r="O238" s="159"/>
      <c r="P238" s="160">
        <f t="shared" si="64"/>
        <v>42338</v>
      </c>
      <c r="Q238" s="159">
        <f t="shared" si="65"/>
        <v>23</v>
      </c>
      <c r="R238" s="159"/>
      <c r="S238" s="159"/>
      <c r="T238" s="159"/>
      <c r="U238" s="159"/>
      <c r="V238" s="159"/>
    </row>
    <row r="239" spans="15:22">
      <c r="O239" s="159"/>
      <c r="P239" s="160">
        <f t="shared" si="64"/>
        <v>42369</v>
      </c>
      <c r="Q239" s="159">
        <f t="shared" si="65"/>
        <v>24</v>
      </c>
      <c r="R239" s="159"/>
      <c r="S239" s="159"/>
      <c r="T239" s="159"/>
      <c r="U239" s="159"/>
      <c r="V239" s="159"/>
    </row>
    <row r="240" spans="15:22">
      <c r="O240" s="159"/>
      <c r="P240" s="160">
        <f t="shared" si="64"/>
        <v>42400</v>
      </c>
      <c r="Q240" s="159">
        <f t="shared" si="65"/>
        <v>25</v>
      </c>
      <c r="R240" s="159"/>
      <c r="S240" s="159"/>
      <c r="T240" s="159"/>
      <c r="U240" s="159"/>
      <c r="V240" s="159"/>
    </row>
    <row r="241" spans="15:22">
      <c r="O241" s="159"/>
      <c r="P241" s="160">
        <v>42428</v>
      </c>
      <c r="Q241" s="159">
        <f t="shared" si="65"/>
        <v>26</v>
      </c>
      <c r="R241" s="159"/>
      <c r="S241" s="159"/>
      <c r="T241" s="159"/>
      <c r="U241" s="159"/>
      <c r="V241" s="159"/>
    </row>
    <row r="242" spans="15:22">
      <c r="O242" s="159"/>
      <c r="P242" s="160">
        <f t="shared" ref="P242:P275" si="66">EOMONTH(P241,1)</f>
        <v>42460</v>
      </c>
      <c r="Q242" s="159">
        <f t="shared" si="65"/>
        <v>27</v>
      </c>
      <c r="R242" s="159"/>
      <c r="S242" s="159"/>
      <c r="T242" s="159"/>
      <c r="U242" s="159"/>
      <c r="V242" s="159"/>
    </row>
    <row r="243" spans="15:22">
      <c r="O243" s="159"/>
      <c r="P243" s="160">
        <f t="shared" si="66"/>
        <v>42490</v>
      </c>
      <c r="Q243" s="159">
        <f t="shared" si="65"/>
        <v>28</v>
      </c>
      <c r="R243" s="159"/>
      <c r="S243" s="159"/>
      <c r="T243" s="159"/>
      <c r="U243" s="159"/>
      <c r="V243" s="159"/>
    </row>
    <row r="244" spans="15:22">
      <c r="O244" s="159"/>
      <c r="P244" s="160">
        <f t="shared" si="66"/>
        <v>42521</v>
      </c>
      <c r="Q244" s="159">
        <f t="shared" si="65"/>
        <v>29</v>
      </c>
      <c r="R244" s="159"/>
      <c r="S244" s="159"/>
      <c r="T244" s="159"/>
      <c r="U244" s="159"/>
      <c r="V244" s="159"/>
    </row>
    <row r="245" spans="15:22">
      <c r="O245" s="159"/>
      <c r="P245" s="160">
        <f t="shared" si="66"/>
        <v>42551</v>
      </c>
      <c r="Q245" s="159">
        <f t="shared" si="65"/>
        <v>30</v>
      </c>
      <c r="R245" s="159"/>
      <c r="S245" s="159"/>
      <c r="T245" s="159"/>
      <c r="U245" s="159"/>
      <c r="V245" s="159"/>
    </row>
    <row r="246" spans="15:22">
      <c r="O246" s="159"/>
      <c r="P246" s="160">
        <f t="shared" si="66"/>
        <v>42582</v>
      </c>
      <c r="Q246" s="159">
        <f t="shared" si="65"/>
        <v>31</v>
      </c>
      <c r="R246" s="159"/>
      <c r="S246" s="159"/>
      <c r="T246" s="159"/>
      <c r="U246" s="159"/>
      <c r="V246" s="159"/>
    </row>
    <row r="247" spans="15:22">
      <c r="O247" s="159"/>
      <c r="P247" s="160">
        <f t="shared" si="66"/>
        <v>42613</v>
      </c>
      <c r="Q247" s="159">
        <f t="shared" si="65"/>
        <v>32</v>
      </c>
      <c r="R247" s="159"/>
      <c r="S247" s="159"/>
      <c r="T247" s="159"/>
      <c r="U247" s="159"/>
      <c r="V247" s="159"/>
    </row>
    <row r="248" spans="15:22">
      <c r="O248" s="159"/>
      <c r="P248" s="160">
        <f t="shared" si="66"/>
        <v>42643</v>
      </c>
      <c r="Q248" s="159">
        <f t="shared" si="65"/>
        <v>33</v>
      </c>
      <c r="R248" s="159"/>
      <c r="S248" s="159"/>
      <c r="T248" s="159"/>
      <c r="U248" s="159"/>
      <c r="V248" s="159"/>
    </row>
    <row r="249" spans="15:22">
      <c r="O249" s="159"/>
      <c r="P249" s="160">
        <f t="shared" si="66"/>
        <v>42674</v>
      </c>
      <c r="Q249" s="159">
        <f t="shared" si="65"/>
        <v>34</v>
      </c>
      <c r="R249" s="159"/>
      <c r="S249" s="159"/>
      <c r="T249" s="159"/>
      <c r="U249" s="159"/>
      <c r="V249" s="159"/>
    </row>
    <row r="250" spans="15:22">
      <c r="O250" s="159"/>
      <c r="P250" s="160">
        <f t="shared" si="66"/>
        <v>42704</v>
      </c>
      <c r="Q250" s="159">
        <f t="shared" si="65"/>
        <v>35</v>
      </c>
      <c r="R250" s="159"/>
      <c r="S250" s="159"/>
      <c r="T250" s="159"/>
      <c r="U250" s="159"/>
      <c r="V250" s="159"/>
    </row>
    <row r="251" spans="15:22">
      <c r="O251" s="159"/>
      <c r="P251" s="160">
        <f t="shared" si="66"/>
        <v>42735</v>
      </c>
      <c r="Q251" s="159">
        <f t="shared" si="65"/>
        <v>36</v>
      </c>
      <c r="R251" s="159"/>
      <c r="S251" s="159"/>
      <c r="T251" s="159"/>
      <c r="U251" s="159"/>
      <c r="V251" s="159"/>
    </row>
    <row r="252" spans="15:22">
      <c r="O252" s="159"/>
      <c r="P252" s="160">
        <f t="shared" si="66"/>
        <v>42766</v>
      </c>
      <c r="Q252" s="159">
        <f t="shared" si="65"/>
        <v>37</v>
      </c>
      <c r="R252" s="159"/>
      <c r="S252" s="159"/>
      <c r="T252" s="159"/>
      <c r="U252" s="159"/>
      <c r="V252" s="159"/>
    </row>
    <row r="253" spans="15:22">
      <c r="O253" s="159"/>
      <c r="P253" s="160">
        <f t="shared" si="66"/>
        <v>42794</v>
      </c>
      <c r="Q253" s="159">
        <f t="shared" si="65"/>
        <v>38</v>
      </c>
      <c r="R253" s="159"/>
      <c r="S253" s="159"/>
      <c r="T253" s="159"/>
      <c r="U253" s="159"/>
      <c r="V253" s="159"/>
    </row>
    <row r="254" spans="15:22">
      <c r="O254" s="159"/>
      <c r="P254" s="160">
        <f t="shared" si="66"/>
        <v>42825</v>
      </c>
      <c r="Q254" s="159">
        <f t="shared" si="65"/>
        <v>39</v>
      </c>
      <c r="R254" s="159"/>
      <c r="S254" s="159"/>
      <c r="T254" s="159"/>
      <c r="U254" s="159"/>
      <c r="V254" s="159"/>
    </row>
    <row r="255" spans="15:22">
      <c r="O255" s="159"/>
      <c r="P255" s="160">
        <f t="shared" si="66"/>
        <v>42855</v>
      </c>
      <c r="Q255" s="159">
        <f t="shared" si="65"/>
        <v>40</v>
      </c>
      <c r="R255" s="159"/>
      <c r="S255" s="159"/>
      <c r="T255" s="159"/>
      <c r="U255" s="159"/>
      <c r="V255" s="159"/>
    </row>
    <row r="256" spans="15:22">
      <c r="O256" s="159"/>
      <c r="P256" s="160">
        <f t="shared" si="66"/>
        <v>42886</v>
      </c>
      <c r="Q256" s="159">
        <f t="shared" si="65"/>
        <v>41</v>
      </c>
      <c r="R256" s="159"/>
      <c r="S256" s="159"/>
      <c r="T256" s="159"/>
      <c r="U256" s="159"/>
      <c r="V256" s="159"/>
    </row>
    <row r="257" spans="15:22">
      <c r="O257" s="159"/>
      <c r="P257" s="160">
        <f t="shared" si="66"/>
        <v>42916</v>
      </c>
      <c r="Q257" s="159">
        <f t="shared" si="65"/>
        <v>42</v>
      </c>
      <c r="R257" s="159"/>
      <c r="S257" s="159"/>
      <c r="T257" s="159"/>
      <c r="U257" s="159"/>
      <c r="V257" s="159"/>
    </row>
    <row r="258" spans="15:22">
      <c r="O258" s="159"/>
      <c r="P258" s="160">
        <f t="shared" si="66"/>
        <v>42947</v>
      </c>
      <c r="Q258" s="159">
        <f t="shared" si="65"/>
        <v>43</v>
      </c>
      <c r="R258" s="159"/>
      <c r="S258" s="159"/>
      <c r="T258" s="159"/>
      <c r="U258" s="159"/>
      <c r="V258" s="159"/>
    </row>
    <row r="259" spans="15:22">
      <c r="O259" s="159"/>
      <c r="P259" s="160">
        <f t="shared" si="66"/>
        <v>42978</v>
      </c>
      <c r="Q259" s="159">
        <f t="shared" si="65"/>
        <v>44</v>
      </c>
      <c r="R259" s="159"/>
      <c r="S259" s="159"/>
      <c r="T259" s="159"/>
      <c r="U259" s="159"/>
      <c r="V259" s="159"/>
    </row>
    <row r="260" spans="15:22">
      <c r="O260" s="159"/>
      <c r="P260" s="160">
        <f t="shared" si="66"/>
        <v>43008</v>
      </c>
      <c r="Q260" s="159">
        <f t="shared" si="65"/>
        <v>45</v>
      </c>
      <c r="R260" s="159"/>
      <c r="S260" s="159"/>
      <c r="T260" s="159"/>
      <c r="U260" s="159"/>
      <c r="V260" s="159"/>
    </row>
    <row r="261" spans="15:22">
      <c r="O261" s="159"/>
      <c r="P261" s="160">
        <f t="shared" si="66"/>
        <v>43039</v>
      </c>
      <c r="Q261" s="159">
        <f t="shared" si="65"/>
        <v>46</v>
      </c>
      <c r="R261" s="159"/>
      <c r="S261" s="159"/>
      <c r="T261" s="159"/>
      <c r="U261" s="159"/>
      <c r="V261" s="159"/>
    </row>
    <row r="262" spans="15:22">
      <c r="O262" s="159"/>
      <c r="P262" s="160">
        <f t="shared" si="66"/>
        <v>43069</v>
      </c>
      <c r="Q262" s="159">
        <f t="shared" si="65"/>
        <v>47</v>
      </c>
      <c r="R262" s="159"/>
      <c r="S262" s="159"/>
      <c r="T262" s="159"/>
      <c r="U262" s="159"/>
      <c r="V262" s="159"/>
    </row>
    <row r="263" spans="15:22">
      <c r="O263" s="159"/>
      <c r="P263" s="160">
        <f t="shared" si="66"/>
        <v>43100</v>
      </c>
      <c r="Q263" s="159">
        <f t="shared" si="65"/>
        <v>48</v>
      </c>
      <c r="R263" s="159"/>
      <c r="S263" s="159"/>
      <c r="T263" s="159"/>
      <c r="U263" s="159"/>
      <c r="V263" s="159"/>
    </row>
    <row r="264" spans="15:22">
      <c r="O264" s="159"/>
      <c r="P264" s="160">
        <f t="shared" si="66"/>
        <v>43131</v>
      </c>
      <c r="Q264" s="159">
        <f t="shared" si="65"/>
        <v>49</v>
      </c>
      <c r="R264" s="159"/>
      <c r="S264" s="159"/>
      <c r="T264" s="159"/>
      <c r="U264" s="159"/>
      <c r="V264" s="159"/>
    </row>
    <row r="265" spans="15:22">
      <c r="O265" s="159"/>
      <c r="P265" s="160">
        <f t="shared" si="66"/>
        <v>43159</v>
      </c>
      <c r="Q265" s="159">
        <f t="shared" si="65"/>
        <v>50</v>
      </c>
      <c r="R265" s="159"/>
      <c r="S265" s="159"/>
      <c r="T265" s="159"/>
      <c r="U265" s="159"/>
      <c r="V265" s="159"/>
    </row>
    <row r="266" spans="15:22">
      <c r="O266" s="159"/>
      <c r="P266" s="160">
        <f t="shared" si="66"/>
        <v>43190</v>
      </c>
      <c r="Q266" s="159">
        <f t="shared" si="65"/>
        <v>51</v>
      </c>
      <c r="R266" s="159"/>
      <c r="S266" s="159"/>
      <c r="T266" s="159"/>
      <c r="U266" s="159"/>
      <c r="V266" s="159"/>
    </row>
    <row r="267" spans="15:22">
      <c r="O267" s="159"/>
      <c r="P267" s="160">
        <f t="shared" si="66"/>
        <v>43220</v>
      </c>
      <c r="Q267" s="159">
        <f t="shared" si="65"/>
        <v>52</v>
      </c>
      <c r="R267" s="159"/>
      <c r="S267" s="159"/>
      <c r="T267" s="159"/>
      <c r="U267" s="159"/>
      <c r="V267" s="159"/>
    </row>
    <row r="268" spans="15:22">
      <c r="O268" s="159"/>
      <c r="P268" s="160">
        <f t="shared" si="66"/>
        <v>43251</v>
      </c>
      <c r="Q268" s="159">
        <f t="shared" si="65"/>
        <v>53</v>
      </c>
      <c r="R268" s="159"/>
      <c r="S268" s="159"/>
      <c r="T268" s="159"/>
      <c r="U268" s="159"/>
      <c r="V268" s="159"/>
    </row>
    <row r="269" spans="15:22">
      <c r="O269" s="159"/>
      <c r="P269" s="160">
        <f t="shared" si="66"/>
        <v>43281</v>
      </c>
      <c r="Q269" s="159">
        <f t="shared" si="65"/>
        <v>54</v>
      </c>
      <c r="R269" s="159"/>
      <c r="S269" s="159"/>
      <c r="T269" s="159"/>
      <c r="U269" s="159"/>
      <c r="V269" s="159"/>
    </row>
    <row r="270" spans="15:22">
      <c r="O270" s="159"/>
      <c r="P270" s="160">
        <f t="shared" si="66"/>
        <v>43312</v>
      </c>
      <c r="Q270" s="159">
        <f t="shared" si="65"/>
        <v>55</v>
      </c>
      <c r="R270" s="159"/>
      <c r="S270" s="159"/>
      <c r="T270" s="159"/>
      <c r="U270" s="159"/>
      <c r="V270" s="159"/>
    </row>
    <row r="271" spans="15:22">
      <c r="O271" s="159"/>
      <c r="P271" s="160">
        <f t="shared" si="66"/>
        <v>43343</v>
      </c>
      <c r="Q271" s="159">
        <f t="shared" si="65"/>
        <v>56</v>
      </c>
      <c r="R271" s="159"/>
      <c r="S271" s="159"/>
      <c r="T271" s="159"/>
      <c r="U271" s="159"/>
      <c r="V271" s="159"/>
    </row>
    <row r="272" spans="15:22">
      <c r="O272" s="159"/>
      <c r="P272" s="160">
        <f t="shared" si="66"/>
        <v>43373</v>
      </c>
      <c r="Q272" s="159">
        <f t="shared" si="65"/>
        <v>57</v>
      </c>
      <c r="R272" s="159"/>
      <c r="S272" s="159"/>
      <c r="T272" s="159"/>
      <c r="U272" s="159"/>
      <c r="V272" s="159"/>
    </row>
    <row r="273" spans="15:22">
      <c r="O273" s="159"/>
      <c r="P273" s="160">
        <f t="shared" si="66"/>
        <v>43404</v>
      </c>
      <c r="Q273" s="159">
        <f t="shared" si="65"/>
        <v>58</v>
      </c>
      <c r="R273" s="159"/>
      <c r="S273" s="159"/>
      <c r="T273" s="159"/>
      <c r="U273" s="159"/>
      <c r="V273" s="159"/>
    </row>
    <row r="274" spans="15:22">
      <c r="O274" s="159"/>
      <c r="P274" s="160">
        <f t="shared" si="66"/>
        <v>43434</v>
      </c>
      <c r="Q274" s="159">
        <f t="shared" si="65"/>
        <v>59</v>
      </c>
      <c r="R274" s="159"/>
      <c r="S274" s="159"/>
      <c r="T274" s="159"/>
      <c r="U274" s="159"/>
      <c r="V274" s="159"/>
    </row>
    <row r="275" spans="15:22">
      <c r="O275" s="159"/>
      <c r="P275" s="160">
        <f t="shared" si="66"/>
        <v>43465</v>
      </c>
      <c r="Q275" s="159">
        <f t="shared" si="65"/>
        <v>60</v>
      </c>
      <c r="R275" s="159"/>
      <c r="S275" s="159"/>
      <c r="T275" s="159"/>
      <c r="U275" s="159"/>
      <c r="V275" s="159"/>
    </row>
  </sheetData>
  <sheetProtection formatCells="0" formatColumns="0" formatRows="0" insertColumns="0" insertRows="0" deleteColumns="0" deleteRows="0"/>
  <mergeCells count="4">
    <mergeCell ref="N3:O3"/>
    <mergeCell ref="C4:D4"/>
    <mergeCell ref="Q4:R4"/>
    <mergeCell ref="N201:P201"/>
  </mergeCells>
  <dataValidations count="1">
    <dataValidation type="list" allowBlank="1" showInputMessage="1" showErrorMessage="1" sqref="G4:L65536 A119:B65536 C4:E65536 F1:F1048576">
      <formula1>$P$216:$P$227</formula1>
    </dataValidation>
  </dataValidations>
  <pageMargins left="0.7" right="0.7" top="0.75" bottom="0.75" header="0.3" footer="0.3"/>
  <pageSetup paperSize="9" fitToWidth="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1"/>
  <dimension ref="A1:BJ275"/>
  <sheetViews>
    <sheetView topLeftCell="E1" zoomScale="77" zoomScaleNormal="77" workbookViewId="0">
      <selection activeCell="BA23" sqref="BA23"/>
    </sheetView>
  </sheetViews>
  <sheetFormatPr defaultColWidth="9.109375" defaultRowHeight="13.8"/>
  <cols>
    <col min="1" max="1" width="6.33203125" style="156" hidden="1" customWidth="1"/>
    <col min="2" max="2" width="7" style="156" hidden="1" customWidth="1"/>
    <col min="3" max="3" width="5.44140625" style="156" hidden="1" customWidth="1"/>
    <col min="4" max="4" width="3.5546875" style="156" hidden="1" customWidth="1"/>
    <col min="5" max="5" width="4.109375" style="158" customWidth="1"/>
    <col min="6" max="6" width="9.33203125" style="156" hidden="1" customWidth="1"/>
    <col min="7" max="7" width="11.6640625" style="156" hidden="1" customWidth="1"/>
    <col min="8" max="8" width="14.88671875" style="156" hidden="1" customWidth="1"/>
    <col min="9" max="9" width="8.88671875" style="156" hidden="1" customWidth="1"/>
    <col min="10" max="10" width="13.33203125" style="156" hidden="1" customWidth="1"/>
    <col min="11" max="11" width="13.88671875" style="156" hidden="1" customWidth="1"/>
    <col min="12" max="12" width="16.44140625" style="156" hidden="1" customWidth="1"/>
    <col min="13" max="13" width="6.109375" style="156" customWidth="1"/>
    <col min="14" max="14" width="24" style="156" customWidth="1"/>
    <col min="15" max="15" width="13.44140625" style="156" customWidth="1"/>
    <col min="16" max="16" width="3.33203125" style="156" customWidth="1"/>
    <col min="17" max="17" width="6" style="156" customWidth="1"/>
    <col min="18" max="18" width="7.33203125" style="156" customWidth="1"/>
    <col min="19" max="19" width="2.6640625" style="156" customWidth="1"/>
    <col min="20" max="20" width="7.109375" style="156" customWidth="1"/>
    <col min="21" max="21" width="12.44140625" style="156" customWidth="1"/>
    <col min="22" max="22" width="14.6640625" style="156" customWidth="1"/>
    <col min="23" max="24" width="13.44140625" style="156" customWidth="1"/>
    <col min="25" max="25" width="13.5546875" style="156" customWidth="1"/>
    <col min="26" max="26" width="14" style="156" customWidth="1"/>
    <col min="27" max="27" width="15.109375" style="156" hidden="1" customWidth="1"/>
    <col min="28" max="28" width="8.5546875" style="156" hidden="1" customWidth="1"/>
    <col min="29" max="29" width="13.109375" style="156" hidden="1" customWidth="1"/>
    <col min="30" max="30" width="8.6640625" style="156" hidden="1" customWidth="1"/>
    <col min="31" max="31" width="14.109375" style="156" hidden="1" customWidth="1"/>
    <col min="32" max="32" width="12.5546875" style="156" hidden="1" customWidth="1"/>
    <col min="33" max="33" width="14" style="156" hidden="1" customWidth="1"/>
    <col min="34" max="34" width="12" style="156" hidden="1" customWidth="1"/>
    <col min="35" max="35" width="11.5546875" style="156" hidden="1" customWidth="1"/>
    <col min="36" max="36" width="12.88671875" style="156" hidden="1" customWidth="1"/>
    <col min="37" max="37" width="12.5546875" style="156" hidden="1" customWidth="1"/>
    <col min="38" max="38" width="13.88671875" style="156" hidden="1" customWidth="1"/>
    <col min="39" max="39" width="13.33203125" style="156" hidden="1" customWidth="1"/>
    <col min="40" max="40" width="4.44140625" style="156" hidden="1" customWidth="1"/>
    <col min="41" max="41" width="9.33203125" style="156" hidden="1" customWidth="1"/>
    <col min="42" max="42" width="13.44140625" style="156" hidden="1" customWidth="1"/>
    <col min="43" max="43" width="11.44140625" style="156" hidden="1" customWidth="1"/>
    <col min="44" max="44" width="12.33203125" style="156" hidden="1" customWidth="1"/>
    <col min="45" max="45" width="13.6640625" style="156" hidden="1" customWidth="1"/>
    <col min="46" max="46" width="14.5546875" style="156" hidden="1" customWidth="1"/>
    <col min="47" max="47" width="11.5546875" style="156" hidden="1" customWidth="1"/>
    <col min="48" max="50" width="11.6640625" style="156" hidden="1" customWidth="1"/>
    <col min="51" max="52" width="11.6640625" style="156" customWidth="1"/>
    <col min="53" max="53" width="14.33203125" style="156" customWidth="1"/>
    <col min="54" max="54" width="11.6640625" style="156" bestFit="1" customWidth="1"/>
    <col min="55" max="55" width="13.5546875" style="156" customWidth="1"/>
    <col min="56" max="56" width="11.88671875" style="156" bestFit="1" customWidth="1"/>
    <col min="57" max="57" width="11.6640625" style="157" hidden="1" customWidth="1"/>
    <col min="58" max="58" width="13" style="156" hidden="1" customWidth="1"/>
    <col min="59" max="59" width="12.44140625" style="156" hidden="1" customWidth="1"/>
    <col min="60" max="60" width="11.88671875" style="156" hidden="1" customWidth="1"/>
    <col min="61" max="61" width="12.88671875" style="156" hidden="1" customWidth="1"/>
    <col min="62" max="62" width="9.109375" style="157"/>
    <col min="63" max="16384" width="9.109375" style="156"/>
  </cols>
  <sheetData>
    <row r="1" spans="3:61" ht="20.25" customHeight="1">
      <c r="F1" s="274" t="s">
        <v>348</v>
      </c>
      <c r="G1" s="274"/>
      <c r="I1" s="274"/>
      <c r="J1" s="274"/>
      <c r="L1" s="273"/>
      <c r="T1" s="156" t="s">
        <v>347</v>
      </c>
      <c r="AC1" s="221"/>
      <c r="AD1" s="221"/>
      <c r="AE1" s="276">
        <v>0</v>
      </c>
      <c r="AF1" s="228">
        <f t="shared" ref="AF1:AM1" si="0">AF14</f>
        <v>0</v>
      </c>
      <c r="AG1" s="228">
        <f t="shared" si="0"/>
        <v>0</v>
      </c>
      <c r="AH1" s="228">
        <f t="shared" si="0"/>
        <v>0</v>
      </c>
      <c r="AI1" s="228">
        <f t="shared" si="0"/>
        <v>0</v>
      </c>
      <c r="AJ1" s="228">
        <f t="shared" si="0"/>
        <v>0</v>
      </c>
      <c r="AK1" s="228">
        <f t="shared" si="0"/>
        <v>0</v>
      </c>
      <c r="AL1" s="228">
        <f t="shared" si="0"/>
        <v>0</v>
      </c>
      <c r="AM1" s="228">
        <f t="shared" si="0"/>
        <v>0</v>
      </c>
      <c r="BF1" s="275"/>
    </row>
    <row r="2" spans="3:61" ht="27.75" hidden="1" customHeight="1">
      <c r="F2" s="274"/>
      <c r="G2" s="274"/>
      <c r="I2" s="274"/>
      <c r="J2" s="274"/>
      <c r="L2" s="273"/>
      <c r="AC2" s="226" t="s">
        <v>346</v>
      </c>
      <c r="AD2" s="256"/>
      <c r="AE2" s="272">
        <v>2015</v>
      </c>
      <c r="AF2" s="271" t="s">
        <v>345</v>
      </c>
      <c r="AG2" s="271" t="s">
        <v>344</v>
      </c>
      <c r="AH2" s="271" t="s">
        <v>343</v>
      </c>
      <c r="AI2" s="271" t="s">
        <v>342</v>
      </c>
      <c r="AJ2" s="271">
        <v>2017</v>
      </c>
      <c r="AK2" s="271">
        <v>2018</v>
      </c>
      <c r="AL2" s="271">
        <v>2019</v>
      </c>
      <c r="AM2" s="271">
        <v>2020</v>
      </c>
      <c r="AO2" s="156">
        <v>1</v>
      </c>
      <c r="AP2" s="156">
        <v>2</v>
      </c>
      <c r="AQ2" s="156">
        <v>3</v>
      </c>
      <c r="AR2" s="156">
        <v>4</v>
      </c>
      <c r="AS2" s="156">
        <v>5</v>
      </c>
      <c r="AT2" s="156">
        <v>6</v>
      </c>
      <c r="AU2" s="156">
        <v>7</v>
      </c>
      <c r="AV2" s="156">
        <v>8</v>
      </c>
      <c r="AW2" s="156">
        <v>9</v>
      </c>
      <c r="AX2" s="156">
        <v>10</v>
      </c>
      <c r="BE2" s="157">
        <v>1</v>
      </c>
      <c r="BF2" s="256">
        <v>1</v>
      </c>
      <c r="BG2" s="256">
        <v>2</v>
      </c>
      <c r="BH2" s="256">
        <v>3</v>
      </c>
      <c r="BI2" s="256">
        <v>4</v>
      </c>
    </row>
    <row r="3" spans="3:61" ht="27" customHeight="1">
      <c r="N3" s="617" t="s">
        <v>341</v>
      </c>
      <c r="O3" s="617"/>
      <c r="T3" s="270">
        <v>1</v>
      </c>
      <c r="U3" s="270">
        <v>2</v>
      </c>
      <c r="V3" s="270">
        <v>3</v>
      </c>
      <c r="W3" s="270">
        <v>4</v>
      </c>
      <c r="X3" s="270">
        <v>5</v>
      </c>
      <c r="Y3" s="270">
        <v>6</v>
      </c>
      <c r="Z3" s="270">
        <v>7</v>
      </c>
      <c r="AC3" s="235">
        <f>O7</f>
        <v>43190</v>
      </c>
      <c r="AD3" s="215"/>
      <c r="AE3" s="252">
        <v>0</v>
      </c>
      <c r="AF3" s="269">
        <v>2016</v>
      </c>
      <c r="AG3" s="269">
        <v>2016</v>
      </c>
      <c r="AH3" s="269">
        <v>2016</v>
      </c>
      <c r="AI3" s="269">
        <v>2016</v>
      </c>
      <c r="AJ3" s="269">
        <v>0</v>
      </c>
      <c r="AK3" s="269">
        <v>0</v>
      </c>
      <c r="AL3" s="269">
        <v>0</v>
      </c>
      <c r="AM3" s="269">
        <v>0</v>
      </c>
      <c r="AO3" s="226">
        <v>1</v>
      </c>
      <c r="AP3" s="166">
        <v>9</v>
      </c>
      <c r="AQ3" s="166">
        <v>12</v>
      </c>
      <c r="AR3" s="166">
        <v>12</v>
      </c>
      <c r="AS3" s="166">
        <v>12</v>
      </c>
      <c r="AT3" s="264">
        <v>12</v>
      </c>
      <c r="AU3" s="166">
        <v>12</v>
      </c>
      <c r="AV3" s="166">
        <v>12</v>
      </c>
      <c r="AW3" s="166">
        <v>12</v>
      </c>
      <c r="AX3" s="166">
        <v>12</v>
      </c>
      <c r="AY3" s="167"/>
      <c r="AZ3" s="167"/>
      <c r="BE3" s="157">
        <v>2</v>
      </c>
      <c r="BF3" s="215">
        <v>41759</v>
      </c>
      <c r="BG3" s="215">
        <v>41851</v>
      </c>
      <c r="BH3" s="215">
        <v>41943</v>
      </c>
      <c r="BI3" s="215">
        <v>42035</v>
      </c>
    </row>
    <row r="4" spans="3:61" ht="81" customHeight="1">
      <c r="C4" s="618" t="s">
        <v>317</v>
      </c>
      <c r="D4" s="619"/>
      <c r="F4" s="267" t="s">
        <v>334</v>
      </c>
      <c r="G4" s="267" t="s">
        <v>333</v>
      </c>
      <c r="H4" s="267" t="s">
        <v>340</v>
      </c>
      <c r="I4" s="266" t="s">
        <v>339</v>
      </c>
      <c r="J4" s="266" t="s">
        <v>338</v>
      </c>
      <c r="K4" s="266" t="s">
        <v>337</v>
      </c>
      <c r="L4" s="266" t="s">
        <v>336</v>
      </c>
      <c r="N4" s="254" t="s">
        <v>335</v>
      </c>
      <c r="O4" s="268">
        <f>'1_Wniosek_klient'!I67</f>
        <v>0</v>
      </c>
      <c r="Q4" s="618" t="s">
        <v>317</v>
      </c>
      <c r="R4" s="619"/>
      <c r="T4" s="267" t="s">
        <v>334</v>
      </c>
      <c r="U4" s="267" t="s">
        <v>333</v>
      </c>
      <c r="V4" s="267" t="s">
        <v>332</v>
      </c>
      <c r="W4" s="266" t="s">
        <v>331</v>
      </c>
      <c r="X4" s="266" t="s">
        <v>330</v>
      </c>
      <c r="Y4" s="266" t="s">
        <v>329</v>
      </c>
      <c r="Z4" s="266" t="s">
        <v>328</v>
      </c>
      <c r="AA4" s="265"/>
      <c r="AC4" s="252" t="s">
        <v>327</v>
      </c>
      <c r="AD4" s="251">
        <f>AF4+AG4+AH4+AI4+AJ4+AK4+AL4+AM4</f>
        <v>0</v>
      </c>
      <c r="AE4" s="250">
        <f>AE5</f>
        <v>0</v>
      </c>
      <c r="AF4" s="228">
        <f t="shared" ref="AF4:AM4" si="1">IF(AF5-AE5&lt;0,0,AF5-AE5)</f>
        <v>0</v>
      </c>
      <c r="AG4" s="228">
        <f t="shared" si="1"/>
        <v>0</v>
      </c>
      <c r="AH4" s="228">
        <f t="shared" si="1"/>
        <v>0</v>
      </c>
      <c r="AI4" s="228">
        <f t="shared" si="1"/>
        <v>0</v>
      </c>
      <c r="AJ4" s="228">
        <f t="shared" si="1"/>
        <v>0</v>
      </c>
      <c r="AK4" s="228">
        <f t="shared" si="1"/>
        <v>0</v>
      </c>
      <c r="AL4" s="228">
        <f t="shared" si="1"/>
        <v>0</v>
      </c>
      <c r="AM4" s="228">
        <f t="shared" si="1"/>
        <v>0</v>
      </c>
      <c r="AO4" s="226">
        <v>2</v>
      </c>
      <c r="AP4" s="166">
        <v>6</v>
      </c>
      <c r="AQ4" s="166">
        <v>12</v>
      </c>
      <c r="AR4" s="166">
        <v>12</v>
      </c>
      <c r="AS4" s="166">
        <v>12</v>
      </c>
      <c r="AT4" s="264">
        <v>12</v>
      </c>
      <c r="AU4" s="166">
        <v>12</v>
      </c>
      <c r="AV4" s="166">
        <v>12</v>
      </c>
      <c r="AW4" s="166">
        <v>12</v>
      </c>
      <c r="AX4" s="166">
        <v>12</v>
      </c>
      <c r="AY4" s="166"/>
      <c r="AZ4" s="166"/>
      <c r="BA4" s="262" t="s">
        <v>350</v>
      </c>
      <c r="BB4" s="263" t="s">
        <v>326</v>
      </c>
      <c r="BC4" s="263" t="s">
        <v>325</v>
      </c>
      <c r="BD4" s="262" t="s">
        <v>324</v>
      </c>
      <c r="BE4" s="157">
        <v>3</v>
      </c>
      <c r="BF4" s="215">
        <v>41790</v>
      </c>
      <c r="BG4" s="215">
        <v>41882</v>
      </c>
      <c r="BH4" s="215">
        <v>41973</v>
      </c>
      <c r="BI4" s="215">
        <v>42063</v>
      </c>
    </row>
    <row r="5" spans="3:61" ht="15" customHeight="1">
      <c r="C5" s="195">
        <f>O9</f>
        <v>0</v>
      </c>
      <c r="D5" s="195">
        <v>0</v>
      </c>
      <c r="F5" s="258">
        <v>0</v>
      </c>
      <c r="G5" s="193">
        <f>O7</f>
        <v>43190</v>
      </c>
      <c r="H5" s="205" t="e">
        <f t="shared" ref="H5:H36" si="2">PV($O$8,C5,$I$6,0,0)*-1</f>
        <v>#NUM!</v>
      </c>
      <c r="I5" s="205"/>
      <c r="J5" s="205"/>
      <c r="K5" s="205"/>
      <c r="L5" s="261"/>
      <c r="M5" s="198"/>
      <c r="N5" s="260" t="s">
        <v>323</v>
      </c>
      <c r="O5" s="259">
        <f>'1_Wniosek_klient'!F66</f>
        <v>0</v>
      </c>
      <c r="P5" s="198"/>
      <c r="Q5" s="195">
        <f>O9</f>
        <v>0</v>
      </c>
      <c r="R5" s="195">
        <v>0</v>
      </c>
      <c r="T5" s="258">
        <v>0</v>
      </c>
      <c r="U5" s="193">
        <f>O7</f>
        <v>43190</v>
      </c>
      <c r="V5" s="277">
        <f>O6</f>
        <v>0</v>
      </c>
      <c r="W5" s="257"/>
      <c r="X5" s="257"/>
      <c r="Y5" s="257"/>
      <c r="Z5" s="257"/>
      <c r="AA5" s="191">
        <f>T5</f>
        <v>0</v>
      </c>
      <c r="AB5" s="227">
        <f>U5</f>
        <v>43190</v>
      </c>
      <c r="AC5" s="256"/>
      <c r="AD5" s="256"/>
      <c r="AE5" s="250">
        <v>0</v>
      </c>
      <c r="AF5" s="228">
        <f t="shared" ref="AF5:AM5" si="3">IFERROR(VLOOKUP(AF12,$U$5:$Z$77,4,FALSE),0)</f>
        <v>0</v>
      </c>
      <c r="AG5" s="228">
        <f t="shared" si="3"/>
        <v>0</v>
      </c>
      <c r="AH5" s="228">
        <f t="shared" si="3"/>
        <v>0</v>
      </c>
      <c r="AI5" s="228">
        <f t="shared" si="3"/>
        <v>0</v>
      </c>
      <c r="AJ5" s="228">
        <f t="shared" si="3"/>
        <v>0</v>
      </c>
      <c r="AK5" s="228">
        <f t="shared" si="3"/>
        <v>0</v>
      </c>
      <c r="AL5" s="228">
        <f t="shared" si="3"/>
        <v>0</v>
      </c>
      <c r="AM5" s="228">
        <f t="shared" si="3"/>
        <v>0</v>
      </c>
      <c r="AO5" s="226">
        <v>3</v>
      </c>
      <c r="AP5" s="166">
        <v>3</v>
      </c>
      <c r="AQ5" s="166">
        <v>12</v>
      </c>
      <c r="AR5" s="166">
        <v>12</v>
      </c>
      <c r="AS5" s="166">
        <v>12</v>
      </c>
      <c r="AT5" s="166">
        <v>12</v>
      </c>
      <c r="AU5" s="166">
        <v>12</v>
      </c>
      <c r="AV5" s="166">
        <v>12</v>
      </c>
      <c r="AW5" s="166">
        <v>12</v>
      </c>
      <c r="AX5" s="166">
        <v>12</v>
      </c>
      <c r="AY5" s="167"/>
      <c r="AZ5" s="167" t="s">
        <v>351</v>
      </c>
      <c r="BE5" s="157">
        <v>4</v>
      </c>
      <c r="BF5" s="215">
        <v>41820</v>
      </c>
      <c r="BG5" s="215">
        <v>41912</v>
      </c>
      <c r="BH5" s="215">
        <v>42004</v>
      </c>
      <c r="BI5" s="215">
        <v>42094</v>
      </c>
    </row>
    <row r="6" spans="3:61" ht="18" customHeight="1">
      <c r="C6" s="195">
        <f t="shared" ref="C6:C37" si="4">IF(C5-1&gt;=0,C5-1,0)</f>
        <v>0</v>
      </c>
      <c r="D6" s="195">
        <f t="shared" ref="D6:D37" si="5">IF(C6&gt;0,D5+1,0)</f>
        <v>0</v>
      </c>
      <c r="F6" s="194">
        <v>1</v>
      </c>
      <c r="G6" s="193">
        <f t="shared" ref="G6:G37" si="6">IF(F6&gt;0,EOMONTH(G5,$P$206),0)</f>
        <v>43220</v>
      </c>
      <c r="H6" s="205" t="e">
        <f t="shared" si="2"/>
        <v>#NUM!</v>
      </c>
      <c r="I6" s="255" t="e">
        <f>PMT(O8,O9,-$O$6,,0)</f>
        <v>#NUM!</v>
      </c>
      <c r="J6" s="205" t="e">
        <f t="shared" ref="J6:J37" si="7">PPMT($O$8,F6,$O$9,-$O$6)</f>
        <v>#NUM!</v>
      </c>
      <c r="K6" s="205" t="e">
        <f t="shared" ref="K6:K37" si="8">IPMT($O$8,F6,$O$9,-$O$6)</f>
        <v>#NUM!</v>
      </c>
      <c r="L6" s="204" t="e">
        <f t="shared" ref="L6:L37" si="9">CUMIPMT($O$8,$O$9,$O$6,1,F6,0)*-1</f>
        <v>#NUM!</v>
      </c>
      <c r="M6" s="198"/>
      <c r="N6" s="254" t="s">
        <v>322</v>
      </c>
      <c r="O6" s="253">
        <f>'4_Dane_finans_kl'!E44</f>
        <v>0</v>
      </c>
      <c r="P6" s="198"/>
      <c r="Q6" s="195">
        <f t="shared" ref="Q6:Q37" si="10">IF(Q5-1&gt;=0,Q5-1,0)</f>
        <v>0</v>
      </c>
      <c r="R6" s="195">
        <f t="shared" ref="R6:R37" si="11">IF(Q6&gt;0,R5+1,0)</f>
        <v>0</v>
      </c>
      <c r="T6" s="194">
        <f>R6</f>
        <v>0</v>
      </c>
      <c r="U6" s="193">
        <f t="shared" ref="U6:U37" si="12">EOMONTH(U5,$P$206)</f>
        <v>43220</v>
      </c>
      <c r="V6" s="192">
        <f t="shared" ref="V6:V37" si="13">IF(T6&gt;0,V5-W6,0)</f>
        <v>0</v>
      </c>
      <c r="W6" s="192">
        <f t="shared" ref="W6:W37" si="14">IF(T6&gt;$O$10,$V$5/($O$9-$O$10),0)</f>
        <v>0</v>
      </c>
      <c r="X6" s="192">
        <f>W6</f>
        <v>0</v>
      </c>
      <c r="Y6" s="192">
        <f t="shared" ref="Y6:Y37" si="15">V5*$O$8</f>
        <v>0</v>
      </c>
      <c r="Z6" s="192">
        <f>Y6</f>
        <v>0</v>
      </c>
      <c r="AY6" s="557">
        <v>43190</v>
      </c>
      <c r="AZ6" s="156">
        <v>1</v>
      </c>
      <c r="BB6" s="213">
        <f>VLOOKUP(AY6,U2:Z74,2,FALSE)</f>
        <v>0</v>
      </c>
      <c r="BE6" s="157">
        <v>5</v>
      </c>
      <c r="BF6" s="215">
        <v>41851</v>
      </c>
      <c r="BG6" s="215">
        <v>41943</v>
      </c>
      <c r="BH6" s="215">
        <v>42035</v>
      </c>
      <c r="BI6" s="215">
        <v>42124</v>
      </c>
    </row>
    <row r="7" spans="3:61" ht="23.25" customHeight="1">
      <c r="C7" s="195">
        <f t="shared" si="4"/>
        <v>0</v>
      </c>
      <c r="D7" s="195">
        <f t="shared" si="5"/>
        <v>0</v>
      </c>
      <c r="F7" s="194">
        <f t="shared" ref="F7:F38" si="16">IF(D6&gt;0,F6+1,0)</f>
        <v>0</v>
      </c>
      <c r="G7" s="193">
        <f t="shared" si="6"/>
        <v>0</v>
      </c>
      <c r="H7" s="205" t="e">
        <f t="shared" si="2"/>
        <v>#NUM!</v>
      </c>
      <c r="I7" s="205" t="e">
        <f t="shared" ref="I7:I38" si="17">IF(H6&gt;0,I6,0)</f>
        <v>#NUM!</v>
      </c>
      <c r="J7" s="205" t="e">
        <f t="shared" si="7"/>
        <v>#NUM!</v>
      </c>
      <c r="K7" s="205" t="e">
        <f t="shared" si="8"/>
        <v>#NUM!</v>
      </c>
      <c r="L7" s="204" t="e">
        <f t="shared" si="9"/>
        <v>#NUM!</v>
      </c>
      <c r="M7" s="198"/>
      <c r="N7" s="247" t="s">
        <v>320</v>
      </c>
      <c r="O7" s="556">
        <f>AY6</f>
        <v>43190</v>
      </c>
      <c r="P7" s="198"/>
      <c r="Q7" s="195">
        <f t="shared" si="10"/>
        <v>0</v>
      </c>
      <c r="R7" s="195">
        <f t="shared" si="11"/>
        <v>0</v>
      </c>
      <c r="T7" s="194">
        <f t="shared" ref="T7:T38" si="18">IF(R6&gt;0,T6+1,0)</f>
        <v>0</v>
      </c>
      <c r="U7" s="193">
        <f t="shared" si="12"/>
        <v>43251</v>
      </c>
      <c r="V7" s="192">
        <f t="shared" si="13"/>
        <v>0</v>
      </c>
      <c r="W7" s="192">
        <f t="shared" si="14"/>
        <v>0</v>
      </c>
      <c r="X7" s="192">
        <f t="shared" ref="X7:X38" si="19">W7+X6</f>
        <v>0</v>
      </c>
      <c r="Y7" s="192">
        <f t="shared" si="15"/>
        <v>0</v>
      </c>
      <c r="Z7" s="192">
        <f t="shared" ref="Z7:Z38" si="20">Z6+Y7</f>
        <v>0</v>
      </c>
      <c r="AY7" s="212">
        <v>43281</v>
      </c>
      <c r="AZ7" s="281">
        <v>2</v>
      </c>
      <c r="BA7" s="213">
        <f>IF(AY6&gt;AY7,0,(VLOOKUP(AY7,$U$5:$Z$77,6,FALSE)))</f>
        <v>0</v>
      </c>
      <c r="BB7" s="213">
        <f>IF(AY6&gt;AY7,0,(VLOOKUP(AY7,U3:Z75,2,FALSE)))</f>
        <v>0</v>
      </c>
      <c r="BE7" s="157">
        <v>6</v>
      </c>
      <c r="BF7" s="215">
        <v>41882</v>
      </c>
      <c r="BG7" s="215">
        <v>41973</v>
      </c>
      <c r="BH7" s="215">
        <v>42063</v>
      </c>
      <c r="BI7" s="215">
        <v>42155</v>
      </c>
    </row>
    <row r="8" spans="3:61" ht="18.75" customHeight="1">
      <c r="C8" s="195">
        <f t="shared" si="4"/>
        <v>0</v>
      </c>
      <c r="D8" s="195">
        <f t="shared" si="5"/>
        <v>0</v>
      </c>
      <c r="F8" s="194">
        <f t="shared" si="16"/>
        <v>0</v>
      </c>
      <c r="G8" s="193">
        <f t="shared" si="6"/>
        <v>0</v>
      </c>
      <c r="H8" s="205" t="e">
        <f t="shared" si="2"/>
        <v>#NUM!</v>
      </c>
      <c r="I8" s="205" t="e">
        <f t="shared" si="17"/>
        <v>#NUM!</v>
      </c>
      <c r="J8" s="205" t="e">
        <f t="shared" si="7"/>
        <v>#NUM!</v>
      </c>
      <c r="K8" s="205" t="e">
        <f t="shared" si="8"/>
        <v>#NUM!</v>
      </c>
      <c r="L8" s="204" t="e">
        <f t="shared" si="9"/>
        <v>#NUM!</v>
      </c>
      <c r="M8" s="198"/>
      <c r="N8" s="242" t="s">
        <v>319</v>
      </c>
      <c r="O8" s="241">
        <f>MAX(N203:N205)</f>
        <v>0</v>
      </c>
      <c r="P8" s="198"/>
      <c r="Q8" s="195">
        <f t="shared" si="10"/>
        <v>0</v>
      </c>
      <c r="R8" s="195">
        <f t="shared" si="11"/>
        <v>0</v>
      </c>
      <c r="T8" s="194">
        <f t="shared" si="18"/>
        <v>0</v>
      </c>
      <c r="U8" s="193">
        <f t="shared" si="12"/>
        <v>43281</v>
      </c>
      <c r="V8" s="192">
        <f t="shared" si="13"/>
        <v>0</v>
      </c>
      <c r="W8" s="192">
        <f t="shared" si="14"/>
        <v>0</v>
      </c>
      <c r="X8" s="192">
        <f t="shared" si="19"/>
        <v>0</v>
      </c>
      <c r="Y8" s="192">
        <f t="shared" si="15"/>
        <v>0</v>
      </c>
      <c r="Z8" s="192">
        <f t="shared" si="20"/>
        <v>0</v>
      </c>
      <c r="AY8" s="212">
        <v>43373</v>
      </c>
      <c r="AZ8" s="281">
        <v>3</v>
      </c>
      <c r="BA8" s="213">
        <f>VLOOKUP(AY8,$U$5:$Z$77,6,FALSE)</f>
        <v>0</v>
      </c>
      <c r="BB8" s="213">
        <f>VLOOKUP(AY8,U4:Z76,2,FALSE)</f>
        <v>0</v>
      </c>
      <c r="BE8" s="157">
        <v>7</v>
      </c>
      <c r="BF8" s="215">
        <v>41912</v>
      </c>
      <c r="BG8" s="215">
        <v>42004</v>
      </c>
      <c r="BH8" s="215">
        <v>42094</v>
      </c>
      <c r="BI8" s="215">
        <v>42185</v>
      </c>
    </row>
    <row r="9" spans="3:61" ht="18.75" customHeight="1">
      <c r="C9" s="195">
        <f t="shared" si="4"/>
        <v>0</v>
      </c>
      <c r="D9" s="195">
        <f t="shared" si="5"/>
        <v>0</v>
      </c>
      <c r="F9" s="194">
        <f t="shared" si="16"/>
        <v>0</v>
      </c>
      <c r="G9" s="193">
        <f t="shared" si="6"/>
        <v>0</v>
      </c>
      <c r="H9" s="205" t="e">
        <f t="shared" si="2"/>
        <v>#NUM!</v>
      </c>
      <c r="I9" s="205" t="e">
        <f t="shared" si="17"/>
        <v>#NUM!</v>
      </c>
      <c r="J9" s="205" t="e">
        <f t="shared" si="7"/>
        <v>#NUM!</v>
      </c>
      <c r="K9" s="205" t="e">
        <f t="shared" si="8"/>
        <v>#NUM!</v>
      </c>
      <c r="L9" s="204" t="e">
        <f t="shared" si="9"/>
        <v>#NUM!</v>
      </c>
      <c r="M9" s="198"/>
      <c r="N9" s="238" t="s">
        <v>315</v>
      </c>
      <c r="O9" s="237">
        <f>MAX(O203:O205)</f>
        <v>0</v>
      </c>
      <c r="P9" s="198"/>
      <c r="Q9" s="195">
        <f t="shared" si="10"/>
        <v>0</v>
      </c>
      <c r="R9" s="195">
        <f t="shared" si="11"/>
        <v>0</v>
      </c>
      <c r="T9" s="194">
        <f t="shared" si="18"/>
        <v>0</v>
      </c>
      <c r="U9" s="193">
        <f t="shared" si="12"/>
        <v>43312</v>
      </c>
      <c r="V9" s="192">
        <f t="shared" si="13"/>
        <v>0</v>
      </c>
      <c r="W9" s="192">
        <f t="shared" si="14"/>
        <v>0</v>
      </c>
      <c r="X9" s="192">
        <f t="shared" si="19"/>
        <v>0</v>
      </c>
      <c r="Y9" s="192">
        <f t="shared" si="15"/>
        <v>0</v>
      </c>
      <c r="Z9" s="192">
        <f t="shared" si="20"/>
        <v>0</v>
      </c>
      <c r="AB9" s="203"/>
      <c r="AC9" s="252" t="s">
        <v>321</v>
      </c>
      <c r="AD9" s="251">
        <f>AF9+AG9+AH9+AI9+AJ9+AK9+AL9+AM9</f>
        <v>0</v>
      </c>
      <c r="AE9" s="250">
        <f>AE10</f>
        <v>0</v>
      </c>
      <c r="AF9" s="228">
        <f t="shared" ref="AF9:AM9" si="21">IF(AF10-AE10&lt;0,0,AF10-AE10)</f>
        <v>0</v>
      </c>
      <c r="AG9" s="228">
        <f t="shared" si="21"/>
        <v>0</v>
      </c>
      <c r="AH9" s="228">
        <f t="shared" si="21"/>
        <v>0</v>
      </c>
      <c r="AI9" s="228">
        <f t="shared" si="21"/>
        <v>0</v>
      </c>
      <c r="AJ9" s="228">
        <f t="shared" si="21"/>
        <v>0</v>
      </c>
      <c r="AK9" s="228">
        <f t="shared" si="21"/>
        <v>0</v>
      </c>
      <c r="AL9" s="228">
        <f t="shared" si="21"/>
        <v>0</v>
      </c>
      <c r="AM9" s="228">
        <f t="shared" si="21"/>
        <v>0</v>
      </c>
      <c r="AO9" s="226">
        <v>4</v>
      </c>
      <c r="AP9" s="166">
        <v>11</v>
      </c>
      <c r="AQ9" s="166">
        <f t="shared" ref="AQ9:AX9" si="22">AP9+12</f>
        <v>23</v>
      </c>
      <c r="AR9" s="166">
        <f t="shared" si="22"/>
        <v>35</v>
      </c>
      <c r="AS9" s="166">
        <f t="shared" si="22"/>
        <v>47</v>
      </c>
      <c r="AT9" s="166">
        <f t="shared" si="22"/>
        <v>59</v>
      </c>
      <c r="AU9" s="166">
        <f t="shared" si="22"/>
        <v>71</v>
      </c>
      <c r="AV9" s="166">
        <f t="shared" si="22"/>
        <v>83</v>
      </c>
      <c r="AW9" s="166">
        <f t="shared" si="22"/>
        <v>95</v>
      </c>
      <c r="AX9" s="249">
        <f t="shared" si="22"/>
        <v>107</v>
      </c>
      <c r="AY9" s="278">
        <v>43465</v>
      </c>
      <c r="AZ9" s="282">
        <v>4</v>
      </c>
      <c r="BA9" s="213">
        <f>VLOOKUP(AY9,$U$5:$Z$77,6,FALSE)</f>
        <v>0</v>
      </c>
      <c r="BB9" s="213">
        <f>VLOOKUP(AY9,U5:Z77,2,FALSE)</f>
        <v>0</v>
      </c>
      <c r="BC9" s="248">
        <f>VLOOKUP(AY10,U5:Z77,2,FALSE)</f>
        <v>0</v>
      </c>
      <c r="BD9" s="213">
        <f t="shared" ref="BD9:BD18" si="23">BB9-BC9</f>
        <v>0</v>
      </c>
      <c r="BE9" s="157">
        <v>8</v>
      </c>
      <c r="BF9" s="215">
        <v>41943</v>
      </c>
      <c r="BG9" s="215">
        <v>42035</v>
      </c>
      <c r="BH9" s="215">
        <v>42124</v>
      </c>
      <c r="BI9" s="215">
        <v>42216</v>
      </c>
    </row>
    <row r="10" spans="3:61" ht="22.5" customHeight="1">
      <c r="C10" s="195">
        <f t="shared" si="4"/>
        <v>0</v>
      </c>
      <c r="D10" s="195">
        <f t="shared" si="5"/>
        <v>0</v>
      </c>
      <c r="F10" s="194">
        <f t="shared" si="16"/>
        <v>0</v>
      </c>
      <c r="G10" s="193">
        <f t="shared" si="6"/>
        <v>0</v>
      </c>
      <c r="H10" s="205" t="e">
        <f t="shared" si="2"/>
        <v>#NUM!</v>
      </c>
      <c r="I10" s="205" t="e">
        <f t="shared" si="17"/>
        <v>#NUM!</v>
      </c>
      <c r="J10" s="205" t="e">
        <f t="shared" si="7"/>
        <v>#NUM!</v>
      </c>
      <c r="K10" s="205" t="e">
        <f t="shared" si="8"/>
        <v>#NUM!</v>
      </c>
      <c r="L10" s="204" t="e">
        <f t="shared" si="9"/>
        <v>#NUM!</v>
      </c>
      <c r="M10" s="198"/>
      <c r="N10" s="233" t="s">
        <v>318</v>
      </c>
      <c r="O10" s="232">
        <f>'1_Wniosek_klient'!I66</f>
        <v>0</v>
      </c>
      <c r="P10" s="198"/>
      <c r="Q10" s="195">
        <f t="shared" si="10"/>
        <v>0</v>
      </c>
      <c r="R10" s="195">
        <f t="shared" si="11"/>
        <v>0</v>
      </c>
      <c r="T10" s="194">
        <f t="shared" si="18"/>
        <v>0</v>
      </c>
      <c r="U10" s="193">
        <f t="shared" si="12"/>
        <v>43343</v>
      </c>
      <c r="V10" s="192">
        <f t="shared" si="13"/>
        <v>0</v>
      </c>
      <c r="W10" s="192">
        <f t="shared" si="14"/>
        <v>0</v>
      </c>
      <c r="X10" s="192">
        <f t="shared" si="19"/>
        <v>0</v>
      </c>
      <c r="Y10" s="192">
        <f t="shared" si="15"/>
        <v>0</v>
      </c>
      <c r="Z10" s="192">
        <f t="shared" si="20"/>
        <v>0</v>
      </c>
      <c r="AB10" s="203"/>
      <c r="AC10" s="245"/>
      <c r="AD10" s="245"/>
      <c r="AE10" s="244">
        <v>0</v>
      </c>
      <c r="AF10" s="243">
        <f t="shared" ref="AF10:AM10" si="24">AF11</f>
        <v>0</v>
      </c>
      <c r="AG10" s="243">
        <f t="shared" si="24"/>
        <v>0</v>
      </c>
      <c r="AH10" s="243">
        <f t="shared" si="24"/>
        <v>0</v>
      </c>
      <c r="AI10" s="243">
        <f t="shared" si="24"/>
        <v>0</v>
      </c>
      <c r="AJ10" s="243">
        <f t="shared" si="24"/>
        <v>0</v>
      </c>
      <c r="AK10" s="243">
        <f t="shared" si="24"/>
        <v>0</v>
      </c>
      <c r="AL10" s="243">
        <f t="shared" si="24"/>
        <v>0</v>
      </c>
      <c r="AM10" s="243">
        <f t="shared" si="24"/>
        <v>0</v>
      </c>
      <c r="AY10" s="193">
        <v>43830</v>
      </c>
      <c r="AZ10" s="283"/>
      <c r="BA10" s="213">
        <f>VLOOKUP(AY10,U5:Z140,6,FALSE)</f>
        <v>0</v>
      </c>
      <c r="BB10" s="213">
        <f t="shared" ref="BB10:BB19" si="25">VLOOKUP(AY10,U5:Z140,2,FALSE)</f>
        <v>0</v>
      </c>
      <c r="BC10" s="213">
        <f>VLOOKUP(AY11,U5:Z77,2,FALSE)</f>
        <v>0</v>
      </c>
      <c r="BD10" s="213">
        <f t="shared" si="23"/>
        <v>0</v>
      </c>
      <c r="BE10" s="157">
        <v>9</v>
      </c>
      <c r="BF10" s="215">
        <v>41973</v>
      </c>
      <c r="BG10" s="215">
        <v>42063</v>
      </c>
      <c r="BH10" s="215">
        <v>42155</v>
      </c>
      <c r="BI10" s="215">
        <v>42247</v>
      </c>
    </row>
    <row r="11" spans="3:61" ht="19.5" customHeight="1">
      <c r="C11" s="195">
        <f t="shared" si="4"/>
        <v>0</v>
      </c>
      <c r="D11" s="195">
        <f t="shared" si="5"/>
        <v>0</v>
      </c>
      <c r="F11" s="194">
        <f t="shared" si="16"/>
        <v>0</v>
      </c>
      <c r="G11" s="193">
        <f t="shared" si="6"/>
        <v>0</v>
      </c>
      <c r="H11" s="205" t="e">
        <f t="shared" si="2"/>
        <v>#NUM!</v>
      </c>
      <c r="I11" s="205" t="e">
        <f t="shared" si="17"/>
        <v>#NUM!</v>
      </c>
      <c r="J11" s="205" t="e">
        <f t="shared" si="7"/>
        <v>#NUM!</v>
      </c>
      <c r="K11" s="205" t="e">
        <f t="shared" si="8"/>
        <v>#NUM!</v>
      </c>
      <c r="L11" s="204" t="e">
        <f t="shared" si="9"/>
        <v>#NUM!</v>
      </c>
      <c r="M11" s="198"/>
      <c r="P11" s="198"/>
      <c r="Q11" s="195">
        <f t="shared" si="10"/>
        <v>0</v>
      </c>
      <c r="R11" s="195">
        <f t="shared" si="11"/>
        <v>0</v>
      </c>
      <c r="T11" s="194">
        <f t="shared" si="18"/>
        <v>0</v>
      </c>
      <c r="U11" s="193">
        <f t="shared" si="12"/>
        <v>43373</v>
      </c>
      <c r="V11" s="192">
        <f t="shared" si="13"/>
        <v>0</v>
      </c>
      <c r="W11" s="192">
        <f t="shared" si="14"/>
        <v>0</v>
      </c>
      <c r="X11" s="192">
        <f t="shared" si="19"/>
        <v>0</v>
      </c>
      <c r="Y11" s="192">
        <f t="shared" si="15"/>
        <v>0</v>
      </c>
      <c r="Z11" s="192">
        <f t="shared" si="20"/>
        <v>0</v>
      </c>
      <c r="AB11" s="203"/>
      <c r="AC11" s="240">
        <v>0</v>
      </c>
      <c r="AD11" s="239"/>
      <c r="AE11" s="230">
        <v>0</v>
      </c>
      <c r="AF11" s="228">
        <f t="shared" ref="AF11:AM11" si="26">IFERROR(VLOOKUP(AF12,$U$5:$AA$77,6,FALSE),0)</f>
        <v>0</v>
      </c>
      <c r="AG11" s="228">
        <f t="shared" si="26"/>
        <v>0</v>
      </c>
      <c r="AH11" s="228">
        <f t="shared" si="26"/>
        <v>0</v>
      </c>
      <c r="AI11" s="228">
        <f t="shared" si="26"/>
        <v>0</v>
      </c>
      <c r="AJ11" s="228">
        <f t="shared" si="26"/>
        <v>0</v>
      </c>
      <c r="AK11" s="228">
        <f t="shared" si="26"/>
        <v>0</v>
      </c>
      <c r="AL11" s="228">
        <f t="shared" si="26"/>
        <v>0</v>
      </c>
      <c r="AM11" s="228">
        <f t="shared" si="26"/>
        <v>0</v>
      </c>
      <c r="AY11" s="193">
        <v>44196</v>
      </c>
      <c r="AZ11" s="283"/>
      <c r="BA11" s="213">
        <f>VLOOKUP(AY11,$U$5:$Z$77,6,FALSE)</f>
        <v>0</v>
      </c>
      <c r="BB11" s="213">
        <f t="shared" si="25"/>
        <v>0</v>
      </c>
      <c r="BC11" s="213">
        <f t="shared" ref="BC11:BC16" si="27">VLOOKUP(AY12,$U$5:$Z$136,2,FALSE)</f>
        <v>0</v>
      </c>
      <c r="BD11" s="213">
        <f t="shared" si="23"/>
        <v>0</v>
      </c>
      <c r="BE11" s="157">
        <v>10</v>
      </c>
      <c r="BF11" s="215">
        <v>42004</v>
      </c>
      <c r="BG11" s="215">
        <v>42094</v>
      </c>
      <c r="BH11" s="215">
        <v>42185</v>
      </c>
      <c r="BI11" s="215">
        <v>42277</v>
      </c>
    </row>
    <row r="12" spans="3:61" ht="18" customHeight="1">
      <c r="C12" s="195">
        <f t="shared" si="4"/>
        <v>0</v>
      </c>
      <c r="D12" s="195">
        <f t="shared" si="5"/>
        <v>0</v>
      </c>
      <c r="F12" s="194">
        <f t="shared" si="16"/>
        <v>0</v>
      </c>
      <c r="G12" s="193">
        <f t="shared" si="6"/>
        <v>0</v>
      </c>
      <c r="H12" s="205" t="e">
        <f t="shared" si="2"/>
        <v>#NUM!</v>
      </c>
      <c r="I12" s="205" t="e">
        <f t="shared" si="17"/>
        <v>#NUM!</v>
      </c>
      <c r="J12" s="205" t="e">
        <f t="shared" si="7"/>
        <v>#NUM!</v>
      </c>
      <c r="K12" s="205" t="e">
        <f t="shared" si="8"/>
        <v>#NUM!</v>
      </c>
      <c r="L12" s="204" t="e">
        <f t="shared" si="9"/>
        <v>#NUM!</v>
      </c>
      <c r="M12" s="198"/>
      <c r="P12" s="198"/>
      <c r="Q12" s="195">
        <f t="shared" si="10"/>
        <v>0</v>
      </c>
      <c r="R12" s="195">
        <f t="shared" si="11"/>
        <v>0</v>
      </c>
      <c r="T12" s="194">
        <f t="shared" si="18"/>
        <v>0</v>
      </c>
      <c r="U12" s="193">
        <f t="shared" si="12"/>
        <v>43404</v>
      </c>
      <c r="V12" s="192">
        <f t="shared" si="13"/>
        <v>0</v>
      </c>
      <c r="W12" s="192">
        <f t="shared" si="14"/>
        <v>0</v>
      </c>
      <c r="X12" s="192">
        <f t="shared" si="19"/>
        <v>0</v>
      </c>
      <c r="Y12" s="192">
        <f t="shared" si="15"/>
        <v>0</v>
      </c>
      <c r="Z12" s="192">
        <f t="shared" si="20"/>
        <v>0</v>
      </c>
      <c r="AB12" s="203"/>
      <c r="AC12" s="236">
        <v>5</v>
      </c>
      <c r="AD12" s="235"/>
      <c r="AE12" s="234">
        <f>VLOOKUP(AE11,$T$5:$Z$77,7,FALSE)</f>
        <v>0</v>
      </c>
      <c r="AF12" s="220">
        <f t="shared" ref="AF12:AM12" si="28">VLOOKUP($AC$12,$AO$12:$AX$16,AP2,FALSE)</f>
        <v>42460</v>
      </c>
      <c r="AG12" s="220">
        <f t="shared" si="28"/>
        <v>42551</v>
      </c>
      <c r="AH12" s="220">
        <f t="shared" si="28"/>
        <v>42643</v>
      </c>
      <c r="AI12" s="220">
        <f t="shared" si="28"/>
        <v>42735</v>
      </c>
      <c r="AJ12" s="220">
        <f t="shared" si="28"/>
        <v>43100</v>
      </c>
      <c r="AK12" s="220">
        <f t="shared" si="28"/>
        <v>43465</v>
      </c>
      <c r="AL12" s="220">
        <f t="shared" si="28"/>
        <v>43830</v>
      </c>
      <c r="AM12" s="220">
        <f t="shared" si="28"/>
        <v>44196</v>
      </c>
      <c r="AO12" s="226">
        <v>1</v>
      </c>
      <c r="AP12" s="165">
        <f>EOMONTH(AP17,5)</f>
        <v>42185</v>
      </c>
      <c r="AQ12" s="165">
        <f>EOMONTH(AP12,3)</f>
        <v>42277</v>
      </c>
      <c r="AR12" s="165">
        <f>EOMONTH(AQ12,3)</f>
        <v>42369</v>
      </c>
      <c r="AS12" s="165">
        <f t="shared" ref="AS12:AX12" si="29">EOMONTH(AR12,12)</f>
        <v>42735</v>
      </c>
      <c r="AT12" s="165">
        <f t="shared" si="29"/>
        <v>43100</v>
      </c>
      <c r="AU12" s="165">
        <f t="shared" si="29"/>
        <v>43465</v>
      </c>
      <c r="AV12" s="165">
        <f t="shared" si="29"/>
        <v>43830</v>
      </c>
      <c r="AW12" s="165">
        <f t="shared" si="29"/>
        <v>44196</v>
      </c>
      <c r="AX12" s="224">
        <f t="shared" si="29"/>
        <v>44561</v>
      </c>
      <c r="AY12" s="212">
        <v>44561</v>
      </c>
      <c r="AZ12" s="283"/>
      <c r="BA12" s="213">
        <f>VLOOKUP(AY12,$U$5:$Z$77,6,FALSE)</f>
        <v>0</v>
      </c>
      <c r="BB12" s="213">
        <f t="shared" si="25"/>
        <v>0</v>
      </c>
      <c r="BC12" s="213">
        <f t="shared" si="27"/>
        <v>0</v>
      </c>
      <c r="BD12" s="213">
        <f t="shared" si="23"/>
        <v>0</v>
      </c>
      <c r="BE12" s="157">
        <v>11</v>
      </c>
      <c r="BF12" s="215">
        <v>42035</v>
      </c>
      <c r="BG12" s="215">
        <v>42124</v>
      </c>
      <c r="BH12" s="215"/>
      <c r="BI12" s="215">
        <v>42308</v>
      </c>
    </row>
    <row r="13" spans="3:61" ht="15" customHeight="1">
      <c r="C13" s="195">
        <f t="shared" si="4"/>
        <v>0</v>
      </c>
      <c r="D13" s="195">
        <f t="shared" si="5"/>
        <v>0</v>
      </c>
      <c r="F13" s="194">
        <f t="shared" si="16"/>
        <v>0</v>
      </c>
      <c r="G13" s="193">
        <f t="shared" si="6"/>
        <v>0</v>
      </c>
      <c r="H13" s="205" t="e">
        <f t="shared" si="2"/>
        <v>#NUM!</v>
      </c>
      <c r="I13" s="205" t="e">
        <f t="shared" si="17"/>
        <v>#NUM!</v>
      </c>
      <c r="J13" s="205" t="e">
        <f t="shared" si="7"/>
        <v>#NUM!</v>
      </c>
      <c r="K13" s="205" t="e">
        <f t="shared" si="8"/>
        <v>#NUM!</v>
      </c>
      <c r="L13" s="204" t="e">
        <f t="shared" si="9"/>
        <v>#NUM!</v>
      </c>
      <c r="M13" s="198"/>
      <c r="P13" s="198"/>
      <c r="Q13" s="195">
        <f t="shared" si="10"/>
        <v>0</v>
      </c>
      <c r="R13" s="195">
        <f t="shared" si="11"/>
        <v>0</v>
      </c>
      <c r="T13" s="194">
        <f t="shared" si="18"/>
        <v>0</v>
      </c>
      <c r="U13" s="193">
        <f t="shared" si="12"/>
        <v>43434</v>
      </c>
      <c r="V13" s="192">
        <f t="shared" si="13"/>
        <v>0</v>
      </c>
      <c r="W13" s="192">
        <f t="shared" si="14"/>
        <v>0</v>
      </c>
      <c r="X13" s="192">
        <f t="shared" si="19"/>
        <v>0</v>
      </c>
      <c r="Y13" s="192">
        <f t="shared" si="15"/>
        <v>0</v>
      </c>
      <c r="Z13" s="192">
        <f t="shared" si="20"/>
        <v>0</v>
      </c>
      <c r="AB13" s="203"/>
      <c r="AD13" s="231"/>
      <c r="AE13" s="230"/>
      <c r="AF13" s="228">
        <f t="shared" ref="AF13:AM13" si="30">AF12</f>
        <v>42460</v>
      </c>
      <c r="AG13" s="228">
        <f t="shared" si="30"/>
        <v>42551</v>
      </c>
      <c r="AH13" s="228">
        <f t="shared" si="30"/>
        <v>42643</v>
      </c>
      <c r="AI13" s="228">
        <f t="shared" si="30"/>
        <v>42735</v>
      </c>
      <c r="AJ13" s="228">
        <f t="shared" si="30"/>
        <v>43100</v>
      </c>
      <c r="AK13" s="229">
        <f t="shared" si="30"/>
        <v>43465</v>
      </c>
      <c r="AL13" s="229">
        <f t="shared" si="30"/>
        <v>43830</v>
      </c>
      <c r="AM13" s="229">
        <f t="shared" si="30"/>
        <v>44196</v>
      </c>
      <c r="AO13" s="226">
        <v>2</v>
      </c>
      <c r="AP13" s="165">
        <f>EOMONTH(AP12,3)</f>
        <v>42277</v>
      </c>
      <c r="AQ13" s="165">
        <f>EOMONTH(AQ12,3)</f>
        <v>42369</v>
      </c>
      <c r="AR13" s="165">
        <f t="shared" ref="AR13:AX13" si="31">EOMONTH(AR12,12)</f>
        <v>42735</v>
      </c>
      <c r="AS13" s="165">
        <f t="shared" si="31"/>
        <v>43100</v>
      </c>
      <c r="AT13" s="165">
        <f t="shared" si="31"/>
        <v>43465</v>
      </c>
      <c r="AU13" s="165">
        <f t="shared" si="31"/>
        <v>43830</v>
      </c>
      <c r="AV13" s="165">
        <f t="shared" si="31"/>
        <v>44196</v>
      </c>
      <c r="AW13" s="165">
        <f t="shared" si="31"/>
        <v>44561</v>
      </c>
      <c r="AX13" s="224">
        <f t="shared" si="31"/>
        <v>44926</v>
      </c>
      <c r="AY13" s="212">
        <v>44926</v>
      </c>
      <c r="AZ13" s="212"/>
      <c r="BA13" s="213">
        <f t="shared" ref="BA13:BA18" si="32">VLOOKUP(AY13,$U$5:$Z$125,6,FALSE)</f>
        <v>0</v>
      </c>
      <c r="BB13" s="213">
        <f t="shared" si="25"/>
        <v>0</v>
      </c>
      <c r="BC13" s="213">
        <f t="shared" si="27"/>
        <v>0</v>
      </c>
      <c r="BD13" s="213">
        <f t="shared" si="23"/>
        <v>0</v>
      </c>
      <c r="BE13" s="157">
        <v>12</v>
      </c>
      <c r="BF13" s="215">
        <v>42063</v>
      </c>
      <c r="BG13" s="215">
        <v>42155</v>
      </c>
      <c r="BH13" s="215"/>
      <c r="BI13" s="215">
        <v>42338</v>
      </c>
    </row>
    <row r="14" spans="3:61" ht="15" customHeight="1">
      <c r="C14" s="195">
        <f t="shared" si="4"/>
        <v>0</v>
      </c>
      <c r="D14" s="195">
        <f t="shared" si="5"/>
        <v>0</v>
      </c>
      <c r="F14" s="194">
        <f t="shared" si="16"/>
        <v>0</v>
      </c>
      <c r="G14" s="193">
        <f t="shared" si="6"/>
        <v>0</v>
      </c>
      <c r="H14" s="205" t="e">
        <f t="shared" si="2"/>
        <v>#NUM!</v>
      </c>
      <c r="I14" s="205" t="e">
        <f t="shared" si="17"/>
        <v>#NUM!</v>
      </c>
      <c r="J14" s="205" t="e">
        <f t="shared" si="7"/>
        <v>#NUM!</v>
      </c>
      <c r="K14" s="205" t="e">
        <f t="shared" si="8"/>
        <v>#NUM!</v>
      </c>
      <c r="L14" s="204" t="e">
        <f t="shared" si="9"/>
        <v>#NUM!</v>
      </c>
      <c r="M14" s="198"/>
      <c r="N14" s="198"/>
      <c r="O14" s="198"/>
      <c r="P14" s="198"/>
      <c r="Q14" s="195">
        <f t="shared" si="10"/>
        <v>0</v>
      </c>
      <c r="R14" s="195">
        <f t="shared" si="11"/>
        <v>0</v>
      </c>
      <c r="T14" s="194">
        <f t="shared" si="18"/>
        <v>0</v>
      </c>
      <c r="U14" s="193">
        <f t="shared" si="12"/>
        <v>43465</v>
      </c>
      <c r="V14" s="192">
        <f t="shared" si="13"/>
        <v>0</v>
      </c>
      <c r="W14" s="192">
        <f t="shared" si="14"/>
        <v>0</v>
      </c>
      <c r="X14" s="192">
        <f t="shared" si="19"/>
        <v>0</v>
      </c>
      <c r="Y14" s="192">
        <f t="shared" si="15"/>
        <v>0</v>
      </c>
      <c r="Z14" s="192">
        <f t="shared" si="20"/>
        <v>0</v>
      </c>
      <c r="AB14" s="203"/>
      <c r="AC14" s="189"/>
      <c r="AD14" s="189"/>
      <c r="AE14" s="189"/>
      <c r="AF14" s="228">
        <f t="shared" ref="AF14:AM14" si="33">IF(AND($AB$5&lt;=AF13,$AB$5&gt;AE13),$V$5,0)</f>
        <v>0</v>
      </c>
      <c r="AG14" s="228">
        <f t="shared" si="33"/>
        <v>0</v>
      </c>
      <c r="AH14" s="228">
        <f t="shared" si="33"/>
        <v>0</v>
      </c>
      <c r="AI14" s="228">
        <f t="shared" si="33"/>
        <v>0</v>
      </c>
      <c r="AJ14" s="228">
        <f t="shared" si="33"/>
        <v>0</v>
      </c>
      <c r="AK14" s="227">
        <f t="shared" si="33"/>
        <v>0</v>
      </c>
      <c r="AL14" s="227">
        <f t="shared" si="33"/>
        <v>0</v>
      </c>
      <c r="AM14" s="227">
        <f t="shared" si="33"/>
        <v>0</v>
      </c>
      <c r="AO14" s="226">
        <v>3</v>
      </c>
      <c r="AP14" s="165">
        <f>EOMONTH(AP13,3)</f>
        <v>42369</v>
      </c>
      <c r="AQ14" s="165">
        <f t="shared" ref="AQ14:AX15" si="34">EOMONTH(AP14,12)</f>
        <v>42735</v>
      </c>
      <c r="AR14" s="165">
        <f t="shared" si="34"/>
        <v>43100</v>
      </c>
      <c r="AS14" s="165">
        <f t="shared" si="34"/>
        <v>43465</v>
      </c>
      <c r="AT14" s="165">
        <f t="shared" si="34"/>
        <v>43830</v>
      </c>
      <c r="AU14" s="165">
        <f t="shared" si="34"/>
        <v>44196</v>
      </c>
      <c r="AV14" s="165">
        <f t="shared" si="34"/>
        <v>44561</v>
      </c>
      <c r="AW14" s="165">
        <f t="shared" si="34"/>
        <v>44926</v>
      </c>
      <c r="AX14" s="224">
        <f t="shared" si="34"/>
        <v>45291</v>
      </c>
      <c r="AY14" s="212">
        <v>45291</v>
      </c>
      <c r="AZ14" s="212"/>
      <c r="BA14" s="213">
        <f t="shared" si="32"/>
        <v>0</v>
      </c>
      <c r="BB14" s="213">
        <f t="shared" si="25"/>
        <v>0</v>
      </c>
      <c r="BC14" s="213">
        <f t="shared" si="27"/>
        <v>0</v>
      </c>
      <c r="BD14" s="213">
        <f t="shared" si="23"/>
        <v>0</v>
      </c>
      <c r="BE14" s="157">
        <v>13</v>
      </c>
      <c r="BF14" s="215">
        <v>42094</v>
      </c>
      <c r="BG14" s="215">
        <v>42185</v>
      </c>
      <c r="BH14" s="215"/>
      <c r="BI14" s="215">
        <v>42369</v>
      </c>
    </row>
    <row r="15" spans="3:61" ht="15" customHeight="1">
      <c r="C15" s="195">
        <f t="shared" si="4"/>
        <v>0</v>
      </c>
      <c r="D15" s="195">
        <f t="shared" si="5"/>
        <v>0</v>
      </c>
      <c r="F15" s="194">
        <f t="shared" si="16"/>
        <v>0</v>
      </c>
      <c r="G15" s="193">
        <f t="shared" si="6"/>
        <v>0</v>
      </c>
      <c r="H15" s="205" t="e">
        <f t="shared" si="2"/>
        <v>#NUM!</v>
      </c>
      <c r="I15" s="205" t="e">
        <f t="shared" si="17"/>
        <v>#NUM!</v>
      </c>
      <c r="J15" s="205" t="e">
        <f t="shared" si="7"/>
        <v>#NUM!</v>
      </c>
      <c r="K15" s="205" t="e">
        <f t="shared" si="8"/>
        <v>#NUM!</v>
      </c>
      <c r="L15" s="204" t="e">
        <f t="shared" si="9"/>
        <v>#NUM!</v>
      </c>
      <c r="M15" s="198"/>
      <c r="Q15" s="195">
        <f t="shared" si="10"/>
        <v>0</v>
      </c>
      <c r="R15" s="195">
        <f t="shared" si="11"/>
        <v>0</v>
      </c>
      <c r="S15" s="214"/>
      <c r="T15" s="194">
        <f t="shared" si="18"/>
        <v>0</v>
      </c>
      <c r="U15" s="193">
        <f t="shared" si="12"/>
        <v>43496</v>
      </c>
      <c r="V15" s="192">
        <f t="shared" si="13"/>
        <v>0</v>
      </c>
      <c r="W15" s="192">
        <f t="shared" si="14"/>
        <v>0</v>
      </c>
      <c r="X15" s="192">
        <f t="shared" si="19"/>
        <v>0</v>
      </c>
      <c r="Y15" s="192">
        <f t="shared" si="15"/>
        <v>0</v>
      </c>
      <c r="Z15" s="192">
        <f t="shared" si="20"/>
        <v>0</v>
      </c>
      <c r="AB15" s="203"/>
      <c r="AC15" s="189"/>
      <c r="AD15" s="189"/>
      <c r="AE15" s="189"/>
      <c r="AF15" s="189"/>
      <c r="AG15" s="189"/>
      <c r="AH15" s="189"/>
      <c r="AI15" s="189"/>
      <c r="AJ15" s="189"/>
      <c r="AK15" s="189"/>
      <c r="AL15" s="189"/>
      <c r="AM15" s="189"/>
      <c r="AO15" s="226">
        <v>4</v>
      </c>
      <c r="AP15" s="225">
        <f>EOMONTH(AP14,12)</f>
        <v>42735</v>
      </c>
      <c r="AQ15" s="165">
        <f t="shared" si="34"/>
        <v>43100</v>
      </c>
      <c r="AR15" s="165">
        <f t="shared" si="34"/>
        <v>43465</v>
      </c>
      <c r="AS15" s="165">
        <f t="shared" si="34"/>
        <v>43830</v>
      </c>
      <c r="AT15" s="165">
        <f t="shared" si="34"/>
        <v>44196</v>
      </c>
      <c r="AU15" s="165">
        <f t="shared" si="34"/>
        <v>44561</v>
      </c>
      <c r="AV15" s="165">
        <f t="shared" si="34"/>
        <v>44926</v>
      </c>
      <c r="AW15" s="165">
        <f t="shared" si="34"/>
        <v>45291</v>
      </c>
      <c r="AX15" s="224">
        <f t="shared" si="34"/>
        <v>45657</v>
      </c>
      <c r="AY15" s="212">
        <v>45657</v>
      </c>
      <c r="AZ15" s="212"/>
      <c r="BA15" s="213">
        <f t="shared" si="32"/>
        <v>0</v>
      </c>
      <c r="BB15" s="213">
        <f t="shared" si="25"/>
        <v>0</v>
      </c>
      <c r="BC15" s="213">
        <f t="shared" si="27"/>
        <v>0</v>
      </c>
      <c r="BD15" s="213">
        <f t="shared" si="23"/>
        <v>0</v>
      </c>
      <c r="BE15" s="157">
        <v>14</v>
      </c>
      <c r="BF15" s="215">
        <v>42124</v>
      </c>
      <c r="BG15" s="215"/>
      <c r="BH15" s="215"/>
      <c r="BI15" s="215"/>
    </row>
    <row r="16" spans="3:61" ht="15" customHeight="1">
      <c r="C16" s="195">
        <f t="shared" si="4"/>
        <v>0</v>
      </c>
      <c r="D16" s="195">
        <f t="shared" si="5"/>
        <v>0</v>
      </c>
      <c r="F16" s="194">
        <f t="shared" si="16"/>
        <v>0</v>
      </c>
      <c r="G16" s="193">
        <f t="shared" si="6"/>
        <v>0</v>
      </c>
      <c r="H16" s="205" t="e">
        <f t="shared" si="2"/>
        <v>#NUM!</v>
      </c>
      <c r="I16" s="205" t="e">
        <f t="shared" si="17"/>
        <v>#NUM!</v>
      </c>
      <c r="J16" s="205" t="e">
        <f t="shared" si="7"/>
        <v>#NUM!</v>
      </c>
      <c r="K16" s="205" t="e">
        <f t="shared" si="8"/>
        <v>#NUM!</v>
      </c>
      <c r="L16" s="204" t="e">
        <f t="shared" si="9"/>
        <v>#NUM!</v>
      </c>
      <c r="M16" s="198"/>
      <c r="Q16" s="195">
        <f t="shared" si="10"/>
        <v>0</v>
      </c>
      <c r="R16" s="195">
        <f t="shared" si="11"/>
        <v>0</v>
      </c>
      <c r="S16" s="214"/>
      <c r="T16" s="194">
        <f t="shared" si="18"/>
        <v>0</v>
      </c>
      <c r="U16" s="193">
        <f t="shared" si="12"/>
        <v>43524</v>
      </c>
      <c r="V16" s="192">
        <f t="shared" si="13"/>
        <v>0</v>
      </c>
      <c r="W16" s="192">
        <f t="shared" si="14"/>
        <v>0</v>
      </c>
      <c r="X16" s="192">
        <f t="shared" si="19"/>
        <v>0</v>
      </c>
      <c r="Y16" s="192">
        <f t="shared" si="15"/>
        <v>0</v>
      </c>
      <c r="Z16" s="192">
        <f t="shared" si="20"/>
        <v>0</v>
      </c>
      <c r="AB16" s="203"/>
      <c r="AC16" s="191"/>
      <c r="AD16" s="206"/>
      <c r="AE16" s="191"/>
      <c r="AF16" s="191"/>
      <c r="AG16" s="191"/>
      <c r="AH16" s="191"/>
      <c r="AI16" s="191"/>
      <c r="AJ16" s="191"/>
      <c r="AK16" s="223"/>
      <c r="AL16" s="223"/>
      <c r="AM16" s="222"/>
      <c r="AO16" s="221">
        <v>5</v>
      </c>
      <c r="AP16" s="220">
        <f>EOMONTH(AP14,3)</f>
        <v>42460</v>
      </c>
      <c r="AQ16" s="220">
        <f>EOMONTH(AP16,3)</f>
        <v>42551</v>
      </c>
      <c r="AR16" s="220">
        <f>EOMONTH(AQ16,3)</f>
        <v>42643</v>
      </c>
      <c r="AS16" s="220">
        <f>EOMONTH(AR16,3)</f>
        <v>42735</v>
      </c>
      <c r="AT16" s="220">
        <f>EOMONTH(AS16,12)</f>
        <v>43100</v>
      </c>
      <c r="AU16" s="220">
        <f>EOMONTH(AT16,12)</f>
        <v>43465</v>
      </c>
      <c r="AV16" s="220">
        <f>EOMONTH(AU16,12)</f>
        <v>43830</v>
      </c>
      <c r="AW16" s="220">
        <f>EOMONTH(AV16,12)</f>
        <v>44196</v>
      </c>
      <c r="AX16" s="219">
        <f>EOMONTH(AW16,12)</f>
        <v>44561</v>
      </c>
      <c r="AY16" s="212">
        <v>46022</v>
      </c>
      <c r="AZ16" s="212"/>
      <c r="BA16" s="213">
        <f t="shared" si="32"/>
        <v>0</v>
      </c>
      <c r="BB16" s="213">
        <f t="shared" si="25"/>
        <v>0</v>
      </c>
      <c r="BC16" s="213">
        <f t="shared" si="27"/>
        <v>0</v>
      </c>
      <c r="BD16" s="213">
        <f t="shared" si="23"/>
        <v>0</v>
      </c>
      <c r="BE16" s="157">
        <v>15</v>
      </c>
      <c r="BF16" s="215">
        <v>42155</v>
      </c>
      <c r="BG16" s="215"/>
      <c r="BH16" s="215"/>
      <c r="BI16" s="215"/>
    </row>
    <row r="17" spans="3:61" ht="15" customHeight="1">
      <c r="C17" s="195">
        <f t="shared" si="4"/>
        <v>0</v>
      </c>
      <c r="D17" s="195">
        <f t="shared" si="5"/>
        <v>0</v>
      </c>
      <c r="F17" s="194">
        <f t="shared" si="16"/>
        <v>0</v>
      </c>
      <c r="G17" s="193">
        <f t="shared" si="6"/>
        <v>0</v>
      </c>
      <c r="H17" s="205" t="e">
        <f t="shared" si="2"/>
        <v>#NUM!</v>
      </c>
      <c r="I17" s="205" t="e">
        <f t="shared" si="17"/>
        <v>#NUM!</v>
      </c>
      <c r="J17" s="205" t="e">
        <f t="shared" si="7"/>
        <v>#NUM!</v>
      </c>
      <c r="K17" s="205" t="e">
        <f t="shared" si="8"/>
        <v>#NUM!</v>
      </c>
      <c r="L17" s="204" t="e">
        <f t="shared" si="9"/>
        <v>#NUM!</v>
      </c>
      <c r="M17" s="198"/>
      <c r="Q17" s="195">
        <f t="shared" si="10"/>
        <v>0</v>
      </c>
      <c r="R17" s="195">
        <f t="shared" si="11"/>
        <v>0</v>
      </c>
      <c r="S17" s="214"/>
      <c r="T17" s="194">
        <f t="shared" si="18"/>
        <v>0</v>
      </c>
      <c r="U17" s="193">
        <f t="shared" si="12"/>
        <v>43555</v>
      </c>
      <c r="V17" s="192">
        <f t="shared" si="13"/>
        <v>0</v>
      </c>
      <c r="W17" s="192">
        <f t="shared" si="14"/>
        <v>0</v>
      </c>
      <c r="X17" s="192">
        <f t="shared" si="19"/>
        <v>0</v>
      </c>
      <c r="Y17" s="192">
        <f t="shared" si="15"/>
        <v>0</v>
      </c>
      <c r="Z17" s="192">
        <f t="shared" si="20"/>
        <v>0</v>
      </c>
      <c r="AB17" s="203"/>
      <c r="AC17" s="191"/>
      <c r="AD17" s="206"/>
      <c r="AE17" s="207"/>
      <c r="AF17" s="191"/>
      <c r="AG17" s="207"/>
      <c r="AH17" s="207"/>
      <c r="AI17" s="207"/>
      <c r="AJ17" s="207"/>
      <c r="AK17" s="196"/>
      <c r="AL17" s="196"/>
      <c r="AM17" s="196"/>
      <c r="AO17" s="218">
        <f>AE2</f>
        <v>2015</v>
      </c>
      <c r="AP17" s="217">
        <f>DATE(AO17,1,31)</f>
        <v>42035</v>
      </c>
      <c r="AS17" s="212"/>
      <c r="AU17" s="212"/>
      <c r="AV17" s="212"/>
      <c r="AX17" s="212"/>
      <c r="AY17" s="212">
        <v>46387</v>
      </c>
      <c r="AZ17" s="212"/>
      <c r="BA17" s="213">
        <f t="shared" si="32"/>
        <v>0</v>
      </c>
      <c r="BB17" s="213">
        <f t="shared" si="25"/>
        <v>0</v>
      </c>
      <c r="BC17" s="213">
        <f>VLOOKUP(AY18,$U$5:$Z$140,2,FALSE)</f>
        <v>0</v>
      </c>
      <c r="BD17" s="213">
        <f t="shared" si="23"/>
        <v>0</v>
      </c>
      <c r="BE17" s="157">
        <v>16</v>
      </c>
      <c r="BF17" s="212">
        <v>42004</v>
      </c>
      <c r="BG17" s="212">
        <v>42004</v>
      </c>
      <c r="BH17" s="212">
        <v>42004</v>
      </c>
      <c r="BI17" s="212">
        <v>42369</v>
      </c>
    </row>
    <row r="18" spans="3:61" ht="15" customHeight="1">
      <c r="C18" s="195">
        <f t="shared" si="4"/>
        <v>0</v>
      </c>
      <c r="D18" s="195">
        <f t="shared" si="5"/>
        <v>0</v>
      </c>
      <c r="F18" s="194">
        <f t="shared" si="16"/>
        <v>0</v>
      </c>
      <c r="G18" s="193">
        <f t="shared" si="6"/>
        <v>0</v>
      </c>
      <c r="H18" s="205" t="e">
        <f t="shared" si="2"/>
        <v>#NUM!</v>
      </c>
      <c r="I18" s="205" t="e">
        <f t="shared" si="17"/>
        <v>#NUM!</v>
      </c>
      <c r="J18" s="205" t="e">
        <f t="shared" si="7"/>
        <v>#NUM!</v>
      </c>
      <c r="K18" s="205" t="e">
        <f t="shared" si="8"/>
        <v>#NUM!</v>
      </c>
      <c r="L18" s="204" t="e">
        <f t="shared" si="9"/>
        <v>#NUM!</v>
      </c>
      <c r="M18" s="198"/>
      <c r="Q18" s="195">
        <f t="shared" si="10"/>
        <v>0</v>
      </c>
      <c r="R18" s="195">
        <f t="shared" si="11"/>
        <v>0</v>
      </c>
      <c r="T18" s="194">
        <f t="shared" si="18"/>
        <v>0</v>
      </c>
      <c r="U18" s="193">
        <f t="shared" si="12"/>
        <v>43585</v>
      </c>
      <c r="V18" s="192">
        <f t="shared" si="13"/>
        <v>0</v>
      </c>
      <c r="W18" s="192">
        <f t="shared" si="14"/>
        <v>0</v>
      </c>
      <c r="X18" s="192">
        <f t="shared" si="19"/>
        <v>0</v>
      </c>
      <c r="Y18" s="192">
        <f t="shared" si="15"/>
        <v>0</v>
      </c>
      <c r="Z18" s="192">
        <f t="shared" si="20"/>
        <v>0</v>
      </c>
      <c r="AB18" s="203"/>
      <c r="AC18" s="191"/>
      <c r="AD18" s="191"/>
      <c r="AE18" s="191"/>
      <c r="AF18" s="191"/>
      <c r="AG18" s="191"/>
      <c r="AH18" s="191"/>
      <c r="AI18" s="191"/>
      <c r="AJ18" s="191"/>
      <c r="AK18" s="208"/>
      <c r="AL18" s="208"/>
      <c r="AM18" s="197"/>
      <c r="AS18" s="212"/>
      <c r="AU18" s="212"/>
      <c r="AV18" s="212"/>
      <c r="AX18" s="212"/>
      <c r="AY18" s="212">
        <v>46752</v>
      </c>
      <c r="AZ18" s="212"/>
      <c r="BA18" s="213">
        <f t="shared" si="32"/>
        <v>0</v>
      </c>
      <c r="BB18" s="213">
        <f t="shared" si="25"/>
        <v>0</v>
      </c>
      <c r="BC18" s="213">
        <f>VLOOKUP(AY19,$U$5:$Z$140,2,FALSE)</f>
        <v>0</v>
      </c>
      <c r="BD18" s="213">
        <f t="shared" si="23"/>
        <v>0</v>
      </c>
    </row>
    <row r="19" spans="3:61" ht="15" customHeight="1">
      <c r="C19" s="195">
        <f t="shared" si="4"/>
        <v>0</v>
      </c>
      <c r="D19" s="195">
        <f t="shared" si="5"/>
        <v>0</v>
      </c>
      <c r="F19" s="194">
        <f t="shared" si="16"/>
        <v>0</v>
      </c>
      <c r="G19" s="193">
        <f t="shared" si="6"/>
        <v>0</v>
      </c>
      <c r="H19" s="205" t="e">
        <f t="shared" si="2"/>
        <v>#NUM!</v>
      </c>
      <c r="I19" s="205" t="e">
        <f t="shared" si="17"/>
        <v>#NUM!</v>
      </c>
      <c r="J19" s="205" t="e">
        <f t="shared" si="7"/>
        <v>#NUM!</v>
      </c>
      <c r="K19" s="205" t="e">
        <f t="shared" si="8"/>
        <v>#NUM!</v>
      </c>
      <c r="L19" s="204" t="e">
        <f t="shared" si="9"/>
        <v>#NUM!</v>
      </c>
      <c r="M19" s="198"/>
      <c r="Q19" s="195">
        <f t="shared" si="10"/>
        <v>0</v>
      </c>
      <c r="R19" s="195">
        <f t="shared" si="11"/>
        <v>0</v>
      </c>
      <c r="T19" s="194">
        <f t="shared" si="18"/>
        <v>0</v>
      </c>
      <c r="U19" s="193">
        <f t="shared" si="12"/>
        <v>43616</v>
      </c>
      <c r="V19" s="192">
        <f t="shared" si="13"/>
        <v>0</v>
      </c>
      <c r="W19" s="192">
        <f t="shared" si="14"/>
        <v>0</v>
      </c>
      <c r="X19" s="192">
        <f t="shared" si="19"/>
        <v>0</v>
      </c>
      <c r="Y19" s="192">
        <f t="shared" si="15"/>
        <v>0</v>
      </c>
      <c r="Z19" s="192">
        <f t="shared" si="20"/>
        <v>0</v>
      </c>
      <c r="AB19" s="203"/>
      <c r="AC19" s="191"/>
      <c r="AD19" s="216"/>
      <c r="AE19" s="207"/>
      <c r="AF19" s="207"/>
      <c r="AG19" s="191"/>
      <c r="AH19" s="207"/>
      <c r="AI19" s="207"/>
      <c r="AJ19" s="207"/>
      <c r="AK19" s="196"/>
      <c r="AL19" s="196"/>
      <c r="AM19" s="196"/>
      <c r="AS19" s="212"/>
      <c r="AU19" s="212"/>
      <c r="AV19" s="212"/>
      <c r="AX19" s="212"/>
      <c r="AY19" s="206">
        <v>47118</v>
      </c>
      <c r="AZ19" s="212"/>
      <c r="BA19" s="213">
        <f>VLOOKUP(AY19,$U$5:$Z$140,6,FALSE)</f>
        <v>0</v>
      </c>
      <c r="BB19" s="213">
        <f t="shared" si="25"/>
        <v>0</v>
      </c>
      <c r="BC19" s="213"/>
      <c r="BD19" s="213"/>
    </row>
    <row r="20" spans="3:61" ht="15" customHeight="1">
      <c r="C20" s="195">
        <f t="shared" si="4"/>
        <v>0</v>
      </c>
      <c r="D20" s="195">
        <f t="shared" si="5"/>
        <v>0</v>
      </c>
      <c r="F20" s="194">
        <f t="shared" si="16"/>
        <v>0</v>
      </c>
      <c r="G20" s="193">
        <f t="shared" si="6"/>
        <v>0</v>
      </c>
      <c r="H20" s="205" t="e">
        <f t="shared" si="2"/>
        <v>#NUM!</v>
      </c>
      <c r="I20" s="205" t="e">
        <f t="shared" si="17"/>
        <v>#NUM!</v>
      </c>
      <c r="J20" s="205" t="e">
        <f t="shared" si="7"/>
        <v>#NUM!</v>
      </c>
      <c r="K20" s="205" t="e">
        <f t="shared" si="8"/>
        <v>#NUM!</v>
      </c>
      <c r="L20" s="204" t="e">
        <f t="shared" si="9"/>
        <v>#NUM!</v>
      </c>
      <c r="M20" s="198"/>
      <c r="Q20" s="195">
        <f t="shared" si="10"/>
        <v>0</v>
      </c>
      <c r="R20" s="195">
        <f t="shared" si="11"/>
        <v>0</v>
      </c>
      <c r="T20" s="194">
        <f t="shared" si="18"/>
        <v>0</v>
      </c>
      <c r="U20" s="193">
        <f t="shared" si="12"/>
        <v>43646</v>
      </c>
      <c r="V20" s="192">
        <f t="shared" si="13"/>
        <v>0</v>
      </c>
      <c r="W20" s="192">
        <f t="shared" si="14"/>
        <v>0</v>
      </c>
      <c r="X20" s="192">
        <f t="shared" si="19"/>
        <v>0</v>
      </c>
      <c r="Y20" s="192">
        <f t="shared" si="15"/>
        <v>0</v>
      </c>
      <c r="Z20" s="192">
        <f t="shared" si="20"/>
        <v>0</v>
      </c>
      <c r="AB20" s="203"/>
      <c r="AC20" s="191"/>
      <c r="AD20" s="191"/>
      <c r="AE20" s="191"/>
      <c r="AF20" s="191"/>
      <c r="AG20" s="191"/>
      <c r="AH20" s="191"/>
      <c r="AI20" s="191"/>
      <c r="AJ20" s="191"/>
      <c r="AK20" s="208"/>
      <c r="AL20" s="208"/>
      <c r="AM20" s="208"/>
      <c r="AS20" s="212"/>
      <c r="AU20" s="212"/>
      <c r="AV20" s="212"/>
      <c r="AX20" s="212"/>
      <c r="AY20" s="206">
        <v>47483</v>
      </c>
      <c r="AZ20" s="206"/>
      <c r="BA20" s="213"/>
      <c r="BB20" s="213"/>
      <c r="BC20" s="213"/>
      <c r="BD20" s="213"/>
    </row>
    <row r="21" spans="3:61" ht="15" customHeight="1">
      <c r="C21" s="195">
        <f t="shared" si="4"/>
        <v>0</v>
      </c>
      <c r="D21" s="195">
        <f t="shared" si="5"/>
        <v>0</v>
      </c>
      <c r="F21" s="194">
        <f t="shared" si="16"/>
        <v>0</v>
      </c>
      <c r="G21" s="193">
        <f t="shared" si="6"/>
        <v>0</v>
      </c>
      <c r="H21" s="205" t="e">
        <f t="shared" si="2"/>
        <v>#NUM!</v>
      </c>
      <c r="I21" s="205" t="e">
        <f t="shared" si="17"/>
        <v>#NUM!</v>
      </c>
      <c r="J21" s="205" t="e">
        <f t="shared" si="7"/>
        <v>#NUM!</v>
      </c>
      <c r="K21" s="205" t="e">
        <f t="shared" si="8"/>
        <v>#NUM!</v>
      </c>
      <c r="L21" s="204" t="e">
        <f t="shared" si="9"/>
        <v>#NUM!</v>
      </c>
      <c r="M21" s="198"/>
      <c r="P21" s="198"/>
      <c r="Q21" s="195">
        <f t="shared" si="10"/>
        <v>0</v>
      </c>
      <c r="R21" s="195">
        <f t="shared" si="11"/>
        <v>0</v>
      </c>
      <c r="T21" s="194">
        <f t="shared" si="18"/>
        <v>0</v>
      </c>
      <c r="U21" s="193">
        <f t="shared" si="12"/>
        <v>43677</v>
      </c>
      <c r="V21" s="192">
        <f t="shared" si="13"/>
        <v>0</v>
      </c>
      <c r="W21" s="192">
        <f t="shared" si="14"/>
        <v>0</v>
      </c>
      <c r="X21" s="192">
        <f t="shared" si="19"/>
        <v>0</v>
      </c>
      <c r="Y21" s="192">
        <f t="shared" si="15"/>
        <v>0</v>
      </c>
      <c r="Z21" s="192">
        <f t="shared" si="20"/>
        <v>0</v>
      </c>
      <c r="AA21" s="191"/>
      <c r="AB21" s="203"/>
      <c r="AC21" s="191"/>
      <c r="AD21" s="191"/>
      <c r="AE21" s="191"/>
      <c r="AF21" s="191"/>
      <c r="AG21" s="191"/>
      <c r="AH21" s="191"/>
      <c r="AI21" s="191"/>
      <c r="AJ21" s="191"/>
      <c r="AK21" s="208"/>
      <c r="AL21" s="208"/>
      <c r="AM21" s="208"/>
      <c r="AS21" s="212"/>
      <c r="AU21" s="212"/>
      <c r="AV21" s="212"/>
      <c r="AX21" s="212"/>
      <c r="AY21" s="212"/>
      <c r="AZ21" s="212"/>
      <c r="BA21" s="212"/>
      <c r="BC21" s="212"/>
      <c r="BD21" s="212"/>
    </row>
    <row r="22" spans="3:61" ht="15" customHeight="1">
      <c r="C22" s="195">
        <f t="shared" si="4"/>
        <v>0</v>
      </c>
      <c r="D22" s="195">
        <f t="shared" si="5"/>
        <v>0</v>
      </c>
      <c r="F22" s="194">
        <f t="shared" si="16"/>
        <v>0</v>
      </c>
      <c r="G22" s="193">
        <f t="shared" si="6"/>
        <v>0</v>
      </c>
      <c r="H22" s="205" t="e">
        <f t="shared" si="2"/>
        <v>#NUM!</v>
      </c>
      <c r="I22" s="205" t="e">
        <f t="shared" si="17"/>
        <v>#NUM!</v>
      </c>
      <c r="J22" s="205" t="e">
        <f t="shared" si="7"/>
        <v>#NUM!</v>
      </c>
      <c r="K22" s="205" t="e">
        <f t="shared" si="8"/>
        <v>#NUM!</v>
      </c>
      <c r="L22" s="204" t="e">
        <f t="shared" si="9"/>
        <v>#NUM!</v>
      </c>
      <c r="M22" s="198"/>
      <c r="N22" s="211"/>
      <c r="O22" s="211"/>
      <c r="P22" s="198"/>
      <c r="Q22" s="195">
        <f t="shared" si="10"/>
        <v>0</v>
      </c>
      <c r="R22" s="195">
        <f t="shared" si="11"/>
        <v>0</v>
      </c>
      <c r="T22" s="194">
        <f t="shared" si="18"/>
        <v>0</v>
      </c>
      <c r="U22" s="193">
        <f t="shared" si="12"/>
        <v>43708</v>
      </c>
      <c r="V22" s="192">
        <f t="shared" si="13"/>
        <v>0</v>
      </c>
      <c r="W22" s="192">
        <f t="shared" si="14"/>
        <v>0</v>
      </c>
      <c r="X22" s="192">
        <f t="shared" si="19"/>
        <v>0</v>
      </c>
      <c r="Y22" s="192">
        <f t="shared" si="15"/>
        <v>0</v>
      </c>
      <c r="Z22" s="192">
        <f t="shared" si="20"/>
        <v>0</v>
      </c>
      <c r="AA22" s="191"/>
      <c r="AB22" s="203"/>
      <c r="AC22" s="191"/>
      <c r="AD22" s="206"/>
      <c r="AE22" s="191"/>
      <c r="AF22" s="191"/>
      <c r="AG22" s="207"/>
      <c r="AH22" s="207"/>
      <c r="AI22" s="207"/>
      <c r="AJ22" s="207"/>
      <c r="AK22" s="196"/>
      <c r="AL22" s="196"/>
      <c r="AM22" s="196"/>
      <c r="AS22" s="212"/>
      <c r="AU22" s="212"/>
      <c r="AV22" s="212"/>
      <c r="AX22" s="212"/>
      <c r="AY22" s="212"/>
      <c r="AZ22" s="212"/>
      <c r="BA22" s="212"/>
      <c r="BC22" s="212"/>
      <c r="BD22" s="212"/>
    </row>
    <row r="23" spans="3:61" ht="15" customHeight="1">
      <c r="C23" s="195">
        <f t="shared" si="4"/>
        <v>0</v>
      </c>
      <c r="D23" s="195">
        <f t="shared" si="5"/>
        <v>0</v>
      </c>
      <c r="F23" s="194">
        <f t="shared" si="16"/>
        <v>0</v>
      </c>
      <c r="G23" s="193">
        <f t="shared" si="6"/>
        <v>0</v>
      </c>
      <c r="H23" s="205" t="e">
        <f t="shared" si="2"/>
        <v>#NUM!</v>
      </c>
      <c r="I23" s="205" t="e">
        <f t="shared" si="17"/>
        <v>#NUM!</v>
      </c>
      <c r="J23" s="205" t="e">
        <f t="shared" si="7"/>
        <v>#NUM!</v>
      </c>
      <c r="K23" s="205" t="e">
        <f t="shared" si="8"/>
        <v>#NUM!</v>
      </c>
      <c r="L23" s="204" t="e">
        <f t="shared" si="9"/>
        <v>#NUM!</v>
      </c>
      <c r="M23" s="198"/>
      <c r="N23" s="211"/>
      <c r="O23" s="211"/>
      <c r="P23" s="198"/>
      <c r="Q23" s="195">
        <f t="shared" si="10"/>
        <v>0</v>
      </c>
      <c r="R23" s="195">
        <f t="shared" si="11"/>
        <v>0</v>
      </c>
      <c r="T23" s="194">
        <f t="shared" si="18"/>
        <v>0</v>
      </c>
      <c r="U23" s="193">
        <f t="shared" si="12"/>
        <v>43738</v>
      </c>
      <c r="V23" s="192">
        <f t="shared" si="13"/>
        <v>0</v>
      </c>
      <c r="W23" s="192">
        <f t="shared" si="14"/>
        <v>0</v>
      </c>
      <c r="X23" s="192">
        <f t="shared" si="19"/>
        <v>0</v>
      </c>
      <c r="Y23" s="192">
        <f t="shared" si="15"/>
        <v>0</v>
      </c>
      <c r="Z23" s="192">
        <f t="shared" si="20"/>
        <v>0</v>
      </c>
      <c r="AA23" s="191"/>
      <c r="AB23" s="203"/>
      <c r="AC23" s="191"/>
      <c r="AD23" s="191"/>
      <c r="AE23" s="191"/>
      <c r="AF23" s="191"/>
      <c r="AG23" s="191"/>
      <c r="AH23" s="191"/>
      <c r="AI23" s="191"/>
      <c r="AJ23" s="191"/>
      <c r="AK23" s="208"/>
      <c r="AL23" s="208"/>
      <c r="AM23" s="208"/>
    </row>
    <row r="24" spans="3:61" ht="15" customHeight="1">
      <c r="C24" s="195">
        <f t="shared" si="4"/>
        <v>0</v>
      </c>
      <c r="D24" s="195">
        <f t="shared" si="5"/>
        <v>0</v>
      </c>
      <c r="F24" s="194">
        <f t="shared" si="16"/>
        <v>0</v>
      </c>
      <c r="G24" s="193">
        <f t="shared" si="6"/>
        <v>0</v>
      </c>
      <c r="H24" s="205" t="e">
        <f t="shared" si="2"/>
        <v>#NUM!</v>
      </c>
      <c r="I24" s="205" t="e">
        <f t="shared" si="17"/>
        <v>#NUM!</v>
      </c>
      <c r="J24" s="205" t="e">
        <f t="shared" si="7"/>
        <v>#NUM!</v>
      </c>
      <c r="K24" s="205" t="e">
        <f t="shared" si="8"/>
        <v>#NUM!</v>
      </c>
      <c r="L24" s="204" t="e">
        <f t="shared" si="9"/>
        <v>#NUM!</v>
      </c>
      <c r="M24" s="198"/>
      <c r="N24" s="211"/>
      <c r="O24" s="210"/>
      <c r="P24" s="198"/>
      <c r="Q24" s="195">
        <f t="shared" si="10"/>
        <v>0</v>
      </c>
      <c r="R24" s="195">
        <f t="shared" si="11"/>
        <v>0</v>
      </c>
      <c r="T24" s="194">
        <f t="shared" si="18"/>
        <v>0</v>
      </c>
      <c r="U24" s="193">
        <f t="shared" si="12"/>
        <v>43769</v>
      </c>
      <c r="V24" s="192">
        <f t="shared" si="13"/>
        <v>0</v>
      </c>
      <c r="W24" s="192">
        <f t="shared" si="14"/>
        <v>0</v>
      </c>
      <c r="X24" s="192">
        <f t="shared" si="19"/>
        <v>0</v>
      </c>
      <c r="Y24" s="192">
        <f t="shared" si="15"/>
        <v>0</v>
      </c>
      <c r="Z24" s="192">
        <f t="shared" si="20"/>
        <v>0</v>
      </c>
      <c r="AA24" s="191"/>
      <c r="AB24" s="203"/>
      <c r="AC24" s="191"/>
      <c r="AD24" s="206"/>
      <c r="AE24" s="191"/>
      <c r="AF24" s="191"/>
      <c r="AG24" s="207"/>
      <c r="AH24" s="207"/>
      <c r="AI24" s="207"/>
      <c r="AJ24" s="207"/>
      <c r="AK24" s="196"/>
      <c r="AL24" s="196"/>
      <c r="AM24" s="196"/>
    </row>
    <row r="25" spans="3:61" ht="15" customHeight="1">
      <c r="C25" s="195">
        <f t="shared" si="4"/>
        <v>0</v>
      </c>
      <c r="D25" s="195">
        <f t="shared" si="5"/>
        <v>0</v>
      </c>
      <c r="F25" s="194">
        <f t="shared" si="16"/>
        <v>0</v>
      </c>
      <c r="G25" s="193">
        <f t="shared" si="6"/>
        <v>0</v>
      </c>
      <c r="H25" s="205" t="e">
        <f t="shared" si="2"/>
        <v>#NUM!</v>
      </c>
      <c r="I25" s="205" t="e">
        <f t="shared" si="17"/>
        <v>#NUM!</v>
      </c>
      <c r="J25" s="205" t="e">
        <f t="shared" si="7"/>
        <v>#NUM!</v>
      </c>
      <c r="K25" s="205" t="e">
        <f t="shared" si="8"/>
        <v>#NUM!</v>
      </c>
      <c r="L25" s="204" t="e">
        <f t="shared" si="9"/>
        <v>#NUM!</v>
      </c>
      <c r="M25" s="198"/>
      <c r="N25" s="198"/>
      <c r="O25" s="198"/>
      <c r="P25" s="198"/>
      <c r="Q25" s="195">
        <f t="shared" si="10"/>
        <v>0</v>
      </c>
      <c r="R25" s="195">
        <f t="shared" si="11"/>
        <v>0</v>
      </c>
      <c r="T25" s="194">
        <f t="shared" si="18"/>
        <v>0</v>
      </c>
      <c r="U25" s="193">
        <f t="shared" si="12"/>
        <v>43799</v>
      </c>
      <c r="V25" s="192">
        <f t="shared" si="13"/>
        <v>0</v>
      </c>
      <c r="W25" s="192">
        <f t="shared" si="14"/>
        <v>0</v>
      </c>
      <c r="X25" s="192">
        <f t="shared" si="19"/>
        <v>0</v>
      </c>
      <c r="Y25" s="192">
        <f t="shared" si="15"/>
        <v>0</v>
      </c>
      <c r="Z25" s="192">
        <f t="shared" si="20"/>
        <v>0</v>
      </c>
      <c r="AA25" s="191"/>
      <c r="AB25" s="203"/>
      <c r="AC25" s="191"/>
      <c r="AD25" s="191"/>
      <c r="AE25" s="191"/>
      <c r="AF25" s="191"/>
      <c r="AG25" s="191"/>
      <c r="AH25" s="191"/>
      <c r="AI25" s="191"/>
      <c r="AJ25" s="191"/>
      <c r="AK25" s="208"/>
      <c r="AL25" s="208"/>
      <c r="AM25" s="208"/>
    </row>
    <row r="26" spans="3:61" ht="15" customHeight="1">
      <c r="C26" s="195">
        <f t="shared" si="4"/>
        <v>0</v>
      </c>
      <c r="D26" s="195">
        <f t="shared" si="5"/>
        <v>0</v>
      </c>
      <c r="F26" s="194">
        <f t="shared" si="16"/>
        <v>0</v>
      </c>
      <c r="G26" s="193">
        <f t="shared" si="6"/>
        <v>0</v>
      </c>
      <c r="H26" s="205" t="e">
        <f t="shared" si="2"/>
        <v>#NUM!</v>
      </c>
      <c r="I26" s="205" t="e">
        <f t="shared" si="17"/>
        <v>#NUM!</v>
      </c>
      <c r="J26" s="205" t="e">
        <f t="shared" si="7"/>
        <v>#NUM!</v>
      </c>
      <c r="K26" s="205" t="e">
        <f t="shared" si="8"/>
        <v>#NUM!</v>
      </c>
      <c r="L26" s="204" t="e">
        <f t="shared" si="9"/>
        <v>#NUM!</v>
      </c>
      <c r="M26" s="198"/>
      <c r="N26" s="198"/>
      <c r="O26" s="198"/>
      <c r="P26" s="198"/>
      <c r="Q26" s="195">
        <f t="shared" si="10"/>
        <v>0</v>
      </c>
      <c r="R26" s="195">
        <f t="shared" si="11"/>
        <v>0</v>
      </c>
      <c r="T26" s="194">
        <f t="shared" si="18"/>
        <v>0</v>
      </c>
      <c r="U26" s="193">
        <f t="shared" si="12"/>
        <v>43830</v>
      </c>
      <c r="V26" s="192">
        <f t="shared" si="13"/>
        <v>0</v>
      </c>
      <c r="W26" s="192">
        <f t="shared" si="14"/>
        <v>0</v>
      </c>
      <c r="X26" s="192">
        <f t="shared" si="19"/>
        <v>0</v>
      </c>
      <c r="Y26" s="192">
        <f t="shared" si="15"/>
        <v>0</v>
      </c>
      <c r="Z26" s="192">
        <f t="shared" si="20"/>
        <v>0</v>
      </c>
      <c r="AA26" s="191"/>
      <c r="AB26" s="203"/>
      <c r="AC26" s="191"/>
      <c r="AD26" s="206"/>
      <c r="AE26" s="191"/>
      <c r="AF26" s="191"/>
      <c r="AG26" s="207"/>
      <c r="AH26" s="207"/>
      <c r="AI26" s="207"/>
      <c r="AJ26" s="207"/>
      <c r="AK26" s="196"/>
      <c r="AL26" s="196"/>
      <c r="AM26" s="196"/>
    </row>
    <row r="27" spans="3:61" ht="15" customHeight="1">
      <c r="C27" s="195">
        <f t="shared" si="4"/>
        <v>0</v>
      </c>
      <c r="D27" s="195">
        <f t="shared" si="5"/>
        <v>0</v>
      </c>
      <c r="F27" s="194">
        <f t="shared" si="16"/>
        <v>0</v>
      </c>
      <c r="G27" s="193">
        <f t="shared" si="6"/>
        <v>0</v>
      </c>
      <c r="H27" s="205" t="e">
        <f t="shared" si="2"/>
        <v>#NUM!</v>
      </c>
      <c r="I27" s="205" t="e">
        <f t="shared" si="17"/>
        <v>#NUM!</v>
      </c>
      <c r="J27" s="205" t="e">
        <f t="shared" si="7"/>
        <v>#NUM!</v>
      </c>
      <c r="K27" s="205" t="e">
        <f t="shared" si="8"/>
        <v>#NUM!</v>
      </c>
      <c r="L27" s="204" t="e">
        <f t="shared" si="9"/>
        <v>#NUM!</v>
      </c>
      <c r="M27" s="198"/>
      <c r="N27" s="198"/>
      <c r="O27" s="198"/>
      <c r="P27" s="198"/>
      <c r="Q27" s="195">
        <f t="shared" si="10"/>
        <v>0</v>
      </c>
      <c r="R27" s="195">
        <f t="shared" si="11"/>
        <v>0</v>
      </c>
      <c r="T27" s="194">
        <f t="shared" si="18"/>
        <v>0</v>
      </c>
      <c r="U27" s="193">
        <f t="shared" si="12"/>
        <v>43861</v>
      </c>
      <c r="V27" s="192">
        <f t="shared" si="13"/>
        <v>0</v>
      </c>
      <c r="W27" s="192">
        <f t="shared" si="14"/>
        <v>0</v>
      </c>
      <c r="X27" s="192">
        <f t="shared" si="19"/>
        <v>0</v>
      </c>
      <c r="Y27" s="192">
        <f t="shared" si="15"/>
        <v>0</v>
      </c>
      <c r="Z27" s="192">
        <f t="shared" si="20"/>
        <v>0</v>
      </c>
      <c r="AA27" s="191"/>
      <c r="AB27" s="203"/>
      <c r="AC27" s="191"/>
      <c r="AD27" s="191"/>
      <c r="AE27" s="191"/>
      <c r="AF27" s="191"/>
      <c r="AG27" s="191"/>
      <c r="AH27" s="191"/>
      <c r="AI27" s="191"/>
      <c r="AJ27" s="191"/>
      <c r="AK27" s="208"/>
      <c r="AL27" s="208"/>
      <c r="AM27" s="208"/>
    </row>
    <row r="28" spans="3:61" ht="15" customHeight="1">
      <c r="C28" s="195">
        <f t="shared" si="4"/>
        <v>0</v>
      </c>
      <c r="D28" s="195">
        <f t="shared" si="5"/>
        <v>0</v>
      </c>
      <c r="F28" s="194">
        <f t="shared" si="16"/>
        <v>0</v>
      </c>
      <c r="G28" s="193">
        <f t="shared" si="6"/>
        <v>0</v>
      </c>
      <c r="H28" s="205" t="e">
        <f t="shared" si="2"/>
        <v>#NUM!</v>
      </c>
      <c r="I28" s="205" t="e">
        <f t="shared" si="17"/>
        <v>#NUM!</v>
      </c>
      <c r="J28" s="205" t="e">
        <f t="shared" si="7"/>
        <v>#NUM!</v>
      </c>
      <c r="K28" s="205" t="e">
        <f t="shared" si="8"/>
        <v>#NUM!</v>
      </c>
      <c r="L28" s="204" t="e">
        <f t="shared" si="9"/>
        <v>#NUM!</v>
      </c>
      <c r="M28" s="198"/>
      <c r="N28" s="198"/>
      <c r="O28" s="198"/>
      <c r="P28" s="198"/>
      <c r="Q28" s="195">
        <f t="shared" si="10"/>
        <v>0</v>
      </c>
      <c r="R28" s="195">
        <f t="shared" si="11"/>
        <v>0</v>
      </c>
      <c r="T28" s="194">
        <f t="shared" si="18"/>
        <v>0</v>
      </c>
      <c r="U28" s="193">
        <f t="shared" si="12"/>
        <v>43890</v>
      </c>
      <c r="V28" s="192">
        <f t="shared" si="13"/>
        <v>0</v>
      </c>
      <c r="W28" s="192">
        <f t="shared" si="14"/>
        <v>0</v>
      </c>
      <c r="X28" s="192">
        <f t="shared" si="19"/>
        <v>0</v>
      </c>
      <c r="Y28" s="192">
        <f t="shared" si="15"/>
        <v>0</v>
      </c>
      <c r="Z28" s="192">
        <f t="shared" si="20"/>
        <v>0</v>
      </c>
      <c r="AA28" s="191"/>
      <c r="AB28" s="203"/>
      <c r="AC28" s="191"/>
      <c r="AD28" s="206"/>
      <c r="AE28" s="191"/>
      <c r="AF28" s="191"/>
      <c r="AG28" s="207"/>
      <c r="AH28" s="207"/>
      <c r="AI28" s="207"/>
      <c r="AJ28" s="207"/>
      <c r="AK28" s="196"/>
      <c r="AL28" s="196"/>
      <c r="AM28" s="196"/>
    </row>
    <row r="29" spans="3:61" ht="15" customHeight="1">
      <c r="C29" s="195">
        <f t="shared" si="4"/>
        <v>0</v>
      </c>
      <c r="D29" s="195">
        <f t="shared" si="5"/>
        <v>0</v>
      </c>
      <c r="F29" s="194">
        <f t="shared" si="16"/>
        <v>0</v>
      </c>
      <c r="G29" s="193">
        <f t="shared" si="6"/>
        <v>0</v>
      </c>
      <c r="H29" s="205" t="e">
        <f t="shared" si="2"/>
        <v>#NUM!</v>
      </c>
      <c r="I29" s="205" t="e">
        <f t="shared" si="17"/>
        <v>#NUM!</v>
      </c>
      <c r="J29" s="205" t="e">
        <f t="shared" si="7"/>
        <v>#NUM!</v>
      </c>
      <c r="K29" s="205" t="e">
        <f t="shared" si="8"/>
        <v>#NUM!</v>
      </c>
      <c r="L29" s="204" t="e">
        <f t="shared" si="9"/>
        <v>#NUM!</v>
      </c>
      <c r="M29" s="198"/>
      <c r="N29" s="198"/>
      <c r="O29" s="198"/>
      <c r="P29" s="198"/>
      <c r="Q29" s="195">
        <f t="shared" si="10"/>
        <v>0</v>
      </c>
      <c r="R29" s="195">
        <f t="shared" si="11"/>
        <v>0</v>
      </c>
      <c r="T29" s="194">
        <f t="shared" si="18"/>
        <v>0</v>
      </c>
      <c r="U29" s="193">
        <f t="shared" si="12"/>
        <v>43921</v>
      </c>
      <c r="V29" s="192">
        <f t="shared" si="13"/>
        <v>0</v>
      </c>
      <c r="W29" s="192">
        <f t="shared" si="14"/>
        <v>0</v>
      </c>
      <c r="X29" s="192">
        <f t="shared" si="19"/>
        <v>0</v>
      </c>
      <c r="Y29" s="192">
        <f t="shared" si="15"/>
        <v>0</v>
      </c>
      <c r="Z29" s="192">
        <f t="shared" si="20"/>
        <v>0</v>
      </c>
      <c r="AA29" s="191"/>
      <c r="AB29" s="203"/>
      <c r="AC29" s="191"/>
      <c r="AD29" s="191"/>
      <c r="AE29" s="191"/>
      <c r="AF29" s="191"/>
      <c r="AG29" s="191"/>
      <c r="AH29" s="191"/>
      <c r="AI29" s="191"/>
      <c r="AJ29" s="191"/>
      <c r="AK29" s="208"/>
      <c r="AL29" s="208"/>
      <c r="AM29" s="208"/>
    </row>
    <row r="30" spans="3:61" ht="15" customHeight="1">
      <c r="C30" s="195">
        <f t="shared" si="4"/>
        <v>0</v>
      </c>
      <c r="D30" s="195">
        <f t="shared" si="5"/>
        <v>0</v>
      </c>
      <c r="F30" s="194">
        <f t="shared" si="16"/>
        <v>0</v>
      </c>
      <c r="G30" s="193">
        <f t="shared" si="6"/>
        <v>0</v>
      </c>
      <c r="H30" s="205" t="e">
        <f t="shared" si="2"/>
        <v>#NUM!</v>
      </c>
      <c r="I30" s="205" t="e">
        <f t="shared" si="17"/>
        <v>#NUM!</v>
      </c>
      <c r="J30" s="205" t="e">
        <f t="shared" si="7"/>
        <v>#NUM!</v>
      </c>
      <c r="K30" s="205" t="e">
        <f t="shared" si="8"/>
        <v>#NUM!</v>
      </c>
      <c r="L30" s="204" t="e">
        <f t="shared" si="9"/>
        <v>#NUM!</v>
      </c>
      <c r="M30" s="198"/>
      <c r="N30" s="198"/>
      <c r="O30" s="198"/>
      <c r="P30" s="198"/>
      <c r="Q30" s="195">
        <f t="shared" si="10"/>
        <v>0</v>
      </c>
      <c r="R30" s="195">
        <f t="shared" si="11"/>
        <v>0</v>
      </c>
      <c r="T30" s="194">
        <f t="shared" si="18"/>
        <v>0</v>
      </c>
      <c r="U30" s="193">
        <f t="shared" si="12"/>
        <v>43951</v>
      </c>
      <c r="V30" s="192">
        <f t="shared" si="13"/>
        <v>0</v>
      </c>
      <c r="W30" s="192">
        <f t="shared" si="14"/>
        <v>0</v>
      </c>
      <c r="X30" s="192">
        <f t="shared" si="19"/>
        <v>0</v>
      </c>
      <c r="Y30" s="192">
        <f t="shared" si="15"/>
        <v>0</v>
      </c>
      <c r="Z30" s="192">
        <f t="shared" si="20"/>
        <v>0</v>
      </c>
      <c r="AA30" s="191"/>
      <c r="AB30" s="203"/>
      <c r="AC30" s="191"/>
      <c r="AD30" s="206"/>
      <c r="AE30" s="191"/>
      <c r="AF30" s="191"/>
      <c r="AG30" s="207"/>
      <c r="AH30" s="207"/>
      <c r="AI30" s="207"/>
      <c r="AJ30" s="207"/>
      <c r="AK30" s="196"/>
      <c r="AL30" s="196"/>
      <c r="AM30" s="196"/>
    </row>
    <row r="31" spans="3:61" ht="15" customHeight="1">
      <c r="C31" s="195">
        <f t="shared" si="4"/>
        <v>0</v>
      </c>
      <c r="D31" s="195">
        <f t="shared" si="5"/>
        <v>0</v>
      </c>
      <c r="F31" s="194">
        <f t="shared" si="16"/>
        <v>0</v>
      </c>
      <c r="G31" s="193">
        <f t="shared" si="6"/>
        <v>0</v>
      </c>
      <c r="H31" s="205" t="e">
        <f t="shared" si="2"/>
        <v>#NUM!</v>
      </c>
      <c r="I31" s="205" t="e">
        <f t="shared" si="17"/>
        <v>#NUM!</v>
      </c>
      <c r="J31" s="205" t="e">
        <f t="shared" si="7"/>
        <v>#NUM!</v>
      </c>
      <c r="K31" s="205" t="e">
        <f t="shared" si="8"/>
        <v>#NUM!</v>
      </c>
      <c r="L31" s="204" t="e">
        <f t="shared" si="9"/>
        <v>#NUM!</v>
      </c>
      <c r="M31" s="198"/>
      <c r="N31" s="198"/>
      <c r="O31" s="198"/>
      <c r="P31" s="198"/>
      <c r="Q31" s="195">
        <f t="shared" si="10"/>
        <v>0</v>
      </c>
      <c r="R31" s="195">
        <f t="shared" si="11"/>
        <v>0</v>
      </c>
      <c r="T31" s="194">
        <f t="shared" si="18"/>
        <v>0</v>
      </c>
      <c r="U31" s="193">
        <f t="shared" si="12"/>
        <v>43982</v>
      </c>
      <c r="V31" s="192">
        <f t="shared" si="13"/>
        <v>0</v>
      </c>
      <c r="W31" s="192">
        <f t="shared" si="14"/>
        <v>0</v>
      </c>
      <c r="X31" s="192">
        <f t="shared" si="19"/>
        <v>0</v>
      </c>
      <c r="Y31" s="192">
        <f t="shared" si="15"/>
        <v>0</v>
      </c>
      <c r="Z31" s="192">
        <f t="shared" si="20"/>
        <v>0</v>
      </c>
      <c r="AA31" s="191"/>
      <c r="AB31" s="203"/>
      <c r="AC31" s="191"/>
      <c r="AD31" s="191"/>
      <c r="AE31" s="191"/>
      <c r="AF31" s="191"/>
      <c r="AG31" s="191"/>
      <c r="AH31" s="191"/>
      <c r="AI31" s="191"/>
      <c r="AJ31" s="191"/>
      <c r="AK31" s="208"/>
      <c r="AL31" s="208"/>
      <c r="AM31" s="208"/>
      <c r="AN31" s="209"/>
    </row>
    <row r="32" spans="3:61" ht="15" customHeight="1">
      <c r="C32" s="195">
        <f t="shared" si="4"/>
        <v>0</v>
      </c>
      <c r="D32" s="195">
        <f t="shared" si="5"/>
        <v>0</v>
      </c>
      <c r="F32" s="194">
        <f t="shared" si="16"/>
        <v>0</v>
      </c>
      <c r="G32" s="193">
        <f t="shared" si="6"/>
        <v>0</v>
      </c>
      <c r="H32" s="205" t="e">
        <f t="shared" si="2"/>
        <v>#NUM!</v>
      </c>
      <c r="I32" s="205" t="e">
        <f t="shared" si="17"/>
        <v>#NUM!</v>
      </c>
      <c r="J32" s="205" t="e">
        <f t="shared" si="7"/>
        <v>#NUM!</v>
      </c>
      <c r="K32" s="205" t="e">
        <f t="shared" si="8"/>
        <v>#NUM!</v>
      </c>
      <c r="L32" s="204" t="e">
        <f t="shared" si="9"/>
        <v>#NUM!</v>
      </c>
      <c r="M32" s="198"/>
      <c r="N32" s="198"/>
      <c r="O32" s="198"/>
      <c r="P32" s="198"/>
      <c r="Q32" s="195">
        <f t="shared" si="10"/>
        <v>0</v>
      </c>
      <c r="R32" s="195">
        <f t="shared" si="11"/>
        <v>0</v>
      </c>
      <c r="T32" s="194">
        <f t="shared" si="18"/>
        <v>0</v>
      </c>
      <c r="U32" s="193">
        <f t="shared" si="12"/>
        <v>44012</v>
      </c>
      <c r="V32" s="192">
        <f t="shared" si="13"/>
        <v>0</v>
      </c>
      <c r="W32" s="192">
        <f t="shared" si="14"/>
        <v>0</v>
      </c>
      <c r="X32" s="192">
        <f t="shared" si="19"/>
        <v>0</v>
      </c>
      <c r="Y32" s="192">
        <f t="shared" si="15"/>
        <v>0</v>
      </c>
      <c r="Z32" s="192">
        <f t="shared" si="20"/>
        <v>0</v>
      </c>
      <c r="AA32" s="191"/>
      <c r="AB32" s="203"/>
      <c r="AC32" s="191"/>
      <c r="AD32" s="206"/>
      <c r="AE32" s="191"/>
      <c r="AF32" s="191"/>
      <c r="AG32" s="207"/>
      <c r="AH32" s="207"/>
      <c r="AI32" s="207"/>
      <c r="AJ32" s="207"/>
      <c r="AK32" s="196"/>
      <c r="AL32" s="196"/>
      <c r="AM32" s="196"/>
    </row>
    <row r="33" spans="3:39" ht="15" customHeight="1">
      <c r="C33" s="195">
        <f t="shared" si="4"/>
        <v>0</v>
      </c>
      <c r="D33" s="195">
        <f t="shared" si="5"/>
        <v>0</v>
      </c>
      <c r="F33" s="194">
        <f t="shared" si="16"/>
        <v>0</v>
      </c>
      <c r="G33" s="193">
        <f t="shared" si="6"/>
        <v>0</v>
      </c>
      <c r="H33" s="205" t="e">
        <f t="shared" si="2"/>
        <v>#NUM!</v>
      </c>
      <c r="I33" s="205" t="e">
        <f t="shared" si="17"/>
        <v>#NUM!</v>
      </c>
      <c r="J33" s="205" t="e">
        <f t="shared" si="7"/>
        <v>#NUM!</v>
      </c>
      <c r="K33" s="205" t="e">
        <f t="shared" si="8"/>
        <v>#NUM!</v>
      </c>
      <c r="L33" s="204" t="e">
        <f t="shared" si="9"/>
        <v>#NUM!</v>
      </c>
      <c r="M33" s="198"/>
      <c r="N33" s="198"/>
      <c r="O33" s="198"/>
      <c r="P33" s="198"/>
      <c r="Q33" s="195">
        <f t="shared" si="10"/>
        <v>0</v>
      </c>
      <c r="R33" s="195">
        <f t="shared" si="11"/>
        <v>0</v>
      </c>
      <c r="T33" s="194">
        <f t="shared" si="18"/>
        <v>0</v>
      </c>
      <c r="U33" s="193">
        <f t="shared" si="12"/>
        <v>44043</v>
      </c>
      <c r="V33" s="192">
        <f t="shared" si="13"/>
        <v>0</v>
      </c>
      <c r="W33" s="192">
        <f t="shared" si="14"/>
        <v>0</v>
      </c>
      <c r="X33" s="192">
        <f t="shared" si="19"/>
        <v>0</v>
      </c>
      <c r="Y33" s="192">
        <f t="shared" si="15"/>
        <v>0</v>
      </c>
      <c r="Z33" s="192">
        <f t="shared" si="20"/>
        <v>0</v>
      </c>
      <c r="AA33" s="191"/>
      <c r="AB33" s="203"/>
      <c r="AC33" s="191"/>
      <c r="AD33" s="191"/>
      <c r="AE33" s="191"/>
      <c r="AF33" s="191"/>
      <c r="AG33" s="191"/>
      <c r="AH33" s="191"/>
      <c r="AI33" s="191"/>
      <c r="AJ33" s="191"/>
      <c r="AK33" s="208"/>
      <c r="AL33" s="208"/>
      <c r="AM33" s="208"/>
    </row>
    <row r="34" spans="3:39" ht="15" customHeight="1">
      <c r="C34" s="195">
        <f t="shared" si="4"/>
        <v>0</v>
      </c>
      <c r="D34" s="195">
        <f t="shared" si="5"/>
        <v>0</v>
      </c>
      <c r="F34" s="194">
        <f t="shared" si="16"/>
        <v>0</v>
      </c>
      <c r="G34" s="193">
        <f t="shared" si="6"/>
        <v>0</v>
      </c>
      <c r="H34" s="205" t="e">
        <f t="shared" si="2"/>
        <v>#NUM!</v>
      </c>
      <c r="I34" s="205" t="e">
        <f t="shared" si="17"/>
        <v>#NUM!</v>
      </c>
      <c r="J34" s="205" t="e">
        <f t="shared" si="7"/>
        <v>#NUM!</v>
      </c>
      <c r="K34" s="205" t="e">
        <f t="shared" si="8"/>
        <v>#NUM!</v>
      </c>
      <c r="L34" s="204" t="e">
        <f t="shared" si="9"/>
        <v>#NUM!</v>
      </c>
      <c r="M34" s="198"/>
      <c r="N34" s="198"/>
      <c r="O34" s="198"/>
      <c r="P34" s="198"/>
      <c r="Q34" s="195">
        <f t="shared" si="10"/>
        <v>0</v>
      </c>
      <c r="R34" s="195">
        <f t="shared" si="11"/>
        <v>0</v>
      </c>
      <c r="T34" s="194">
        <f t="shared" si="18"/>
        <v>0</v>
      </c>
      <c r="U34" s="193">
        <f t="shared" si="12"/>
        <v>44074</v>
      </c>
      <c r="V34" s="192">
        <f t="shared" si="13"/>
        <v>0</v>
      </c>
      <c r="W34" s="192">
        <f t="shared" si="14"/>
        <v>0</v>
      </c>
      <c r="X34" s="192">
        <f t="shared" si="19"/>
        <v>0</v>
      </c>
      <c r="Y34" s="192">
        <f t="shared" si="15"/>
        <v>0</v>
      </c>
      <c r="Z34" s="192">
        <f t="shared" si="20"/>
        <v>0</v>
      </c>
      <c r="AA34" s="191"/>
      <c r="AB34" s="203"/>
      <c r="AC34" s="191"/>
      <c r="AD34" s="206"/>
      <c r="AE34" s="191"/>
      <c r="AF34" s="191"/>
      <c r="AG34" s="207"/>
      <c r="AH34" s="191"/>
      <c r="AI34" s="207"/>
      <c r="AJ34" s="207"/>
      <c r="AK34" s="196"/>
      <c r="AL34" s="196"/>
      <c r="AM34" s="196"/>
    </row>
    <row r="35" spans="3:39" ht="15" customHeight="1">
      <c r="C35" s="195">
        <f t="shared" si="4"/>
        <v>0</v>
      </c>
      <c r="D35" s="195">
        <f t="shared" si="5"/>
        <v>0</v>
      </c>
      <c r="F35" s="194">
        <f t="shared" si="16"/>
        <v>0</v>
      </c>
      <c r="G35" s="193">
        <f t="shared" si="6"/>
        <v>0</v>
      </c>
      <c r="H35" s="205" t="e">
        <f t="shared" si="2"/>
        <v>#NUM!</v>
      </c>
      <c r="I35" s="205" t="e">
        <f t="shared" si="17"/>
        <v>#NUM!</v>
      </c>
      <c r="J35" s="205" t="e">
        <f t="shared" si="7"/>
        <v>#NUM!</v>
      </c>
      <c r="K35" s="205" t="e">
        <f t="shared" si="8"/>
        <v>#NUM!</v>
      </c>
      <c r="L35" s="204" t="e">
        <f t="shared" si="9"/>
        <v>#NUM!</v>
      </c>
      <c r="M35" s="198"/>
      <c r="N35" s="198"/>
      <c r="O35" s="198"/>
      <c r="P35" s="198"/>
      <c r="Q35" s="195">
        <f t="shared" si="10"/>
        <v>0</v>
      </c>
      <c r="R35" s="195">
        <f t="shared" si="11"/>
        <v>0</v>
      </c>
      <c r="T35" s="194">
        <f t="shared" si="18"/>
        <v>0</v>
      </c>
      <c r="U35" s="193">
        <f t="shared" si="12"/>
        <v>44104</v>
      </c>
      <c r="V35" s="192">
        <f t="shared" si="13"/>
        <v>0</v>
      </c>
      <c r="W35" s="192">
        <f t="shared" si="14"/>
        <v>0</v>
      </c>
      <c r="X35" s="192">
        <f t="shared" si="19"/>
        <v>0</v>
      </c>
      <c r="Y35" s="192">
        <f t="shared" si="15"/>
        <v>0</v>
      </c>
      <c r="Z35" s="192">
        <f t="shared" si="20"/>
        <v>0</v>
      </c>
      <c r="AA35" s="191"/>
      <c r="AB35" s="203"/>
      <c r="AC35" s="191"/>
      <c r="AD35" s="191"/>
      <c r="AE35" s="191"/>
      <c r="AF35" s="191"/>
      <c r="AG35" s="191"/>
      <c r="AH35" s="191"/>
      <c r="AI35" s="191"/>
      <c r="AJ35" s="191"/>
      <c r="AK35" s="208"/>
      <c r="AL35" s="208"/>
      <c r="AM35" s="208"/>
    </row>
    <row r="36" spans="3:39" ht="15" customHeight="1">
      <c r="C36" s="195">
        <f t="shared" si="4"/>
        <v>0</v>
      </c>
      <c r="D36" s="195">
        <f t="shared" si="5"/>
        <v>0</v>
      </c>
      <c r="F36" s="194">
        <f t="shared" si="16"/>
        <v>0</v>
      </c>
      <c r="G36" s="193">
        <f t="shared" si="6"/>
        <v>0</v>
      </c>
      <c r="H36" s="205" t="e">
        <f t="shared" si="2"/>
        <v>#NUM!</v>
      </c>
      <c r="I36" s="205" t="e">
        <f t="shared" si="17"/>
        <v>#NUM!</v>
      </c>
      <c r="J36" s="205" t="e">
        <f t="shared" si="7"/>
        <v>#NUM!</v>
      </c>
      <c r="K36" s="205" t="e">
        <f t="shared" si="8"/>
        <v>#NUM!</v>
      </c>
      <c r="L36" s="204" t="e">
        <f t="shared" si="9"/>
        <v>#NUM!</v>
      </c>
      <c r="M36" s="198"/>
      <c r="N36" s="198"/>
      <c r="O36" s="198"/>
      <c r="P36" s="198"/>
      <c r="Q36" s="195">
        <f t="shared" si="10"/>
        <v>0</v>
      </c>
      <c r="R36" s="195">
        <f t="shared" si="11"/>
        <v>0</v>
      </c>
      <c r="T36" s="194">
        <f t="shared" si="18"/>
        <v>0</v>
      </c>
      <c r="U36" s="193">
        <f t="shared" si="12"/>
        <v>44135</v>
      </c>
      <c r="V36" s="192">
        <f t="shared" si="13"/>
        <v>0</v>
      </c>
      <c r="W36" s="192">
        <f t="shared" si="14"/>
        <v>0</v>
      </c>
      <c r="X36" s="192">
        <f t="shared" si="19"/>
        <v>0</v>
      </c>
      <c r="Y36" s="192">
        <f t="shared" si="15"/>
        <v>0</v>
      </c>
      <c r="Z36" s="192">
        <f t="shared" si="20"/>
        <v>0</v>
      </c>
      <c r="AA36" s="191"/>
      <c r="AB36" s="203"/>
      <c r="AC36" s="191"/>
      <c r="AD36" s="206"/>
      <c r="AE36" s="191"/>
      <c r="AF36" s="191"/>
      <c r="AG36" s="207"/>
      <c r="AH36" s="191"/>
      <c r="AI36" s="207"/>
      <c r="AJ36" s="207"/>
      <c r="AK36" s="196"/>
      <c r="AL36" s="196"/>
      <c r="AM36" s="196"/>
    </row>
    <row r="37" spans="3:39" ht="15" customHeight="1">
      <c r="C37" s="195">
        <f t="shared" si="4"/>
        <v>0</v>
      </c>
      <c r="D37" s="195">
        <f t="shared" si="5"/>
        <v>0</v>
      </c>
      <c r="F37" s="194">
        <f t="shared" si="16"/>
        <v>0</v>
      </c>
      <c r="G37" s="193">
        <f t="shared" si="6"/>
        <v>0</v>
      </c>
      <c r="H37" s="205" t="e">
        <f t="shared" ref="H37:H68" si="35">PV($O$8,C37,$I$6,0,0)*-1</f>
        <v>#NUM!</v>
      </c>
      <c r="I37" s="205" t="e">
        <f t="shared" si="17"/>
        <v>#NUM!</v>
      </c>
      <c r="J37" s="205" t="e">
        <f t="shared" si="7"/>
        <v>#NUM!</v>
      </c>
      <c r="K37" s="205" t="e">
        <f t="shared" si="8"/>
        <v>#NUM!</v>
      </c>
      <c r="L37" s="204" t="e">
        <f t="shared" si="9"/>
        <v>#NUM!</v>
      </c>
      <c r="M37" s="198"/>
      <c r="N37" s="198"/>
      <c r="O37" s="198"/>
      <c r="P37" s="198"/>
      <c r="Q37" s="195">
        <f t="shared" si="10"/>
        <v>0</v>
      </c>
      <c r="R37" s="195">
        <f t="shared" si="11"/>
        <v>0</v>
      </c>
      <c r="T37" s="194">
        <f t="shared" si="18"/>
        <v>0</v>
      </c>
      <c r="U37" s="193">
        <f t="shared" si="12"/>
        <v>44165</v>
      </c>
      <c r="V37" s="192">
        <f t="shared" si="13"/>
        <v>0</v>
      </c>
      <c r="W37" s="192">
        <f t="shared" si="14"/>
        <v>0</v>
      </c>
      <c r="X37" s="192">
        <f t="shared" si="19"/>
        <v>0</v>
      </c>
      <c r="Y37" s="192">
        <f t="shared" si="15"/>
        <v>0</v>
      </c>
      <c r="Z37" s="192">
        <f t="shared" si="20"/>
        <v>0</v>
      </c>
      <c r="AA37" s="191"/>
      <c r="AB37" s="203"/>
      <c r="AC37" s="191"/>
      <c r="AD37" s="191"/>
      <c r="AE37" s="191"/>
      <c r="AF37" s="191"/>
      <c r="AG37" s="191"/>
      <c r="AH37" s="191"/>
      <c r="AI37" s="191"/>
      <c r="AJ37" s="191"/>
      <c r="AK37" s="208"/>
      <c r="AL37" s="208"/>
      <c r="AM37" s="208"/>
    </row>
    <row r="38" spans="3:39" ht="15" customHeight="1">
      <c r="C38" s="195">
        <f t="shared" ref="C38:C69" si="36">IF(C37-1&gt;=0,C37-1,0)</f>
        <v>0</v>
      </c>
      <c r="D38" s="195">
        <f t="shared" ref="D38:D69" si="37">IF(C38&gt;0,D37+1,0)</f>
        <v>0</v>
      </c>
      <c r="F38" s="194">
        <f t="shared" si="16"/>
        <v>0</v>
      </c>
      <c r="G38" s="193">
        <f t="shared" ref="G38:G69" si="38">IF(F38&gt;0,EOMONTH(G37,$P$206),0)</f>
        <v>0</v>
      </c>
      <c r="H38" s="205" t="e">
        <f t="shared" si="35"/>
        <v>#NUM!</v>
      </c>
      <c r="I38" s="205" t="e">
        <f t="shared" si="17"/>
        <v>#NUM!</v>
      </c>
      <c r="J38" s="205" t="e">
        <f t="shared" ref="J38:J69" si="39">PPMT($O$8,F38,$O$9,-$O$6)</f>
        <v>#NUM!</v>
      </c>
      <c r="K38" s="205" t="e">
        <f t="shared" ref="K38:K69" si="40">IPMT($O$8,F38,$O$9,-$O$6)</f>
        <v>#NUM!</v>
      </c>
      <c r="L38" s="204" t="e">
        <f t="shared" ref="L38:L69" si="41">CUMIPMT($O$8,$O$9,$O$6,1,F38,0)*-1</f>
        <v>#NUM!</v>
      </c>
      <c r="M38" s="198"/>
      <c r="N38" s="198"/>
      <c r="O38" s="198"/>
      <c r="P38" s="198"/>
      <c r="Q38" s="195">
        <f t="shared" ref="Q38:Q69" si="42">IF(Q37-1&gt;=0,Q37-1,0)</f>
        <v>0</v>
      </c>
      <c r="R38" s="195">
        <f t="shared" ref="R38:R69" si="43">IF(Q38&gt;0,R37+1,0)</f>
        <v>0</v>
      </c>
      <c r="T38" s="194">
        <f t="shared" si="18"/>
        <v>0</v>
      </c>
      <c r="U38" s="193">
        <f t="shared" ref="U38:U69" si="44">EOMONTH(U37,$P$206)</f>
        <v>44196</v>
      </c>
      <c r="V38" s="192">
        <f t="shared" ref="V38:V69" si="45">IF(T38&gt;0,V37-W38,0)</f>
        <v>0</v>
      </c>
      <c r="W38" s="192">
        <f t="shared" ref="W38:W69" si="46">IF(T38&gt;$O$10,$V$5/($O$9-$O$10),0)</f>
        <v>0</v>
      </c>
      <c r="X38" s="192">
        <f t="shared" si="19"/>
        <v>0</v>
      </c>
      <c r="Y38" s="192">
        <f t="shared" ref="Y38:Y69" si="47">V37*$O$8</f>
        <v>0</v>
      </c>
      <c r="Z38" s="192">
        <f t="shared" si="20"/>
        <v>0</v>
      </c>
      <c r="AA38" s="191"/>
      <c r="AB38" s="203"/>
      <c r="AC38" s="191"/>
      <c r="AD38" s="206"/>
      <c r="AE38" s="191"/>
      <c r="AF38" s="191"/>
      <c r="AG38" s="207"/>
      <c r="AH38" s="191"/>
      <c r="AI38" s="207"/>
      <c r="AJ38" s="207"/>
      <c r="AK38" s="196"/>
      <c r="AL38" s="196"/>
      <c r="AM38" s="196"/>
    </row>
    <row r="39" spans="3:39" ht="15" customHeight="1">
      <c r="C39" s="195">
        <f t="shared" si="36"/>
        <v>0</v>
      </c>
      <c r="D39" s="195">
        <f t="shared" si="37"/>
        <v>0</v>
      </c>
      <c r="F39" s="194">
        <f t="shared" ref="F39:F70" si="48">IF(D38&gt;0,F38+1,0)</f>
        <v>0</v>
      </c>
      <c r="G39" s="193">
        <f t="shared" si="38"/>
        <v>0</v>
      </c>
      <c r="H39" s="205" t="e">
        <f t="shared" si="35"/>
        <v>#NUM!</v>
      </c>
      <c r="I39" s="205" t="e">
        <f t="shared" ref="I39:I70" si="49">IF(H38&gt;0,I38,0)</f>
        <v>#NUM!</v>
      </c>
      <c r="J39" s="205" t="e">
        <f t="shared" si="39"/>
        <v>#NUM!</v>
      </c>
      <c r="K39" s="205" t="e">
        <f t="shared" si="40"/>
        <v>#NUM!</v>
      </c>
      <c r="L39" s="204" t="e">
        <f t="shared" si="41"/>
        <v>#NUM!</v>
      </c>
      <c r="M39" s="198"/>
      <c r="N39" s="198"/>
      <c r="O39" s="198"/>
      <c r="P39" s="198"/>
      <c r="Q39" s="195">
        <f t="shared" si="42"/>
        <v>0</v>
      </c>
      <c r="R39" s="195">
        <f t="shared" si="43"/>
        <v>0</v>
      </c>
      <c r="T39" s="194">
        <f t="shared" ref="T39:T70" si="50">IF(R38&gt;0,T38+1,0)</f>
        <v>0</v>
      </c>
      <c r="U39" s="193">
        <f t="shared" si="44"/>
        <v>44227</v>
      </c>
      <c r="V39" s="192">
        <f t="shared" si="45"/>
        <v>0</v>
      </c>
      <c r="W39" s="192">
        <f t="shared" si="46"/>
        <v>0</v>
      </c>
      <c r="X39" s="192">
        <f t="shared" ref="X39:X70" si="51">W39+X38</f>
        <v>0</v>
      </c>
      <c r="Y39" s="192">
        <f t="shared" si="47"/>
        <v>0</v>
      </c>
      <c r="Z39" s="192">
        <f t="shared" ref="Z39:Z70" si="52">Z38+Y39</f>
        <v>0</v>
      </c>
      <c r="AA39" s="191"/>
      <c r="AB39" s="203"/>
      <c r="AC39" s="191"/>
      <c r="AD39" s="191"/>
      <c r="AE39" s="191"/>
      <c r="AF39" s="191"/>
      <c r="AG39" s="191"/>
      <c r="AH39" s="191"/>
      <c r="AI39" s="191"/>
      <c r="AJ39" s="191"/>
      <c r="AK39" s="208"/>
      <c r="AL39" s="208"/>
      <c r="AM39" s="197"/>
    </row>
    <row r="40" spans="3:39" ht="15" customHeight="1">
      <c r="C40" s="195">
        <f t="shared" si="36"/>
        <v>0</v>
      </c>
      <c r="D40" s="195">
        <f t="shared" si="37"/>
        <v>0</v>
      </c>
      <c r="F40" s="194">
        <f t="shared" si="48"/>
        <v>0</v>
      </c>
      <c r="G40" s="193">
        <f t="shared" si="38"/>
        <v>0</v>
      </c>
      <c r="H40" s="205" t="e">
        <f t="shared" si="35"/>
        <v>#NUM!</v>
      </c>
      <c r="I40" s="205" t="e">
        <f t="shared" si="49"/>
        <v>#NUM!</v>
      </c>
      <c r="J40" s="205" t="e">
        <f t="shared" si="39"/>
        <v>#NUM!</v>
      </c>
      <c r="K40" s="205" t="e">
        <f t="shared" si="40"/>
        <v>#NUM!</v>
      </c>
      <c r="L40" s="204" t="e">
        <f t="shared" si="41"/>
        <v>#NUM!</v>
      </c>
      <c r="M40" s="198"/>
      <c r="N40" s="198"/>
      <c r="O40" s="198"/>
      <c r="P40" s="198"/>
      <c r="Q40" s="195">
        <f t="shared" si="42"/>
        <v>0</v>
      </c>
      <c r="R40" s="195">
        <f t="shared" si="43"/>
        <v>0</v>
      </c>
      <c r="T40" s="194">
        <f t="shared" si="50"/>
        <v>0</v>
      </c>
      <c r="U40" s="193">
        <f t="shared" si="44"/>
        <v>44255</v>
      </c>
      <c r="V40" s="192">
        <f t="shared" si="45"/>
        <v>0</v>
      </c>
      <c r="W40" s="192">
        <f t="shared" si="46"/>
        <v>0</v>
      </c>
      <c r="X40" s="192">
        <f t="shared" si="51"/>
        <v>0</v>
      </c>
      <c r="Y40" s="192">
        <f t="shared" si="47"/>
        <v>0</v>
      </c>
      <c r="Z40" s="192">
        <f t="shared" si="52"/>
        <v>0</v>
      </c>
      <c r="AA40" s="191"/>
      <c r="AB40" s="203"/>
      <c r="AC40" s="191"/>
      <c r="AD40" s="206"/>
      <c r="AE40" s="191"/>
      <c r="AF40" s="191"/>
      <c r="AG40" s="191"/>
      <c r="AH40" s="191"/>
      <c r="AI40" s="191"/>
      <c r="AJ40" s="207"/>
      <c r="AK40" s="196"/>
      <c r="AL40" s="196"/>
      <c r="AM40" s="196"/>
    </row>
    <row r="41" spans="3:39" ht="15" customHeight="1">
      <c r="C41" s="195">
        <f t="shared" si="36"/>
        <v>0</v>
      </c>
      <c r="D41" s="195">
        <f t="shared" si="37"/>
        <v>0</v>
      </c>
      <c r="F41" s="194">
        <f t="shared" si="48"/>
        <v>0</v>
      </c>
      <c r="G41" s="193">
        <f t="shared" si="38"/>
        <v>0</v>
      </c>
      <c r="H41" s="205" t="e">
        <f t="shared" si="35"/>
        <v>#NUM!</v>
      </c>
      <c r="I41" s="205" t="e">
        <f t="shared" si="49"/>
        <v>#NUM!</v>
      </c>
      <c r="J41" s="205" t="e">
        <f t="shared" si="39"/>
        <v>#NUM!</v>
      </c>
      <c r="K41" s="205" t="e">
        <f t="shared" si="40"/>
        <v>#NUM!</v>
      </c>
      <c r="L41" s="204" t="e">
        <f t="shared" si="41"/>
        <v>#NUM!</v>
      </c>
      <c r="M41" s="198"/>
      <c r="N41" s="198"/>
      <c r="O41" s="198"/>
      <c r="P41" s="198"/>
      <c r="Q41" s="195">
        <f t="shared" si="42"/>
        <v>0</v>
      </c>
      <c r="R41" s="195">
        <f t="shared" si="43"/>
        <v>0</v>
      </c>
      <c r="T41" s="194">
        <f t="shared" si="50"/>
        <v>0</v>
      </c>
      <c r="U41" s="193">
        <f t="shared" si="44"/>
        <v>44286</v>
      </c>
      <c r="V41" s="192">
        <f t="shared" si="45"/>
        <v>0</v>
      </c>
      <c r="W41" s="192">
        <f t="shared" si="46"/>
        <v>0</v>
      </c>
      <c r="X41" s="192">
        <f t="shared" si="51"/>
        <v>0</v>
      </c>
      <c r="Y41" s="192">
        <f t="shared" si="47"/>
        <v>0</v>
      </c>
      <c r="Z41" s="192">
        <f t="shared" si="52"/>
        <v>0</v>
      </c>
      <c r="AA41" s="191"/>
      <c r="AB41" s="203"/>
      <c r="AC41" s="191"/>
      <c r="AD41" s="191"/>
      <c r="AE41" s="191"/>
      <c r="AF41" s="191"/>
      <c r="AG41" s="191"/>
      <c r="AH41" s="191"/>
      <c r="AI41" s="191"/>
      <c r="AJ41" s="191"/>
      <c r="AK41" s="189"/>
      <c r="AL41" s="189"/>
      <c r="AM41" s="189"/>
    </row>
    <row r="42" spans="3:39" ht="15" customHeight="1">
      <c r="C42" s="195">
        <f t="shared" si="36"/>
        <v>0</v>
      </c>
      <c r="D42" s="195">
        <f t="shared" si="37"/>
        <v>0</v>
      </c>
      <c r="F42" s="194">
        <f t="shared" si="48"/>
        <v>0</v>
      </c>
      <c r="G42" s="193">
        <f t="shared" si="38"/>
        <v>0</v>
      </c>
      <c r="H42" s="205" t="e">
        <f t="shared" si="35"/>
        <v>#NUM!</v>
      </c>
      <c r="I42" s="205" t="e">
        <f t="shared" si="49"/>
        <v>#NUM!</v>
      </c>
      <c r="J42" s="205" t="e">
        <f t="shared" si="39"/>
        <v>#NUM!</v>
      </c>
      <c r="K42" s="205" t="e">
        <f t="shared" si="40"/>
        <v>#NUM!</v>
      </c>
      <c r="L42" s="204" t="e">
        <f t="shared" si="41"/>
        <v>#NUM!</v>
      </c>
      <c r="M42" s="198"/>
      <c r="N42" s="198"/>
      <c r="O42" s="198"/>
      <c r="P42" s="198"/>
      <c r="Q42" s="195">
        <f t="shared" si="42"/>
        <v>0</v>
      </c>
      <c r="R42" s="195">
        <f t="shared" si="43"/>
        <v>0</v>
      </c>
      <c r="T42" s="194">
        <f t="shared" si="50"/>
        <v>0</v>
      </c>
      <c r="U42" s="193">
        <f t="shared" si="44"/>
        <v>44316</v>
      </c>
      <c r="V42" s="192">
        <f t="shared" si="45"/>
        <v>0</v>
      </c>
      <c r="W42" s="192">
        <f t="shared" si="46"/>
        <v>0</v>
      </c>
      <c r="X42" s="192">
        <f t="shared" si="51"/>
        <v>0</v>
      </c>
      <c r="Y42" s="192">
        <f t="shared" si="47"/>
        <v>0</v>
      </c>
      <c r="Z42" s="192">
        <f t="shared" si="52"/>
        <v>0</v>
      </c>
      <c r="AA42" s="191"/>
      <c r="AB42" s="203"/>
      <c r="AC42" s="191"/>
      <c r="AD42" s="206"/>
      <c r="AE42" s="191"/>
      <c r="AF42" s="191"/>
      <c r="AG42" s="191"/>
      <c r="AH42" s="191"/>
      <c r="AI42" s="191"/>
      <c r="AJ42" s="191"/>
      <c r="AK42" s="189"/>
      <c r="AL42" s="189"/>
      <c r="AM42" s="189"/>
    </row>
    <row r="43" spans="3:39" ht="15" customHeight="1">
      <c r="C43" s="195">
        <f t="shared" si="36"/>
        <v>0</v>
      </c>
      <c r="D43" s="195">
        <f t="shared" si="37"/>
        <v>0</v>
      </c>
      <c r="F43" s="194">
        <f t="shared" si="48"/>
        <v>0</v>
      </c>
      <c r="G43" s="193">
        <f t="shared" si="38"/>
        <v>0</v>
      </c>
      <c r="H43" s="205" t="e">
        <f t="shared" si="35"/>
        <v>#NUM!</v>
      </c>
      <c r="I43" s="205" t="e">
        <f t="shared" si="49"/>
        <v>#NUM!</v>
      </c>
      <c r="J43" s="205" t="e">
        <f t="shared" si="39"/>
        <v>#NUM!</v>
      </c>
      <c r="K43" s="205" t="e">
        <f t="shared" si="40"/>
        <v>#NUM!</v>
      </c>
      <c r="L43" s="204" t="e">
        <f t="shared" si="41"/>
        <v>#NUM!</v>
      </c>
      <c r="M43" s="198"/>
      <c r="N43" s="198"/>
      <c r="O43" s="198"/>
      <c r="P43" s="198"/>
      <c r="Q43" s="195">
        <f t="shared" si="42"/>
        <v>0</v>
      </c>
      <c r="R43" s="195">
        <f t="shared" si="43"/>
        <v>0</v>
      </c>
      <c r="T43" s="194">
        <f t="shared" si="50"/>
        <v>0</v>
      </c>
      <c r="U43" s="193">
        <f t="shared" si="44"/>
        <v>44347</v>
      </c>
      <c r="V43" s="192">
        <f t="shared" si="45"/>
        <v>0</v>
      </c>
      <c r="W43" s="192">
        <f t="shared" si="46"/>
        <v>0</v>
      </c>
      <c r="X43" s="192">
        <f t="shared" si="51"/>
        <v>0</v>
      </c>
      <c r="Y43" s="192">
        <f t="shared" si="47"/>
        <v>0</v>
      </c>
      <c r="Z43" s="192">
        <f t="shared" si="52"/>
        <v>0</v>
      </c>
      <c r="AA43" s="191"/>
      <c r="AB43" s="203"/>
      <c r="AC43" s="191"/>
      <c r="AD43" s="191"/>
      <c r="AE43" s="191"/>
      <c r="AF43" s="191"/>
      <c r="AG43" s="191"/>
      <c r="AH43" s="191"/>
      <c r="AI43" s="191"/>
      <c r="AJ43" s="191"/>
      <c r="AK43" s="189"/>
      <c r="AL43" s="189"/>
      <c r="AM43" s="189"/>
    </row>
    <row r="44" spans="3:39" ht="15" customHeight="1">
      <c r="C44" s="195">
        <f t="shared" si="36"/>
        <v>0</v>
      </c>
      <c r="D44" s="195">
        <f t="shared" si="37"/>
        <v>0</v>
      </c>
      <c r="F44" s="194">
        <f t="shared" si="48"/>
        <v>0</v>
      </c>
      <c r="G44" s="193">
        <f t="shared" si="38"/>
        <v>0</v>
      </c>
      <c r="H44" s="205" t="e">
        <f t="shared" si="35"/>
        <v>#NUM!</v>
      </c>
      <c r="I44" s="205" t="e">
        <f t="shared" si="49"/>
        <v>#NUM!</v>
      </c>
      <c r="J44" s="205" t="e">
        <f t="shared" si="39"/>
        <v>#NUM!</v>
      </c>
      <c r="K44" s="205" t="e">
        <f t="shared" si="40"/>
        <v>#NUM!</v>
      </c>
      <c r="L44" s="204" t="e">
        <f t="shared" si="41"/>
        <v>#NUM!</v>
      </c>
      <c r="M44" s="198"/>
      <c r="N44" s="198"/>
      <c r="O44" s="198"/>
      <c r="P44" s="198"/>
      <c r="Q44" s="195">
        <f t="shared" si="42"/>
        <v>0</v>
      </c>
      <c r="R44" s="195">
        <f t="shared" si="43"/>
        <v>0</v>
      </c>
      <c r="T44" s="194">
        <f t="shared" si="50"/>
        <v>0</v>
      </c>
      <c r="U44" s="193">
        <f t="shared" si="44"/>
        <v>44377</v>
      </c>
      <c r="V44" s="192">
        <f t="shared" si="45"/>
        <v>0</v>
      </c>
      <c r="W44" s="192">
        <f t="shared" si="46"/>
        <v>0</v>
      </c>
      <c r="X44" s="192">
        <f t="shared" si="51"/>
        <v>0</v>
      </c>
      <c r="Y44" s="192">
        <f t="shared" si="47"/>
        <v>0</v>
      </c>
      <c r="Z44" s="192">
        <f t="shared" si="52"/>
        <v>0</v>
      </c>
      <c r="AA44" s="191"/>
      <c r="AB44" s="203"/>
      <c r="AC44" s="191"/>
      <c r="AD44" s="206"/>
      <c r="AE44" s="191"/>
      <c r="AF44" s="191"/>
      <c r="AG44" s="191"/>
      <c r="AH44" s="191"/>
      <c r="AI44" s="191"/>
      <c r="AJ44" s="191"/>
      <c r="AK44" s="189"/>
      <c r="AL44" s="189"/>
      <c r="AM44" s="189"/>
    </row>
    <row r="45" spans="3:39" ht="15" customHeight="1">
      <c r="C45" s="195">
        <f t="shared" si="36"/>
        <v>0</v>
      </c>
      <c r="D45" s="195">
        <f t="shared" si="37"/>
        <v>0</v>
      </c>
      <c r="F45" s="194">
        <f t="shared" si="48"/>
        <v>0</v>
      </c>
      <c r="G45" s="193">
        <f t="shared" si="38"/>
        <v>0</v>
      </c>
      <c r="H45" s="205" t="e">
        <f t="shared" si="35"/>
        <v>#NUM!</v>
      </c>
      <c r="I45" s="205" t="e">
        <f t="shared" si="49"/>
        <v>#NUM!</v>
      </c>
      <c r="J45" s="205" t="e">
        <f t="shared" si="39"/>
        <v>#NUM!</v>
      </c>
      <c r="K45" s="205" t="e">
        <f t="shared" si="40"/>
        <v>#NUM!</v>
      </c>
      <c r="L45" s="204" t="e">
        <f t="shared" si="41"/>
        <v>#NUM!</v>
      </c>
      <c r="M45" s="198"/>
      <c r="N45" s="198"/>
      <c r="O45" s="198"/>
      <c r="P45" s="198"/>
      <c r="Q45" s="195">
        <f t="shared" si="42"/>
        <v>0</v>
      </c>
      <c r="R45" s="195">
        <f t="shared" si="43"/>
        <v>0</v>
      </c>
      <c r="T45" s="194">
        <f t="shared" si="50"/>
        <v>0</v>
      </c>
      <c r="U45" s="193">
        <f t="shared" si="44"/>
        <v>44408</v>
      </c>
      <c r="V45" s="192">
        <f t="shared" si="45"/>
        <v>0</v>
      </c>
      <c r="W45" s="192">
        <f t="shared" si="46"/>
        <v>0</v>
      </c>
      <c r="X45" s="192">
        <f t="shared" si="51"/>
        <v>0</v>
      </c>
      <c r="Y45" s="192">
        <f t="shared" si="47"/>
        <v>0</v>
      </c>
      <c r="Z45" s="192">
        <f t="shared" si="52"/>
        <v>0</v>
      </c>
      <c r="AA45" s="191"/>
      <c r="AB45" s="203"/>
      <c r="AC45" s="191"/>
      <c r="AD45" s="191"/>
      <c r="AE45" s="191"/>
      <c r="AF45" s="191"/>
      <c r="AG45" s="191"/>
      <c r="AH45" s="191"/>
      <c r="AI45" s="191"/>
      <c r="AJ45" s="191"/>
      <c r="AK45" s="189"/>
      <c r="AL45" s="189"/>
      <c r="AM45" s="189"/>
    </row>
    <row r="46" spans="3:39" ht="15" customHeight="1">
      <c r="C46" s="195">
        <f t="shared" si="36"/>
        <v>0</v>
      </c>
      <c r="D46" s="195">
        <f t="shared" si="37"/>
        <v>0</v>
      </c>
      <c r="F46" s="194">
        <f t="shared" si="48"/>
        <v>0</v>
      </c>
      <c r="G46" s="193">
        <f t="shared" si="38"/>
        <v>0</v>
      </c>
      <c r="H46" s="205" t="e">
        <f t="shared" si="35"/>
        <v>#NUM!</v>
      </c>
      <c r="I46" s="205" t="e">
        <f t="shared" si="49"/>
        <v>#NUM!</v>
      </c>
      <c r="J46" s="205" t="e">
        <f t="shared" si="39"/>
        <v>#NUM!</v>
      </c>
      <c r="K46" s="205" t="e">
        <f t="shared" si="40"/>
        <v>#NUM!</v>
      </c>
      <c r="L46" s="204" t="e">
        <f t="shared" si="41"/>
        <v>#NUM!</v>
      </c>
      <c r="M46" s="198"/>
      <c r="N46" s="198"/>
      <c r="O46" s="198"/>
      <c r="P46" s="198"/>
      <c r="Q46" s="195">
        <f t="shared" si="42"/>
        <v>0</v>
      </c>
      <c r="R46" s="195">
        <f t="shared" si="43"/>
        <v>0</v>
      </c>
      <c r="T46" s="194">
        <f t="shared" si="50"/>
        <v>0</v>
      </c>
      <c r="U46" s="193">
        <f t="shared" si="44"/>
        <v>44439</v>
      </c>
      <c r="V46" s="192">
        <f t="shared" si="45"/>
        <v>0</v>
      </c>
      <c r="W46" s="192">
        <f t="shared" si="46"/>
        <v>0</v>
      </c>
      <c r="X46" s="192">
        <f t="shared" si="51"/>
        <v>0</v>
      </c>
      <c r="Y46" s="192">
        <f t="shared" si="47"/>
        <v>0</v>
      </c>
      <c r="Z46" s="192">
        <f t="shared" si="52"/>
        <v>0</v>
      </c>
      <c r="AA46" s="191"/>
      <c r="AB46" s="203"/>
      <c r="AC46" s="191"/>
      <c r="AD46" s="206"/>
      <c r="AE46" s="191"/>
      <c r="AF46" s="191"/>
      <c r="AG46" s="191"/>
      <c r="AH46" s="191"/>
      <c r="AI46" s="191"/>
      <c r="AJ46" s="191"/>
      <c r="AK46" s="189"/>
      <c r="AL46" s="189"/>
      <c r="AM46" s="189"/>
    </row>
    <row r="47" spans="3:39" ht="15" customHeight="1">
      <c r="C47" s="195">
        <f t="shared" si="36"/>
        <v>0</v>
      </c>
      <c r="D47" s="195">
        <f t="shared" si="37"/>
        <v>0</v>
      </c>
      <c r="F47" s="194">
        <f t="shared" si="48"/>
        <v>0</v>
      </c>
      <c r="G47" s="193">
        <f t="shared" si="38"/>
        <v>0</v>
      </c>
      <c r="H47" s="205" t="e">
        <f t="shared" si="35"/>
        <v>#NUM!</v>
      </c>
      <c r="I47" s="205" t="e">
        <f t="shared" si="49"/>
        <v>#NUM!</v>
      </c>
      <c r="J47" s="205" t="e">
        <f t="shared" si="39"/>
        <v>#NUM!</v>
      </c>
      <c r="K47" s="205" t="e">
        <f t="shared" si="40"/>
        <v>#NUM!</v>
      </c>
      <c r="L47" s="204" t="e">
        <f t="shared" si="41"/>
        <v>#NUM!</v>
      </c>
      <c r="M47" s="198"/>
      <c r="N47" s="198"/>
      <c r="O47" s="198"/>
      <c r="P47" s="198"/>
      <c r="Q47" s="195">
        <f t="shared" si="42"/>
        <v>0</v>
      </c>
      <c r="R47" s="195">
        <f t="shared" si="43"/>
        <v>0</v>
      </c>
      <c r="T47" s="194">
        <f t="shared" si="50"/>
        <v>0</v>
      </c>
      <c r="U47" s="193">
        <f t="shared" si="44"/>
        <v>44469</v>
      </c>
      <c r="V47" s="192">
        <f t="shared" si="45"/>
        <v>0</v>
      </c>
      <c r="W47" s="192">
        <f t="shared" si="46"/>
        <v>0</v>
      </c>
      <c r="X47" s="192">
        <f t="shared" si="51"/>
        <v>0</v>
      </c>
      <c r="Y47" s="192">
        <f t="shared" si="47"/>
        <v>0</v>
      </c>
      <c r="Z47" s="192">
        <f t="shared" si="52"/>
        <v>0</v>
      </c>
      <c r="AA47" s="191"/>
      <c r="AB47" s="203"/>
      <c r="AC47" s="191"/>
      <c r="AD47" s="191"/>
      <c r="AE47" s="191"/>
      <c r="AF47" s="191"/>
      <c r="AG47" s="191"/>
      <c r="AH47" s="191"/>
      <c r="AI47" s="191"/>
      <c r="AJ47" s="191"/>
      <c r="AK47" s="189"/>
      <c r="AL47" s="189"/>
      <c r="AM47" s="189"/>
    </row>
    <row r="48" spans="3:39" ht="15" customHeight="1">
      <c r="C48" s="195">
        <f t="shared" si="36"/>
        <v>0</v>
      </c>
      <c r="D48" s="195">
        <f t="shared" si="37"/>
        <v>0</v>
      </c>
      <c r="F48" s="194">
        <f t="shared" si="48"/>
        <v>0</v>
      </c>
      <c r="G48" s="193">
        <f t="shared" si="38"/>
        <v>0</v>
      </c>
      <c r="H48" s="205" t="e">
        <f t="shared" si="35"/>
        <v>#NUM!</v>
      </c>
      <c r="I48" s="205" t="e">
        <f t="shared" si="49"/>
        <v>#NUM!</v>
      </c>
      <c r="J48" s="205" t="e">
        <f t="shared" si="39"/>
        <v>#NUM!</v>
      </c>
      <c r="K48" s="205" t="e">
        <f t="shared" si="40"/>
        <v>#NUM!</v>
      </c>
      <c r="L48" s="204" t="e">
        <f t="shared" si="41"/>
        <v>#NUM!</v>
      </c>
      <c r="M48" s="198"/>
      <c r="N48" s="198"/>
      <c r="O48" s="198"/>
      <c r="P48" s="198"/>
      <c r="Q48" s="195">
        <f t="shared" si="42"/>
        <v>0</v>
      </c>
      <c r="R48" s="195">
        <f t="shared" si="43"/>
        <v>0</v>
      </c>
      <c r="T48" s="194">
        <f t="shared" si="50"/>
        <v>0</v>
      </c>
      <c r="U48" s="193">
        <f t="shared" si="44"/>
        <v>44500</v>
      </c>
      <c r="V48" s="192">
        <f t="shared" si="45"/>
        <v>0</v>
      </c>
      <c r="W48" s="192">
        <f t="shared" si="46"/>
        <v>0</v>
      </c>
      <c r="X48" s="192">
        <f t="shared" si="51"/>
        <v>0</v>
      </c>
      <c r="Y48" s="192">
        <f t="shared" si="47"/>
        <v>0</v>
      </c>
      <c r="Z48" s="192">
        <f t="shared" si="52"/>
        <v>0</v>
      </c>
      <c r="AA48" s="191"/>
      <c r="AB48" s="203"/>
      <c r="AC48" s="191"/>
      <c r="AD48" s="206"/>
      <c r="AE48" s="191"/>
      <c r="AF48" s="191"/>
      <c r="AG48" s="191"/>
      <c r="AH48" s="191"/>
      <c r="AI48" s="191"/>
      <c r="AJ48" s="191"/>
      <c r="AK48" s="189"/>
      <c r="AL48" s="189"/>
      <c r="AM48" s="189"/>
    </row>
    <row r="49" spans="3:40" ht="15" customHeight="1">
      <c r="C49" s="195">
        <f t="shared" si="36"/>
        <v>0</v>
      </c>
      <c r="D49" s="195">
        <f t="shared" si="37"/>
        <v>0</v>
      </c>
      <c r="F49" s="194">
        <f t="shared" si="48"/>
        <v>0</v>
      </c>
      <c r="G49" s="193">
        <f t="shared" si="38"/>
        <v>0</v>
      </c>
      <c r="H49" s="205" t="e">
        <f t="shared" si="35"/>
        <v>#NUM!</v>
      </c>
      <c r="I49" s="205" t="e">
        <f t="shared" si="49"/>
        <v>#NUM!</v>
      </c>
      <c r="J49" s="205" t="e">
        <f t="shared" si="39"/>
        <v>#NUM!</v>
      </c>
      <c r="K49" s="205" t="e">
        <f t="shared" si="40"/>
        <v>#NUM!</v>
      </c>
      <c r="L49" s="204" t="e">
        <f t="shared" si="41"/>
        <v>#NUM!</v>
      </c>
      <c r="M49" s="198"/>
      <c r="N49" s="198"/>
      <c r="O49" s="198"/>
      <c r="P49" s="198"/>
      <c r="Q49" s="195">
        <f t="shared" si="42"/>
        <v>0</v>
      </c>
      <c r="R49" s="195">
        <f t="shared" si="43"/>
        <v>0</v>
      </c>
      <c r="T49" s="194">
        <f t="shared" si="50"/>
        <v>0</v>
      </c>
      <c r="U49" s="193">
        <f t="shared" si="44"/>
        <v>44530</v>
      </c>
      <c r="V49" s="192">
        <f t="shared" si="45"/>
        <v>0</v>
      </c>
      <c r="W49" s="192">
        <f t="shared" si="46"/>
        <v>0</v>
      </c>
      <c r="X49" s="192">
        <f t="shared" si="51"/>
        <v>0</v>
      </c>
      <c r="Y49" s="192">
        <f t="shared" si="47"/>
        <v>0</v>
      </c>
      <c r="Z49" s="192">
        <f t="shared" si="52"/>
        <v>0</v>
      </c>
      <c r="AA49" s="191"/>
      <c r="AB49" s="203"/>
      <c r="AC49" s="191"/>
      <c r="AD49" s="191"/>
      <c r="AE49" s="191"/>
      <c r="AF49" s="191"/>
      <c r="AG49" s="191"/>
      <c r="AH49" s="191"/>
      <c r="AI49" s="191"/>
      <c r="AJ49" s="191"/>
      <c r="AK49" s="189"/>
      <c r="AL49" s="189"/>
      <c r="AM49" s="189"/>
    </row>
    <row r="50" spans="3:40" ht="15" customHeight="1">
      <c r="C50" s="195">
        <f t="shared" si="36"/>
        <v>0</v>
      </c>
      <c r="D50" s="195">
        <f t="shared" si="37"/>
        <v>0</v>
      </c>
      <c r="F50" s="194">
        <f t="shared" si="48"/>
        <v>0</v>
      </c>
      <c r="G50" s="193">
        <f t="shared" si="38"/>
        <v>0</v>
      </c>
      <c r="H50" s="205" t="e">
        <f t="shared" si="35"/>
        <v>#NUM!</v>
      </c>
      <c r="I50" s="205" t="e">
        <f t="shared" si="49"/>
        <v>#NUM!</v>
      </c>
      <c r="J50" s="205" t="e">
        <f t="shared" si="39"/>
        <v>#NUM!</v>
      </c>
      <c r="K50" s="205" t="e">
        <f t="shared" si="40"/>
        <v>#NUM!</v>
      </c>
      <c r="L50" s="204" t="e">
        <f t="shared" si="41"/>
        <v>#NUM!</v>
      </c>
      <c r="M50" s="198"/>
      <c r="N50" s="198"/>
      <c r="O50" s="198"/>
      <c r="P50" s="198"/>
      <c r="Q50" s="195">
        <f t="shared" si="42"/>
        <v>0</v>
      </c>
      <c r="R50" s="195">
        <f t="shared" si="43"/>
        <v>0</v>
      </c>
      <c r="T50" s="194">
        <f t="shared" si="50"/>
        <v>0</v>
      </c>
      <c r="U50" s="193">
        <f t="shared" si="44"/>
        <v>44561</v>
      </c>
      <c r="V50" s="192">
        <f t="shared" si="45"/>
        <v>0</v>
      </c>
      <c r="W50" s="192">
        <f t="shared" si="46"/>
        <v>0</v>
      </c>
      <c r="X50" s="192">
        <f t="shared" si="51"/>
        <v>0</v>
      </c>
      <c r="Y50" s="192">
        <f t="shared" si="47"/>
        <v>0</v>
      </c>
      <c r="Z50" s="192">
        <f t="shared" si="52"/>
        <v>0</v>
      </c>
      <c r="AA50" s="191"/>
      <c r="AB50" s="203"/>
      <c r="AC50" s="191"/>
      <c r="AD50" s="206"/>
      <c r="AE50" s="191"/>
      <c r="AF50" s="191"/>
      <c r="AG50" s="191"/>
      <c r="AH50" s="191"/>
      <c r="AI50" s="191"/>
      <c r="AJ50" s="191"/>
      <c r="AK50" s="189"/>
      <c r="AL50" s="189"/>
      <c r="AM50" s="189"/>
    </row>
    <row r="51" spans="3:40" ht="15" customHeight="1">
      <c r="C51" s="195">
        <f t="shared" si="36"/>
        <v>0</v>
      </c>
      <c r="D51" s="195">
        <f t="shared" si="37"/>
        <v>0</v>
      </c>
      <c r="F51" s="194">
        <f t="shared" si="48"/>
        <v>0</v>
      </c>
      <c r="G51" s="193">
        <f t="shared" si="38"/>
        <v>0</v>
      </c>
      <c r="H51" s="205" t="e">
        <f t="shared" si="35"/>
        <v>#NUM!</v>
      </c>
      <c r="I51" s="205" t="e">
        <f t="shared" si="49"/>
        <v>#NUM!</v>
      </c>
      <c r="J51" s="205" t="e">
        <f t="shared" si="39"/>
        <v>#NUM!</v>
      </c>
      <c r="K51" s="205" t="e">
        <f t="shared" si="40"/>
        <v>#NUM!</v>
      </c>
      <c r="L51" s="204" t="e">
        <f t="shared" si="41"/>
        <v>#NUM!</v>
      </c>
      <c r="M51" s="198"/>
      <c r="N51" s="198"/>
      <c r="O51" s="198"/>
      <c r="P51" s="198"/>
      <c r="Q51" s="195">
        <f t="shared" si="42"/>
        <v>0</v>
      </c>
      <c r="R51" s="195">
        <f t="shared" si="43"/>
        <v>0</v>
      </c>
      <c r="T51" s="194">
        <f t="shared" si="50"/>
        <v>0</v>
      </c>
      <c r="U51" s="193">
        <f t="shared" si="44"/>
        <v>44592</v>
      </c>
      <c r="V51" s="192">
        <f t="shared" si="45"/>
        <v>0</v>
      </c>
      <c r="W51" s="192">
        <f t="shared" si="46"/>
        <v>0</v>
      </c>
      <c r="X51" s="192">
        <f t="shared" si="51"/>
        <v>0</v>
      </c>
      <c r="Y51" s="192">
        <f t="shared" si="47"/>
        <v>0</v>
      </c>
      <c r="Z51" s="192">
        <f t="shared" si="52"/>
        <v>0</v>
      </c>
      <c r="AA51" s="191"/>
      <c r="AB51" s="203"/>
      <c r="AC51" s="191"/>
      <c r="AD51" s="191"/>
      <c r="AE51" s="191"/>
      <c r="AF51" s="191"/>
      <c r="AG51" s="191"/>
      <c r="AH51" s="191"/>
      <c r="AI51" s="191"/>
      <c r="AJ51" s="191"/>
      <c r="AK51" s="189"/>
      <c r="AL51" s="189"/>
      <c r="AM51" s="189"/>
    </row>
    <row r="52" spans="3:40" ht="15" customHeight="1">
      <c r="C52" s="195">
        <f t="shared" si="36"/>
        <v>0</v>
      </c>
      <c r="D52" s="195">
        <f t="shared" si="37"/>
        <v>0</v>
      </c>
      <c r="F52" s="194">
        <f t="shared" si="48"/>
        <v>0</v>
      </c>
      <c r="G52" s="193">
        <f t="shared" si="38"/>
        <v>0</v>
      </c>
      <c r="H52" s="205" t="e">
        <f t="shared" si="35"/>
        <v>#NUM!</v>
      </c>
      <c r="I52" s="205" t="e">
        <f t="shared" si="49"/>
        <v>#NUM!</v>
      </c>
      <c r="J52" s="205" t="e">
        <f t="shared" si="39"/>
        <v>#NUM!</v>
      </c>
      <c r="K52" s="205" t="e">
        <f t="shared" si="40"/>
        <v>#NUM!</v>
      </c>
      <c r="L52" s="204" t="e">
        <f t="shared" si="41"/>
        <v>#NUM!</v>
      </c>
      <c r="M52" s="198"/>
      <c r="N52" s="198"/>
      <c r="O52" s="198"/>
      <c r="P52" s="198"/>
      <c r="Q52" s="195">
        <f t="shared" si="42"/>
        <v>0</v>
      </c>
      <c r="R52" s="195">
        <f t="shared" si="43"/>
        <v>0</v>
      </c>
      <c r="T52" s="194">
        <f t="shared" si="50"/>
        <v>0</v>
      </c>
      <c r="U52" s="193">
        <f t="shared" si="44"/>
        <v>44620</v>
      </c>
      <c r="V52" s="192">
        <f t="shared" si="45"/>
        <v>0</v>
      </c>
      <c r="W52" s="192">
        <f t="shared" si="46"/>
        <v>0</v>
      </c>
      <c r="X52" s="192">
        <f t="shared" si="51"/>
        <v>0</v>
      </c>
      <c r="Y52" s="192">
        <f t="shared" si="47"/>
        <v>0</v>
      </c>
      <c r="Z52" s="192">
        <f t="shared" si="52"/>
        <v>0</v>
      </c>
      <c r="AA52" s="191"/>
      <c r="AB52" s="203"/>
      <c r="AC52" s="191"/>
      <c r="AD52" s="206"/>
      <c r="AE52" s="191"/>
      <c r="AF52" s="191"/>
      <c r="AG52" s="191"/>
      <c r="AH52" s="191"/>
      <c r="AI52" s="191"/>
      <c r="AJ52" s="191"/>
      <c r="AK52" s="189"/>
      <c r="AL52" s="189"/>
      <c r="AM52" s="189"/>
    </row>
    <row r="53" spans="3:40">
      <c r="C53" s="195">
        <f t="shared" si="36"/>
        <v>0</v>
      </c>
      <c r="D53" s="195">
        <f t="shared" si="37"/>
        <v>0</v>
      </c>
      <c r="F53" s="194">
        <f t="shared" si="48"/>
        <v>0</v>
      </c>
      <c r="G53" s="193">
        <f t="shared" si="38"/>
        <v>0</v>
      </c>
      <c r="H53" s="205" t="e">
        <f t="shared" si="35"/>
        <v>#NUM!</v>
      </c>
      <c r="I53" s="205" t="e">
        <f t="shared" si="49"/>
        <v>#NUM!</v>
      </c>
      <c r="J53" s="205" t="e">
        <f t="shared" si="39"/>
        <v>#NUM!</v>
      </c>
      <c r="K53" s="205" t="e">
        <f t="shared" si="40"/>
        <v>#NUM!</v>
      </c>
      <c r="L53" s="204" t="e">
        <f t="shared" si="41"/>
        <v>#NUM!</v>
      </c>
      <c r="M53" s="198"/>
      <c r="N53" s="198"/>
      <c r="O53" s="198"/>
      <c r="P53" s="198"/>
      <c r="Q53" s="195">
        <f t="shared" si="42"/>
        <v>0</v>
      </c>
      <c r="R53" s="195">
        <f t="shared" si="43"/>
        <v>0</v>
      </c>
      <c r="T53" s="194">
        <f t="shared" si="50"/>
        <v>0</v>
      </c>
      <c r="U53" s="193">
        <f t="shared" si="44"/>
        <v>44651</v>
      </c>
      <c r="V53" s="192">
        <f t="shared" si="45"/>
        <v>0</v>
      </c>
      <c r="W53" s="192">
        <f t="shared" si="46"/>
        <v>0</v>
      </c>
      <c r="X53" s="192">
        <f t="shared" si="51"/>
        <v>0</v>
      </c>
      <c r="Y53" s="192">
        <f t="shared" si="47"/>
        <v>0</v>
      </c>
      <c r="Z53" s="192">
        <f t="shared" si="52"/>
        <v>0</v>
      </c>
      <c r="AA53" s="191"/>
      <c r="AB53" s="203"/>
      <c r="AC53" s="191"/>
      <c r="AD53" s="191"/>
      <c r="AE53" s="191"/>
      <c r="AF53" s="191"/>
      <c r="AG53" s="191"/>
      <c r="AH53" s="191"/>
      <c r="AI53" s="191"/>
      <c r="AJ53" s="191"/>
      <c r="AK53" s="189"/>
      <c r="AL53" s="189"/>
      <c r="AM53" s="189"/>
    </row>
    <row r="54" spans="3:40">
      <c r="C54" s="195">
        <f t="shared" si="36"/>
        <v>0</v>
      </c>
      <c r="D54" s="195">
        <f t="shared" si="37"/>
        <v>0</v>
      </c>
      <c r="F54" s="194">
        <f t="shared" si="48"/>
        <v>0</v>
      </c>
      <c r="G54" s="193">
        <f t="shared" si="38"/>
        <v>0</v>
      </c>
      <c r="H54" s="205" t="e">
        <f t="shared" si="35"/>
        <v>#NUM!</v>
      </c>
      <c r="I54" s="205" t="e">
        <f t="shared" si="49"/>
        <v>#NUM!</v>
      </c>
      <c r="J54" s="205" t="e">
        <f t="shared" si="39"/>
        <v>#NUM!</v>
      </c>
      <c r="K54" s="205" t="e">
        <f t="shared" si="40"/>
        <v>#NUM!</v>
      </c>
      <c r="L54" s="204" t="e">
        <f t="shared" si="41"/>
        <v>#NUM!</v>
      </c>
      <c r="M54" s="198"/>
      <c r="N54" s="198"/>
      <c r="O54" s="198"/>
      <c r="P54" s="198"/>
      <c r="Q54" s="195">
        <f t="shared" si="42"/>
        <v>0</v>
      </c>
      <c r="R54" s="195">
        <f t="shared" si="43"/>
        <v>0</v>
      </c>
      <c r="T54" s="194">
        <f t="shared" si="50"/>
        <v>0</v>
      </c>
      <c r="U54" s="193">
        <f t="shared" si="44"/>
        <v>44681</v>
      </c>
      <c r="V54" s="192">
        <f t="shared" si="45"/>
        <v>0</v>
      </c>
      <c r="W54" s="192">
        <f t="shared" si="46"/>
        <v>0</v>
      </c>
      <c r="X54" s="192">
        <f t="shared" si="51"/>
        <v>0</v>
      </c>
      <c r="Y54" s="192">
        <f t="shared" si="47"/>
        <v>0</v>
      </c>
      <c r="Z54" s="192">
        <f t="shared" si="52"/>
        <v>0</v>
      </c>
      <c r="AA54" s="191"/>
      <c r="AB54" s="203"/>
      <c r="AC54" s="191"/>
      <c r="AD54" s="206"/>
      <c r="AE54" s="191"/>
      <c r="AF54" s="191"/>
      <c r="AG54" s="191"/>
      <c r="AH54" s="191"/>
      <c r="AI54" s="191"/>
      <c r="AJ54" s="191"/>
      <c r="AK54" s="189"/>
      <c r="AL54" s="189"/>
      <c r="AM54" s="189"/>
    </row>
    <row r="55" spans="3:40">
      <c r="C55" s="195">
        <f t="shared" si="36"/>
        <v>0</v>
      </c>
      <c r="D55" s="195">
        <f t="shared" si="37"/>
        <v>0</v>
      </c>
      <c r="F55" s="194">
        <f t="shared" si="48"/>
        <v>0</v>
      </c>
      <c r="G55" s="193">
        <f t="shared" si="38"/>
        <v>0</v>
      </c>
      <c r="H55" s="205" t="e">
        <f t="shared" si="35"/>
        <v>#NUM!</v>
      </c>
      <c r="I55" s="205" t="e">
        <f t="shared" si="49"/>
        <v>#NUM!</v>
      </c>
      <c r="J55" s="205" t="e">
        <f t="shared" si="39"/>
        <v>#NUM!</v>
      </c>
      <c r="K55" s="205" t="e">
        <f t="shared" si="40"/>
        <v>#NUM!</v>
      </c>
      <c r="L55" s="204" t="e">
        <f t="shared" si="41"/>
        <v>#NUM!</v>
      </c>
      <c r="M55" s="198"/>
      <c r="N55" s="198"/>
      <c r="O55" s="198"/>
      <c r="P55" s="198"/>
      <c r="Q55" s="195">
        <f t="shared" si="42"/>
        <v>0</v>
      </c>
      <c r="R55" s="195">
        <f t="shared" si="43"/>
        <v>0</v>
      </c>
      <c r="T55" s="194">
        <f t="shared" si="50"/>
        <v>0</v>
      </c>
      <c r="U55" s="193">
        <f t="shared" si="44"/>
        <v>44712</v>
      </c>
      <c r="V55" s="192">
        <f t="shared" si="45"/>
        <v>0</v>
      </c>
      <c r="W55" s="192">
        <f t="shared" si="46"/>
        <v>0</v>
      </c>
      <c r="X55" s="192">
        <f t="shared" si="51"/>
        <v>0</v>
      </c>
      <c r="Y55" s="192">
        <f t="shared" si="47"/>
        <v>0</v>
      </c>
      <c r="Z55" s="192">
        <f t="shared" si="52"/>
        <v>0</v>
      </c>
      <c r="AA55" s="191"/>
      <c r="AB55" s="203"/>
      <c r="AC55" s="191"/>
      <c r="AD55" s="191"/>
      <c r="AE55" s="191"/>
      <c r="AF55" s="191"/>
      <c r="AG55" s="191"/>
      <c r="AH55" s="191"/>
      <c r="AI55" s="191"/>
      <c r="AJ55" s="191"/>
      <c r="AK55" s="189"/>
      <c r="AL55" s="189"/>
      <c r="AM55" s="189"/>
    </row>
    <row r="56" spans="3:40">
      <c r="C56" s="195">
        <f t="shared" si="36"/>
        <v>0</v>
      </c>
      <c r="D56" s="195">
        <f t="shared" si="37"/>
        <v>0</v>
      </c>
      <c r="F56" s="194">
        <f t="shared" si="48"/>
        <v>0</v>
      </c>
      <c r="G56" s="193">
        <f t="shared" si="38"/>
        <v>0</v>
      </c>
      <c r="H56" s="205" t="e">
        <f t="shared" si="35"/>
        <v>#NUM!</v>
      </c>
      <c r="I56" s="205" t="e">
        <f t="shared" si="49"/>
        <v>#NUM!</v>
      </c>
      <c r="J56" s="205" t="e">
        <f t="shared" si="39"/>
        <v>#NUM!</v>
      </c>
      <c r="K56" s="205" t="e">
        <f t="shared" si="40"/>
        <v>#NUM!</v>
      </c>
      <c r="L56" s="204" t="e">
        <f t="shared" si="41"/>
        <v>#NUM!</v>
      </c>
      <c r="M56" s="198"/>
      <c r="N56" s="198"/>
      <c r="O56" s="198"/>
      <c r="P56" s="198"/>
      <c r="Q56" s="195">
        <f t="shared" si="42"/>
        <v>0</v>
      </c>
      <c r="R56" s="195">
        <f t="shared" si="43"/>
        <v>0</v>
      </c>
      <c r="T56" s="194">
        <f t="shared" si="50"/>
        <v>0</v>
      </c>
      <c r="U56" s="193">
        <f t="shared" si="44"/>
        <v>44742</v>
      </c>
      <c r="V56" s="192">
        <f t="shared" si="45"/>
        <v>0</v>
      </c>
      <c r="W56" s="192">
        <f t="shared" si="46"/>
        <v>0</v>
      </c>
      <c r="X56" s="192">
        <f t="shared" si="51"/>
        <v>0</v>
      </c>
      <c r="Y56" s="192">
        <f t="shared" si="47"/>
        <v>0</v>
      </c>
      <c r="Z56" s="192">
        <f t="shared" si="52"/>
        <v>0</v>
      </c>
      <c r="AA56" s="191"/>
      <c r="AB56" s="203"/>
      <c r="AC56" s="191"/>
      <c r="AD56" s="206"/>
      <c r="AE56" s="191"/>
      <c r="AF56" s="191"/>
      <c r="AG56" s="191"/>
      <c r="AH56" s="191"/>
      <c r="AI56" s="191"/>
      <c r="AJ56" s="191"/>
      <c r="AK56" s="189"/>
      <c r="AL56" s="189"/>
      <c r="AM56" s="189"/>
    </row>
    <row r="57" spans="3:40">
      <c r="C57" s="195">
        <f t="shared" si="36"/>
        <v>0</v>
      </c>
      <c r="D57" s="195">
        <f t="shared" si="37"/>
        <v>0</v>
      </c>
      <c r="F57" s="194">
        <f t="shared" si="48"/>
        <v>0</v>
      </c>
      <c r="G57" s="193">
        <f t="shared" si="38"/>
        <v>0</v>
      </c>
      <c r="H57" s="205" t="e">
        <f t="shared" si="35"/>
        <v>#NUM!</v>
      </c>
      <c r="I57" s="205" t="e">
        <f t="shared" si="49"/>
        <v>#NUM!</v>
      </c>
      <c r="J57" s="205" t="e">
        <f t="shared" si="39"/>
        <v>#NUM!</v>
      </c>
      <c r="K57" s="205" t="e">
        <f t="shared" si="40"/>
        <v>#NUM!</v>
      </c>
      <c r="L57" s="204" t="e">
        <f t="shared" si="41"/>
        <v>#NUM!</v>
      </c>
      <c r="M57" s="198"/>
      <c r="N57" s="198"/>
      <c r="O57" s="198"/>
      <c r="P57" s="198"/>
      <c r="Q57" s="195">
        <f t="shared" si="42"/>
        <v>0</v>
      </c>
      <c r="R57" s="195">
        <f t="shared" si="43"/>
        <v>0</v>
      </c>
      <c r="T57" s="194">
        <f t="shared" si="50"/>
        <v>0</v>
      </c>
      <c r="U57" s="193">
        <f t="shared" si="44"/>
        <v>44773</v>
      </c>
      <c r="V57" s="192">
        <f t="shared" si="45"/>
        <v>0</v>
      </c>
      <c r="W57" s="192">
        <f t="shared" si="46"/>
        <v>0</v>
      </c>
      <c r="X57" s="192">
        <f t="shared" si="51"/>
        <v>0</v>
      </c>
      <c r="Y57" s="192">
        <f t="shared" si="47"/>
        <v>0</v>
      </c>
      <c r="Z57" s="192">
        <f t="shared" si="52"/>
        <v>0</v>
      </c>
      <c r="AA57" s="191"/>
      <c r="AB57" s="203"/>
      <c r="AC57" s="191"/>
      <c r="AD57" s="191"/>
      <c r="AE57" s="191"/>
      <c r="AF57" s="191"/>
      <c r="AG57" s="191"/>
      <c r="AH57" s="191"/>
      <c r="AI57" s="191"/>
      <c r="AJ57" s="191"/>
      <c r="AK57" s="189"/>
      <c r="AL57" s="189"/>
      <c r="AM57" s="189"/>
    </row>
    <row r="58" spans="3:40">
      <c r="C58" s="195">
        <f t="shared" si="36"/>
        <v>0</v>
      </c>
      <c r="D58" s="195">
        <f t="shared" si="37"/>
        <v>0</v>
      </c>
      <c r="F58" s="194">
        <f t="shared" si="48"/>
        <v>0</v>
      </c>
      <c r="G58" s="193">
        <f t="shared" si="38"/>
        <v>0</v>
      </c>
      <c r="H58" s="205" t="e">
        <f t="shared" si="35"/>
        <v>#NUM!</v>
      </c>
      <c r="I58" s="205" t="e">
        <f t="shared" si="49"/>
        <v>#NUM!</v>
      </c>
      <c r="J58" s="205" t="e">
        <f t="shared" si="39"/>
        <v>#NUM!</v>
      </c>
      <c r="K58" s="205" t="e">
        <f t="shared" si="40"/>
        <v>#NUM!</v>
      </c>
      <c r="L58" s="204" t="e">
        <f t="shared" si="41"/>
        <v>#NUM!</v>
      </c>
      <c r="M58" s="198"/>
      <c r="N58" s="198"/>
      <c r="O58" s="198"/>
      <c r="P58" s="198"/>
      <c r="Q58" s="195">
        <f t="shared" si="42"/>
        <v>0</v>
      </c>
      <c r="R58" s="195">
        <f t="shared" si="43"/>
        <v>0</v>
      </c>
      <c r="T58" s="194">
        <f t="shared" si="50"/>
        <v>0</v>
      </c>
      <c r="U58" s="193">
        <f t="shared" si="44"/>
        <v>44804</v>
      </c>
      <c r="V58" s="192">
        <f t="shared" si="45"/>
        <v>0</v>
      </c>
      <c r="W58" s="192">
        <f t="shared" si="46"/>
        <v>0</v>
      </c>
      <c r="X58" s="192">
        <f t="shared" si="51"/>
        <v>0</v>
      </c>
      <c r="Y58" s="192">
        <f t="shared" si="47"/>
        <v>0</v>
      </c>
      <c r="Z58" s="192">
        <f t="shared" si="52"/>
        <v>0</v>
      </c>
      <c r="AA58" s="191"/>
      <c r="AB58" s="203"/>
      <c r="AC58" s="191"/>
      <c r="AD58" s="206"/>
      <c r="AE58" s="191"/>
      <c r="AF58" s="191"/>
      <c r="AG58" s="191"/>
      <c r="AH58" s="191"/>
      <c r="AI58" s="191"/>
      <c r="AJ58" s="191"/>
      <c r="AK58" s="189"/>
      <c r="AL58" s="189"/>
      <c r="AM58" s="189"/>
      <c r="AN58" s="199"/>
    </row>
    <row r="59" spans="3:40">
      <c r="C59" s="195">
        <f t="shared" si="36"/>
        <v>0</v>
      </c>
      <c r="D59" s="195">
        <f t="shared" si="37"/>
        <v>0</v>
      </c>
      <c r="F59" s="194">
        <f t="shared" si="48"/>
        <v>0</v>
      </c>
      <c r="G59" s="193">
        <f t="shared" si="38"/>
        <v>0</v>
      </c>
      <c r="H59" s="205" t="e">
        <f t="shared" si="35"/>
        <v>#NUM!</v>
      </c>
      <c r="I59" s="205" t="e">
        <f t="shared" si="49"/>
        <v>#NUM!</v>
      </c>
      <c r="J59" s="205" t="e">
        <f t="shared" si="39"/>
        <v>#NUM!</v>
      </c>
      <c r="K59" s="205" t="e">
        <f t="shared" si="40"/>
        <v>#NUM!</v>
      </c>
      <c r="L59" s="204" t="e">
        <f t="shared" si="41"/>
        <v>#NUM!</v>
      </c>
      <c r="M59" s="198"/>
      <c r="N59" s="198"/>
      <c r="O59" s="198"/>
      <c r="P59" s="198"/>
      <c r="Q59" s="195">
        <f t="shared" si="42"/>
        <v>0</v>
      </c>
      <c r="R59" s="195">
        <f t="shared" si="43"/>
        <v>0</v>
      </c>
      <c r="T59" s="194">
        <f t="shared" si="50"/>
        <v>0</v>
      </c>
      <c r="U59" s="193">
        <f t="shared" si="44"/>
        <v>44834</v>
      </c>
      <c r="V59" s="192">
        <f t="shared" si="45"/>
        <v>0</v>
      </c>
      <c r="W59" s="192">
        <f t="shared" si="46"/>
        <v>0</v>
      </c>
      <c r="X59" s="192">
        <f t="shared" si="51"/>
        <v>0</v>
      </c>
      <c r="Y59" s="192">
        <f t="shared" si="47"/>
        <v>0</v>
      </c>
      <c r="Z59" s="192">
        <f t="shared" si="52"/>
        <v>0</v>
      </c>
      <c r="AA59" s="191"/>
      <c r="AB59" s="203"/>
      <c r="AC59" s="191"/>
      <c r="AD59" s="191"/>
      <c r="AE59" s="191"/>
      <c r="AF59" s="191"/>
      <c r="AG59" s="191"/>
      <c r="AH59" s="191"/>
      <c r="AI59" s="191"/>
      <c r="AJ59" s="191"/>
      <c r="AK59" s="189"/>
      <c r="AL59" s="189"/>
      <c r="AM59" s="189"/>
      <c r="AN59" s="199"/>
    </row>
    <row r="60" spans="3:40">
      <c r="C60" s="195">
        <f t="shared" si="36"/>
        <v>0</v>
      </c>
      <c r="D60" s="195">
        <f t="shared" si="37"/>
        <v>0</v>
      </c>
      <c r="F60" s="194">
        <f t="shared" si="48"/>
        <v>0</v>
      </c>
      <c r="G60" s="193">
        <f t="shared" si="38"/>
        <v>0</v>
      </c>
      <c r="H60" s="205" t="e">
        <f t="shared" si="35"/>
        <v>#NUM!</v>
      </c>
      <c r="I60" s="205" t="e">
        <f t="shared" si="49"/>
        <v>#NUM!</v>
      </c>
      <c r="J60" s="205" t="e">
        <f t="shared" si="39"/>
        <v>#NUM!</v>
      </c>
      <c r="K60" s="205" t="e">
        <f t="shared" si="40"/>
        <v>#NUM!</v>
      </c>
      <c r="L60" s="204" t="e">
        <f t="shared" si="41"/>
        <v>#NUM!</v>
      </c>
      <c r="M60" s="198"/>
      <c r="N60" s="198"/>
      <c r="O60" s="198"/>
      <c r="P60" s="198"/>
      <c r="Q60" s="195">
        <f t="shared" si="42"/>
        <v>0</v>
      </c>
      <c r="R60" s="195">
        <f t="shared" si="43"/>
        <v>0</v>
      </c>
      <c r="T60" s="194">
        <f t="shared" si="50"/>
        <v>0</v>
      </c>
      <c r="U60" s="193">
        <f t="shared" si="44"/>
        <v>44865</v>
      </c>
      <c r="V60" s="192">
        <f t="shared" si="45"/>
        <v>0</v>
      </c>
      <c r="W60" s="192">
        <f t="shared" si="46"/>
        <v>0</v>
      </c>
      <c r="X60" s="192">
        <f t="shared" si="51"/>
        <v>0</v>
      </c>
      <c r="Y60" s="192">
        <f t="shared" si="47"/>
        <v>0</v>
      </c>
      <c r="Z60" s="192">
        <f t="shared" si="52"/>
        <v>0</v>
      </c>
      <c r="AA60" s="191"/>
      <c r="AB60" s="203"/>
      <c r="AC60" s="191"/>
      <c r="AD60" s="206"/>
      <c r="AE60" s="191"/>
      <c r="AF60" s="191"/>
      <c r="AG60" s="191"/>
      <c r="AH60" s="191"/>
      <c r="AI60" s="191"/>
      <c r="AJ60" s="191"/>
      <c r="AK60" s="189"/>
      <c r="AL60" s="189"/>
      <c r="AM60" s="189"/>
      <c r="AN60" s="199"/>
    </row>
    <row r="61" spans="3:40">
      <c r="C61" s="195">
        <f t="shared" si="36"/>
        <v>0</v>
      </c>
      <c r="D61" s="195">
        <f t="shared" si="37"/>
        <v>0</v>
      </c>
      <c r="F61" s="194">
        <f t="shared" si="48"/>
        <v>0</v>
      </c>
      <c r="G61" s="193">
        <f t="shared" si="38"/>
        <v>0</v>
      </c>
      <c r="H61" s="205" t="e">
        <f t="shared" si="35"/>
        <v>#NUM!</v>
      </c>
      <c r="I61" s="205" t="e">
        <f t="shared" si="49"/>
        <v>#NUM!</v>
      </c>
      <c r="J61" s="205" t="e">
        <f t="shared" si="39"/>
        <v>#NUM!</v>
      </c>
      <c r="K61" s="205" t="e">
        <f t="shared" si="40"/>
        <v>#NUM!</v>
      </c>
      <c r="L61" s="204" t="e">
        <f t="shared" si="41"/>
        <v>#NUM!</v>
      </c>
      <c r="M61" s="198"/>
      <c r="N61" s="198"/>
      <c r="O61" s="198"/>
      <c r="P61" s="198"/>
      <c r="Q61" s="195">
        <f t="shared" si="42"/>
        <v>0</v>
      </c>
      <c r="R61" s="195">
        <f t="shared" si="43"/>
        <v>0</v>
      </c>
      <c r="T61" s="194">
        <f t="shared" si="50"/>
        <v>0</v>
      </c>
      <c r="U61" s="193">
        <f t="shared" si="44"/>
        <v>44895</v>
      </c>
      <c r="V61" s="192">
        <f t="shared" si="45"/>
        <v>0</v>
      </c>
      <c r="W61" s="192">
        <f t="shared" si="46"/>
        <v>0</v>
      </c>
      <c r="X61" s="192">
        <f t="shared" si="51"/>
        <v>0</v>
      </c>
      <c r="Y61" s="192">
        <f t="shared" si="47"/>
        <v>0</v>
      </c>
      <c r="Z61" s="192">
        <f t="shared" si="52"/>
        <v>0</v>
      </c>
      <c r="AA61" s="191"/>
      <c r="AB61" s="203"/>
      <c r="AC61" s="191"/>
      <c r="AD61" s="191"/>
      <c r="AE61" s="191"/>
      <c r="AF61" s="191"/>
      <c r="AG61" s="191"/>
      <c r="AH61" s="191"/>
      <c r="AI61" s="191"/>
      <c r="AJ61" s="191"/>
      <c r="AK61" s="189"/>
      <c r="AL61" s="189"/>
      <c r="AM61" s="189"/>
      <c r="AN61" s="199"/>
    </row>
    <row r="62" spans="3:40">
      <c r="C62" s="195">
        <f t="shared" si="36"/>
        <v>0</v>
      </c>
      <c r="D62" s="195">
        <f t="shared" si="37"/>
        <v>0</v>
      </c>
      <c r="F62" s="194">
        <f t="shared" si="48"/>
        <v>0</v>
      </c>
      <c r="G62" s="193">
        <f t="shared" si="38"/>
        <v>0</v>
      </c>
      <c r="H62" s="205" t="e">
        <f t="shared" si="35"/>
        <v>#NUM!</v>
      </c>
      <c r="I62" s="205" t="e">
        <f t="shared" si="49"/>
        <v>#NUM!</v>
      </c>
      <c r="J62" s="205" t="e">
        <f t="shared" si="39"/>
        <v>#NUM!</v>
      </c>
      <c r="K62" s="205" t="e">
        <f t="shared" si="40"/>
        <v>#NUM!</v>
      </c>
      <c r="L62" s="204" t="e">
        <f t="shared" si="41"/>
        <v>#NUM!</v>
      </c>
      <c r="M62" s="198"/>
      <c r="N62" s="198"/>
      <c r="O62" s="198"/>
      <c r="P62" s="198"/>
      <c r="Q62" s="195">
        <f t="shared" si="42"/>
        <v>0</v>
      </c>
      <c r="R62" s="195">
        <f t="shared" si="43"/>
        <v>0</v>
      </c>
      <c r="T62" s="194">
        <f t="shared" si="50"/>
        <v>0</v>
      </c>
      <c r="U62" s="193">
        <f t="shared" si="44"/>
        <v>44926</v>
      </c>
      <c r="V62" s="192">
        <f t="shared" si="45"/>
        <v>0</v>
      </c>
      <c r="W62" s="192">
        <f t="shared" si="46"/>
        <v>0</v>
      </c>
      <c r="X62" s="192">
        <f t="shared" si="51"/>
        <v>0</v>
      </c>
      <c r="Y62" s="192">
        <f t="shared" si="47"/>
        <v>0</v>
      </c>
      <c r="Z62" s="192">
        <f t="shared" si="52"/>
        <v>0</v>
      </c>
      <c r="AA62" s="191"/>
      <c r="AB62" s="203"/>
      <c r="AC62" s="191"/>
      <c r="AD62" s="206"/>
      <c r="AE62" s="191"/>
      <c r="AF62" s="191"/>
      <c r="AG62" s="191"/>
      <c r="AH62" s="191"/>
      <c r="AI62" s="191"/>
      <c r="AJ62" s="191"/>
      <c r="AK62" s="189"/>
      <c r="AL62" s="189"/>
      <c r="AM62" s="189"/>
      <c r="AN62" s="199"/>
    </row>
    <row r="63" spans="3:40">
      <c r="C63" s="195">
        <f t="shared" si="36"/>
        <v>0</v>
      </c>
      <c r="D63" s="195">
        <f t="shared" si="37"/>
        <v>0</v>
      </c>
      <c r="F63" s="194">
        <f t="shared" si="48"/>
        <v>0</v>
      </c>
      <c r="G63" s="193">
        <f t="shared" si="38"/>
        <v>0</v>
      </c>
      <c r="H63" s="205" t="e">
        <f t="shared" si="35"/>
        <v>#NUM!</v>
      </c>
      <c r="I63" s="205" t="e">
        <f t="shared" si="49"/>
        <v>#NUM!</v>
      </c>
      <c r="J63" s="205" t="e">
        <f t="shared" si="39"/>
        <v>#NUM!</v>
      </c>
      <c r="K63" s="205" t="e">
        <f t="shared" si="40"/>
        <v>#NUM!</v>
      </c>
      <c r="L63" s="204" t="e">
        <f t="shared" si="41"/>
        <v>#NUM!</v>
      </c>
      <c r="M63" s="198"/>
      <c r="N63" s="198"/>
      <c r="O63" s="198"/>
      <c r="P63" s="198"/>
      <c r="Q63" s="195">
        <f t="shared" si="42"/>
        <v>0</v>
      </c>
      <c r="R63" s="195">
        <f t="shared" si="43"/>
        <v>0</v>
      </c>
      <c r="T63" s="194">
        <f t="shared" si="50"/>
        <v>0</v>
      </c>
      <c r="U63" s="193">
        <f t="shared" si="44"/>
        <v>44957</v>
      </c>
      <c r="V63" s="192">
        <f t="shared" si="45"/>
        <v>0</v>
      </c>
      <c r="W63" s="192">
        <f t="shared" si="46"/>
        <v>0</v>
      </c>
      <c r="X63" s="192">
        <f t="shared" si="51"/>
        <v>0</v>
      </c>
      <c r="Y63" s="192">
        <f t="shared" si="47"/>
        <v>0</v>
      </c>
      <c r="Z63" s="192">
        <f t="shared" si="52"/>
        <v>0</v>
      </c>
      <c r="AA63" s="191"/>
      <c r="AB63" s="203"/>
      <c r="AC63" s="191"/>
      <c r="AD63" s="191"/>
      <c r="AE63" s="191"/>
      <c r="AF63" s="191"/>
      <c r="AG63" s="191"/>
      <c r="AH63" s="191"/>
      <c r="AI63" s="191"/>
      <c r="AJ63" s="191"/>
      <c r="AK63" s="189"/>
      <c r="AL63" s="189"/>
      <c r="AM63" s="189"/>
      <c r="AN63" s="199"/>
    </row>
    <row r="64" spans="3:40">
      <c r="C64" s="195">
        <f t="shared" si="36"/>
        <v>0</v>
      </c>
      <c r="D64" s="195">
        <f t="shared" si="37"/>
        <v>0</v>
      </c>
      <c r="F64" s="194">
        <f t="shared" si="48"/>
        <v>0</v>
      </c>
      <c r="G64" s="193">
        <f t="shared" si="38"/>
        <v>0</v>
      </c>
      <c r="H64" s="205" t="e">
        <f t="shared" si="35"/>
        <v>#NUM!</v>
      </c>
      <c r="I64" s="205" t="e">
        <f t="shared" si="49"/>
        <v>#NUM!</v>
      </c>
      <c r="J64" s="205" t="e">
        <f t="shared" si="39"/>
        <v>#NUM!</v>
      </c>
      <c r="K64" s="205" t="e">
        <f t="shared" si="40"/>
        <v>#NUM!</v>
      </c>
      <c r="L64" s="204" t="e">
        <f t="shared" si="41"/>
        <v>#NUM!</v>
      </c>
      <c r="M64" s="198"/>
      <c r="N64" s="198"/>
      <c r="O64" s="198"/>
      <c r="P64" s="198"/>
      <c r="Q64" s="195">
        <f t="shared" si="42"/>
        <v>0</v>
      </c>
      <c r="R64" s="195">
        <f t="shared" si="43"/>
        <v>0</v>
      </c>
      <c r="T64" s="194">
        <f t="shared" si="50"/>
        <v>0</v>
      </c>
      <c r="U64" s="193">
        <f t="shared" si="44"/>
        <v>44985</v>
      </c>
      <c r="V64" s="192">
        <f t="shared" si="45"/>
        <v>0</v>
      </c>
      <c r="W64" s="192">
        <f t="shared" si="46"/>
        <v>0</v>
      </c>
      <c r="X64" s="192">
        <f t="shared" si="51"/>
        <v>0</v>
      </c>
      <c r="Y64" s="192">
        <f t="shared" si="47"/>
        <v>0</v>
      </c>
      <c r="Z64" s="192">
        <f t="shared" si="52"/>
        <v>0</v>
      </c>
      <c r="AA64" s="191"/>
      <c r="AB64" s="203"/>
      <c r="AC64" s="191"/>
      <c r="AD64" s="191"/>
      <c r="AE64" s="191"/>
      <c r="AF64" s="191"/>
      <c r="AG64" s="191"/>
      <c r="AH64" s="191"/>
      <c r="AI64" s="191"/>
      <c r="AJ64" s="191"/>
      <c r="AN64" s="199"/>
    </row>
    <row r="65" spans="3:42">
      <c r="C65" s="195">
        <f t="shared" si="36"/>
        <v>0</v>
      </c>
      <c r="D65" s="195">
        <f t="shared" si="37"/>
        <v>0</v>
      </c>
      <c r="F65" s="194">
        <f t="shared" si="48"/>
        <v>0</v>
      </c>
      <c r="G65" s="193">
        <f t="shared" si="38"/>
        <v>0</v>
      </c>
      <c r="H65" s="205" t="e">
        <f t="shared" si="35"/>
        <v>#NUM!</v>
      </c>
      <c r="I65" s="205" t="e">
        <f t="shared" si="49"/>
        <v>#NUM!</v>
      </c>
      <c r="J65" s="205" t="e">
        <f t="shared" si="39"/>
        <v>#NUM!</v>
      </c>
      <c r="K65" s="205" t="e">
        <f t="shared" si="40"/>
        <v>#NUM!</v>
      </c>
      <c r="L65" s="204" t="e">
        <f t="shared" si="41"/>
        <v>#NUM!</v>
      </c>
      <c r="M65" s="198"/>
      <c r="N65" s="198"/>
      <c r="O65" s="198"/>
      <c r="P65" s="198"/>
      <c r="Q65" s="195">
        <f t="shared" si="42"/>
        <v>0</v>
      </c>
      <c r="R65" s="195">
        <f t="shared" si="43"/>
        <v>0</v>
      </c>
      <c r="T65" s="194">
        <f t="shared" si="50"/>
        <v>0</v>
      </c>
      <c r="U65" s="193">
        <f t="shared" si="44"/>
        <v>45016</v>
      </c>
      <c r="V65" s="192">
        <f t="shared" si="45"/>
        <v>0</v>
      </c>
      <c r="W65" s="192">
        <f t="shared" si="46"/>
        <v>0</v>
      </c>
      <c r="X65" s="192">
        <f t="shared" si="51"/>
        <v>0</v>
      </c>
      <c r="Y65" s="192">
        <f t="shared" si="47"/>
        <v>0</v>
      </c>
      <c r="Z65" s="192">
        <f t="shared" si="52"/>
        <v>0</v>
      </c>
      <c r="AA65" s="191"/>
      <c r="AB65" s="203"/>
      <c r="AC65" s="191"/>
      <c r="AD65" s="191"/>
      <c r="AE65" s="191"/>
      <c r="AF65" s="191"/>
      <c r="AG65" s="191"/>
      <c r="AH65" s="191"/>
      <c r="AI65" s="191"/>
      <c r="AJ65" s="191"/>
      <c r="AN65" s="199"/>
    </row>
    <row r="66" spans="3:42">
      <c r="C66" s="195">
        <f t="shared" si="36"/>
        <v>0</v>
      </c>
      <c r="D66" s="195">
        <f t="shared" si="37"/>
        <v>0</v>
      </c>
      <c r="F66" s="194">
        <f t="shared" si="48"/>
        <v>0</v>
      </c>
      <c r="G66" s="193">
        <f t="shared" si="38"/>
        <v>0</v>
      </c>
      <c r="H66" s="205" t="e">
        <f t="shared" si="35"/>
        <v>#NUM!</v>
      </c>
      <c r="I66" s="205" t="e">
        <f t="shared" si="49"/>
        <v>#NUM!</v>
      </c>
      <c r="J66" s="205" t="e">
        <f t="shared" si="39"/>
        <v>#NUM!</v>
      </c>
      <c r="K66" s="205" t="e">
        <f t="shared" si="40"/>
        <v>#NUM!</v>
      </c>
      <c r="L66" s="204" t="e">
        <f t="shared" si="41"/>
        <v>#NUM!</v>
      </c>
      <c r="M66" s="198"/>
      <c r="N66" s="198"/>
      <c r="O66" s="198"/>
      <c r="P66" s="198"/>
      <c r="Q66" s="195">
        <f t="shared" si="42"/>
        <v>0</v>
      </c>
      <c r="R66" s="195">
        <f t="shared" si="43"/>
        <v>0</v>
      </c>
      <c r="T66" s="194">
        <f t="shared" si="50"/>
        <v>0</v>
      </c>
      <c r="U66" s="193">
        <f t="shared" si="44"/>
        <v>45046</v>
      </c>
      <c r="V66" s="192">
        <f t="shared" si="45"/>
        <v>0</v>
      </c>
      <c r="W66" s="192">
        <f t="shared" si="46"/>
        <v>0</v>
      </c>
      <c r="X66" s="192">
        <f t="shared" si="51"/>
        <v>0</v>
      </c>
      <c r="Y66" s="192">
        <f t="shared" si="47"/>
        <v>0</v>
      </c>
      <c r="Z66" s="192">
        <f t="shared" si="52"/>
        <v>0</v>
      </c>
      <c r="AA66" s="191"/>
      <c r="AB66" s="203"/>
      <c r="AC66" s="191"/>
      <c r="AD66" s="191"/>
      <c r="AE66" s="191"/>
      <c r="AF66" s="191"/>
      <c r="AG66" s="191"/>
      <c r="AH66" s="191"/>
      <c r="AI66" s="191"/>
      <c r="AJ66" s="191"/>
      <c r="AN66" s="199"/>
      <c r="AP66" s="190"/>
    </row>
    <row r="67" spans="3:42">
      <c r="C67" s="195">
        <f t="shared" si="36"/>
        <v>0</v>
      </c>
      <c r="D67" s="195">
        <f t="shared" si="37"/>
        <v>0</v>
      </c>
      <c r="F67" s="194">
        <f t="shared" si="48"/>
        <v>0</v>
      </c>
      <c r="G67" s="193">
        <f t="shared" si="38"/>
        <v>0</v>
      </c>
      <c r="H67" s="205" t="e">
        <f t="shared" si="35"/>
        <v>#NUM!</v>
      </c>
      <c r="I67" s="205" t="e">
        <f t="shared" si="49"/>
        <v>#NUM!</v>
      </c>
      <c r="J67" s="205" t="e">
        <f t="shared" si="39"/>
        <v>#NUM!</v>
      </c>
      <c r="K67" s="205" t="e">
        <f t="shared" si="40"/>
        <v>#NUM!</v>
      </c>
      <c r="L67" s="204" t="e">
        <f t="shared" si="41"/>
        <v>#NUM!</v>
      </c>
      <c r="M67" s="198"/>
      <c r="N67" s="198"/>
      <c r="O67" s="198"/>
      <c r="P67" s="198"/>
      <c r="Q67" s="195">
        <f t="shared" si="42"/>
        <v>0</v>
      </c>
      <c r="R67" s="195">
        <f t="shared" si="43"/>
        <v>0</v>
      </c>
      <c r="T67" s="194">
        <f t="shared" si="50"/>
        <v>0</v>
      </c>
      <c r="U67" s="193">
        <f t="shared" si="44"/>
        <v>45077</v>
      </c>
      <c r="V67" s="192">
        <f t="shared" si="45"/>
        <v>0</v>
      </c>
      <c r="W67" s="192">
        <f t="shared" si="46"/>
        <v>0</v>
      </c>
      <c r="X67" s="192">
        <f t="shared" si="51"/>
        <v>0</v>
      </c>
      <c r="Y67" s="192">
        <f t="shared" si="47"/>
        <v>0</v>
      </c>
      <c r="Z67" s="192">
        <f t="shared" si="52"/>
        <v>0</v>
      </c>
      <c r="AA67" s="191"/>
      <c r="AB67" s="203"/>
      <c r="AC67" s="191"/>
      <c r="AD67" s="191"/>
      <c r="AE67" s="191"/>
      <c r="AF67" s="191"/>
      <c r="AG67" s="191"/>
      <c r="AH67" s="191"/>
      <c r="AI67" s="191"/>
      <c r="AJ67" s="191"/>
      <c r="AN67" s="199"/>
      <c r="AP67" s="190"/>
    </row>
    <row r="68" spans="3:42">
      <c r="C68" s="195">
        <f t="shared" si="36"/>
        <v>0</v>
      </c>
      <c r="D68" s="195">
        <f t="shared" si="37"/>
        <v>0</v>
      </c>
      <c r="F68" s="194">
        <f t="shared" si="48"/>
        <v>0</v>
      </c>
      <c r="G68" s="193">
        <f t="shared" si="38"/>
        <v>0</v>
      </c>
      <c r="H68" s="205" t="e">
        <f t="shared" si="35"/>
        <v>#NUM!</v>
      </c>
      <c r="I68" s="205" t="e">
        <f t="shared" si="49"/>
        <v>#NUM!</v>
      </c>
      <c r="J68" s="205" t="e">
        <f t="shared" si="39"/>
        <v>#NUM!</v>
      </c>
      <c r="K68" s="205" t="e">
        <f t="shared" si="40"/>
        <v>#NUM!</v>
      </c>
      <c r="L68" s="204" t="e">
        <f t="shared" si="41"/>
        <v>#NUM!</v>
      </c>
      <c r="M68" s="198"/>
      <c r="N68" s="198"/>
      <c r="O68" s="198"/>
      <c r="P68" s="198"/>
      <c r="Q68" s="195">
        <f t="shared" si="42"/>
        <v>0</v>
      </c>
      <c r="R68" s="195">
        <f t="shared" si="43"/>
        <v>0</v>
      </c>
      <c r="T68" s="194">
        <f t="shared" si="50"/>
        <v>0</v>
      </c>
      <c r="U68" s="193">
        <f t="shared" si="44"/>
        <v>45107</v>
      </c>
      <c r="V68" s="192">
        <f t="shared" si="45"/>
        <v>0</v>
      </c>
      <c r="W68" s="192">
        <f t="shared" si="46"/>
        <v>0</v>
      </c>
      <c r="X68" s="192">
        <f t="shared" si="51"/>
        <v>0</v>
      </c>
      <c r="Y68" s="192">
        <f t="shared" si="47"/>
        <v>0</v>
      </c>
      <c r="Z68" s="192">
        <f t="shared" si="52"/>
        <v>0</v>
      </c>
      <c r="AA68" s="191"/>
      <c r="AB68" s="203"/>
      <c r="AC68" s="191"/>
      <c r="AD68" s="191"/>
      <c r="AE68" s="191"/>
      <c r="AF68" s="191"/>
      <c r="AG68" s="191"/>
      <c r="AH68" s="191"/>
      <c r="AI68" s="191"/>
      <c r="AJ68" s="191"/>
      <c r="AN68" s="199"/>
      <c r="AP68" s="190"/>
    </row>
    <row r="69" spans="3:42">
      <c r="C69" s="195">
        <f t="shared" si="36"/>
        <v>0</v>
      </c>
      <c r="D69" s="195">
        <f t="shared" si="37"/>
        <v>0</v>
      </c>
      <c r="F69" s="194">
        <f t="shared" si="48"/>
        <v>0</v>
      </c>
      <c r="G69" s="193">
        <f t="shared" si="38"/>
        <v>0</v>
      </c>
      <c r="H69" s="205" t="e">
        <f t="shared" ref="H69:H76" si="53">PV($O$8,C69,$I$6,0,0)*-1</f>
        <v>#NUM!</v>
      </c>
      <c r="I69" s="205" t="e">
        <f t="shared" si="49"/>
        <v>#NUM!</v>
      </c>
      <c r="J69" s="205" t="e">
        <f t="shared" si="39"/>
        <v>#NUM!</v>
      </c>
      <c r="K69" s="205" t="e">
        <f t="shared" si="40"/>
        <v>#NUM!</v>
      </c>
      <c r="L69" s="204" t="e">
        <f t="shared" si="41"/>
        <v>#NUM!</v>
      </c>
      <c r="M69" s="198"/>
      <c r="N69" s="198"/>
      <c r="O69" s="198"/>
      <c r="P69" s="198"/>
      <c r="Q69" s="195">
        <f t="shared" si="42"/>
        <v>0</v>
      </c>
      <c r="R69" s="195">
        <f t="shared" si="43"/>
        <v>0</v>
      </c>
      <c r="T69" s="194">
        <f t="shared" si="50"/>
        <v>0</v>
      </c>
      <c r="U69" s="193">
        <f t="shared" si="44"/>
        <v>45138</v>
      </c>
      <c r="V69" s="192">
        <f t="shared" si="45"/>
        <v>0</v>
      </c>
      <c r="W69" s="192">
        <f t="shared" si="46"/>
        <v>0</v>
      </c>
      <c r="X69" s="192">
        <f t="shared" si="51"/>
        <v>0</v>
      </c>
      <c r="Y69" s="192">
        <f t="shared" si="47"/>
        <v>0</v>
      </c>
      <c r="Z69" s="192">
        <f t="shared" si="52"/>
        <v>0</v>
      </c>
      <c r="AA69" s="191"/>
      <c r="AB69" s="203"/>
      <c r="AC69" s="191"/>
      <c r="AD69" s="191"/>
      <c r="AE69" s="191"/>
      <c r="AF69" s="191"/>
      <c r="AG69" s="191"/>
      <c r="AH69" s="191"/>
      <c r="AI69" s="191"/>
      <c r="AJ69" s="191"/>
      <c r="AN69" s="199"/>
      <c r="AP69" s="190"/>
    </row>
    <row r="70" spans="3:42">
      <c r="C70" s="195">
        <f t="shared" ref="C70:C101" si="54">IF(C69-1&gt;=0,C69-1,0)</f>
        <v>0</v>
      </c>
      <c r="D70" s="195">
        <f t="shared" ref="D70:D101" si="55">IF(C70&gt;0,D69+1,0)</f>
        <v>0</v>
      </c>
      <c r="F70" s="194">
        <f t="shared" si="48"/>
        <v>0</v>
      </c>
      <c r="G70" s="193">
        <f t="shared" ref="G70:G77" si="56">IF(F70&gt;0,EOMONTH(G69,$P$206),0)</f>
        <v>0</v>
      </c>
      <c r="H70" s="205" t="e">
        <f t="shared" si="53"/>
        <v>#NUM!</v>
      </c>
      <c r="I70" s="205" t="e">
        <f t="shared" si="49"/>
        <v>#NUM!</v>
      </c>
      <c r="J70" s="205" t="e">
        <f t="shared" ref="J70:J77" si="57">PPMT($O$8,F70,$O$9,-$O$6)</f>
        <v>#NUM!</v>
      </c>
      <c r="K70" s="205" t="e">
        <f t="shared" ref="K70:K77" si="58">IPMT($O$8,F70,$O$9,-$O$6)</f>
        <v>#NUM!</v>
      </c>
      <c r="L70" s="204" t="e">
        <f t="shared" ref="L70:L77" si="59">CUMIPMT($O$8,$O$9,$O$6,1,F70,0)*-1</f>
        <v>#NUM!</v>
      </c>
      <c r="M70" s="198"/>
      <c r="N70" s="198"/>
      <c r="O70" s="198"/>
      <c r="P70" s="198"/>
      <c r="Q70" s="195">
        <f t="shared" ref="Q70:Q101" si="60">IF(Q69-1&gt;=0,Q69-1,0)</f>
        <v>0</v>
      </c>
      <c r="R70" s="195">
        <f t="shared" ref="R70:R101" si="61">IF(Q70&gt;0,R69+1,0)</f>
        <v>0</v>
      </c>
      <c r="T70" s="194">
        <f t="shared" si="50"/>
        <v>0</v>
      </c>
      <c r="U70" s="193">
        <f t="shared" ref="U70:U101" si="62">EOMONTH(U69,$P$206)</f>
        <v>45169</v>
      </c>
      <c r="V70" s="192">
        <f t="shared" ref="V70:V101" si="63">IF(T70&gt;0,V69-W70,0)</f>
        <v>0</v>
      </c>
      <c r="W70" s="192">
        <f t="shared" ref="W70:W101" si="64">IF(T70&gt;$O$10,$V$5/($O$9-$O$10),0)</f>
        <v>0</v>
      </c>
      <c r="X70" s="192">
        <f t="shared" si="51"/>
        <v>0</v>
      </c>
      <c r="Y70" s="192">
        <f t="shared" ref="Y70:Y101" si="65">V69*$O$8</f>
        <v>0</v>
      </c>
      <c r="Z70" s="192">
        <f t="shared" si="52"/>
        <v>0</v>
      </c>
      <c r="AA70" s="191"/>
      <c r="AB70" s="203"/>
      <c r="AC70" s="191"/>
      <c r="AD70" s="191"/>
      <c r="AE70" s="191"/>
      <c r="AF70" s="191"/>
      <c r="AG70" s="191"/>
      <c r="AH70" s="191"/>
      <c r="AI70" s="191"/>
      <c r="AJ70" s="191"/>
      <c r="AN70" s="199"/>
      <c r="AP70" s="190"/>
    </row>
    <row r="71" spans="3:42">
      <c r="C71" s="195">
        <f t="shared" si="54"/>
        <v>0</v>
      </c>
      <c r="D71" s="195">
        <f t="shared" si="55"/>
        <v>0</v>
      </c>
      <c r="F71" s="194">
        <f t="shared" ref="F71:F77" si="66">IF(D70&gt;0,F70+1,0)</f>
        <v>0</v>
      </c>
      <c r="G71" s="193">
        <f t="shared" si="56"/>
        <v>0</v>
      </c>
      <c r="H71" s="205" t="e">
        <f t="shared" si="53"/>
        <v>#NUM!</v>
      </c>
      <c r="I71" s="205" t="e">
        <f t="shared" ref="I71:I77" si="67">IF(H70&gt;0,I70,0)</f>
        <v>#NUM!</v>
      </c>
      <c r="J71" s="205" t="e">
        <f t="shared" si="57"/>
        <v>#NUM!</v>
      </c>
      <c r="K71" s="205" t="e">
        <f t="shared" si="58"/>
        <v>#NUM!</v>
      </c>
      <c r="L71" s="204" t="e">
        <f t="shared" si="59"/>
        <v>#NUM!</v>
      </c>
      <c r="M71" s="198"/>
      <c r="N71" s="198"/>
      <c r="O71" s="198"/>
      <c r="P71" s="198"/>
      <c r="Q71" s="195">
        <f t="shared" si="60"/>
        <v>0</v>
      </c>
      <c r="R71" s="195">
        <f t="shared" si="61"/>
        <v>0</v>
      </c>
      <c r="T71" s="194">
        <f t="shared" ref="T71:T102" si="68">IF(R70&gt;0,T70+1,0)</f>
        <v>0</v>
      </c>
      <c r="U71" s="193">
        <f t="shared" si="62"/>
        <v>45199</v>
      </c>
      <c r="V71" s="192">
        <f t="shared" si="63"/>
        <v>0</v>
      </c>
      <c r="W71" s="192">
        <f t="shared" si="64"/>
        <v>0</v>
      </c>
      <c r="X71" s="192">
        <f t="shared" ref="X71:X102" si="69">W71+X70</f>
        <v>0</v>
      </c>
      <c r="Y71" s="192">
        <f t="shared" si="65"/>
        <v>0</v>
      </c>
      <c r="Z71" s="192">
        <f t="shared" ref="Z71:Z102" si="70">Z70+Y71</f>
        <v>0</v>
      </c>
      <c r="AA71" s="191"/>
      <c r="AB71" s="203"/>
      <c r="AC71" s="191"/>
      <c r="AD71" s="191"/>
      <c r="AE71" s="191"/>
      <c r="AF71" s="191"/>
      <c r="AG71" s="191"/>
      <c r="AH71" s="191"/>
      <c r="AI71" s="191"/>
      <c r="AJ71" s="191"/>
      <c r="AN71" s="199"/>
      <c r="AP71" s="190"/>
    </row>
    <row r="72" spans="3:42">
      <c r="C72" s="195">
        <f t="shared" si="54"/>
        <v>0</v>
      </c>
      <c r="D72" s="195">
        <f t="shared" si="55"/>
        <v>0</v>
      </c>
      <c r="F72" s="194">
        <f t="shared" si="66"/>
        <v>0</v>
      </c>
      <c r="G72" s="193">
        <f t="shared" si="56"/>
        <v>0</v>
      </c>
      <c r="H72" s="205" t="e">
        <f t="shared" si="53"/>
        <v>#NUM!</v>
      </c>
      <c r="I72" s="205" t="e">
        <f t="shared" si="67"/>
        <v>#NUM!</v>
      </c>
      <c r="J72" s="205" t="e">
        <f t="shared" si="57"/>
        <v>#NUM!</v>
      </c>
      <c r="K72" s="205" t="e">
        <f t="shared" si="58"/>
        <v>#NUM!</v>
      </c>
      <c r="L72" s="204" t="e">
        <f t="shared" si="59"/>
        <v>#NUM!</v>
      </c>
      <c r="M72" s="198"/>
      <c r="N72" s="198"/>
      <c r="O72" s="198"/>
      <c r="P72" s="198"/>
      <c r="Q72" s="195">
        <f t="shared" si="60"/>
        <v>0</v>
      </c>
      <c r="R72" s="195">
        <f t="shared" si="61"/>
        <v>0</v>
      </c>
      <c r="T72" s="194">
        <f t="shared" si="68"/>
        <v>0</v>
      </c>
      <c r="U72" s="193">
        <f t="shared" si="62"/>
        <v>45230</v>
      </c>
      <c r="V72" s="192">
        <f t="shared" si="63"/>
        <v>0</v>
      </c>
      <c r="W72" s="192">
        <f t="shared" si="64"/>
        <v>0</v>
      </c>
      <c r="X72" s="192">
        <f t="shared" si="69"/>
        <v>0</v>
      </c>
      <c r="Y72" s="192">
        <f t="shared" si="65"/>
        <v>0</v>
      </c>
      <c r="Z72" s="192">
        <f t="shared" si="70"/>
        <v>0</v>
      </c>
      <c r="AA72" s="191"/>
      <c r="AB72" s="203"/>
      <c r="AC72" s="191"/>
      <c r="AD72" s="191"/>
      <c r="AE72" s="191"/>
      <c r="AF72" s="191"/>
      <c r="AG72" s="191"/>
      <c r="AH72" s="191"/>
      <c r="AI72" s="191"/>
      <c r="AJ72" s="191"/>
      <c r="AN72" s="199"/>
      <c r="AP72" s="190"/>
    </row>
    <row r="73" spans="3:42">
      <c r="C73" s="195">
        <f t="shared" si="54"/>
        <v>0</v>
      </c>
      <c r="D73" s="195">
        <f t="shared" si="55"/>
        <v>0</v>
      </c>
      <c r="F73" s="194">
        <f t="shared" si="66"/>
        <v>0</v>
      </c>
      <c r="G73" s="193">
        <f t="shared" si="56"/>
        <v>0</v>
      </c>
      <c r="H73" s="205" t="e">
        <f t="shared" si="53"/>
        <v>#NUM!</v>
      </c>
      <c r="I73" s="205" t="e">
        <f t="shared" si="67"/>
        <v>#NUM!</v>
      </c>
      <c r="J73" s="205" t="e">
        <f t="shared" si="57"/>
        <v>#NUM!</v>
      </c>
      <c r="K73" s="205" t="e">
        <f t="shared" si="58"/>
        <v>#NUM!</v>
      </c>
      <c r="L73" s="204" t="e">
        <f t="shared" si="59"/>
        <v>#NUM!</v>
      </c>
      <c r="M73" s="198"/>
      <c r="N73" s="198"/>
      <c r="O73" s="198"/>
      <c r="P73" s="198"/>
      <c r="Q73" s="195">
        <f t="shared" si="60"/>
        <v>0</v>
      </c>
      <c r="R73" s="195">
        <f t="shared" si="61"/>
        <v>0</v>
      </c>
      <c r="T73" s="194">
        <f t="shared" si="68"/>
        <v>0</v>
      </c>
      <c r="U73" s="193">
        <f t="shared" si="62"/>
        <v>45260</v>
      </c>
      <c r="V73" s="192">
        <f t="shared" si="63"/>
        <v>0</v>
      </c>
      <c r="W73" s="192">
        <f t="shared" si="64"/>
        <v>0</v>
      </c>
      <c r="X73" s="192">
        <f t="shared" si="69"/>
        <v>0</v>
      </c>
      <c r="Y73" s="192">
        <f t="shared" si="65"/>
        <v>0</v>
      </c>
      <c r="Z73" s="192">
        <f t="shared" si="70"/>
        <v>0</v>
      </c>
      <c r="AA73" s="191"/>
      <c r="AB73" s="203"/>
      <c r="AC73" s="191"/>
      <c r="AD73" s="191"/>
      <c r="AE73" s="191"/>
      <c r="AF73" s="191"/>
      <c r="AG73" s="191"/>
      <c r="AH73" s="191"/>
      <c r="AI73" s="191"/>
      <c r="AJ73" s="191"/>
      <c r="AN73" s="199"/>
      <c r="AP73" s="190"/>
    </row>
    <row r="74" spans="3:42">
      <c r="C74" s="195">
        <f t="shared" si="54"/>
        <v>0</v>
      </c>
      <c r="D74" s="195">
        <f t="shared" si="55"/>
        <v>0</v>
      </c>
      <c r="F74" s="194">
        <f t="shared" si="66"/>
        <v>0</v>
      </c>
      <c r="G74" s="193">
        <f t="shared" si="56"/>
        <v>0</v>
      </c>
      <c r="H74" s="205" t="e">
        <f t="shared" si="53"/>
        <v>#NUM!</v>
      </c>
      <c r="I74" s="205" t="e">
        <f t="shared" si="67"/>
        <v>#NUM!</v>
      </c>
      <c r="J74" s="205" t="e">
        <f t="shared" si="57"/>
        <v>#NUM!</v>
      </c>
      <c r="K74" s="205" t="e">
        <f t="shared" si="58"/>
        <v>#NUM!</v>
      </c>
      <c r="L74" s="204" t="e">
        <f t="shared" si="59"/>
        <v>#NUM!</v>
      </c>
      <c r="M74" s="198"/>
      <c r="N74" s="198"/>
      <c r="O74" s="198"/>
      <c r="P74" s="198"/>
      <c r="Q74" s="195">
        <f t="shared" si="60"/>
        <v>0</v>
      </c>
      <c r="R74" s="195">
        <f t="shared" si="61"/>
        <v>0</v>
      </c>
      <c r="T74" s="194">
        <f t="shared" si="68"/>
        <v>0</v>
      </c>
      <c r="U74" s="193">
        <f t="shared" si="62"/>
        <v>45291</v>
      </c>
      <c r="V74" s="192">
        <f t="shared" si="63"/>
        <v>0</v>
      </c>
      <c r="W74" s="192">
        <f t="shared" si="64"/>
        <v>0</v>
      </c>
      <c r="X74" s="192">
        <f t="shared" si="69"/>
        <v>0</v>
      </c>
      <c r="Y74" s="192">
        <f t="shared" si="65"/>
        <v>0</v>
      </c>
      <c r="Z74" s="192">
        <f t="shared" si="70"/>
        <v>0</v>
      </c>
      <c r="AA74" s="191"/>
      <c r="AB74" s="203"/>
      <c r="AC74" s="191"/>
      <c r="AD74" s="191"/>
      <c r="AE74" s="191"/>
      <c r="AF74" s="191"/>
      <c r="AG74" s="191"/>
      <c r="AH74" s="191"/>
      <c r="AI74" s="191"/>
      <c r="AJ74" s="191"/>
      <c r="AN74" s="199"/>
      <c r="AP74" s="190"/>
    </row>
    <row r="75" spans="3:42">
      <c r="C75" s="195">
        <f t="shared" si="54"/>
        <v>0</v>
      </c>
      <c r="D75" s="195">
        <f t="shared" si="55"/>
        <v>0</v>
      </c>
      <c r="F75" s="194">
        <f t="shared" si="66"/>
        <v>0</v>
      </c>
      <c r="G75" s="193">
        <f t="shared" si="56"/>
        <v>0</v>
      </c>
      <c r="H75" s="205" t="e">
        <f t="shared" si="53"/>
        <v>#NUM!</v>
      </c>
      <c r="I75" s="205" t="e">
        <f t="shared" si="67"/>
        <v>#NUM!</v>
      </c>
      <c r="J75" s="205" t="e">
        <f t="shared" si="57"/>
        <v>#NUM!</v>
      </c>
      <c r="K75" s="205" t="e">
        <f t="shared" si="58"/>
        <v>#NUM!</v>
      </c>
      <c r="L75" s="204" t="e">
        <f t="shared" si="59"/>
        <v>#NUM!</v>
      </c>
      <c r="M75" s="198"/>
      <c r="N75" s="198"/>
      <c r="O75" s="198"/>
      <c r="P75" s="198"/>
      <c r="Q75" s="195">
        <f t="shared" si="60"/>
        <v>0</v>
      </c>
      <c r="R75" s="195">
        <f t="shared" si="61"/>
        <v>0</v>
      </c>
      <c r="T75" s="194">
        <f t="shared" si="68"/>
        <v>0</v>
      </c>
      <c r="U75" s="193">
        <f t="shared" si="62"/>
        <v>45322</v>
      </c>
      <c r="V75" s="192">
        <f t="shared" si="63"/>
        <v>0</v>
      </c>
      <c r="W75" s="192">
        <f t="shared" si="64"/>
        <v>0</v>
      </c>
      <c r="X75" s="192">
        <f t="shared" si="69"/>
        <v>0</v>
      </c>
      <c r="Y75" s="192">
        <f t="shared" si="65"/>
        <v>0</v>
      </c>
      <c r="Z75" s="192">
        <f t="shared" si="70"/>
        <v>0</v>
      </c>
      <c r="AA75" s="191"/>
      <c r="AB75" s="203"/>
      <c r="AC75" s="191"/>
      <c r="AD75" s="191"/>
      <c r="AE75" s="191"/>
      <c r="AF75" s="191"/>
      <c r="AG75" s="191"/>
      <c r="AH75" s="191"/>
      <c r="AI75" s="191"/>
      <c r="AJ75" s="191"/>
      <c r="AN75" s="199"/>
      <c r="AP75" s="190"/>
    </row>
    <row r="76" spans="3:42">
      <c r="C76" s="195">
        <f t="shared" si="54"/>
        <v>0</v>
      </c>
      <c r="D76" s="195">
        <f t="shared" si="55"/>
        <v>0</v>
      </c>
      <c r="F76" s="194">
        <f t="shared" si="66"/>
        <v>0</v>
      </c>
      <c r="G76" s="193">
        <f t="shared" si="56"/>
        <v>0</v>
      </c>
      <c r="H76" s="205" t="e">
        <f t="shared" si="53"/>
        <v>#NUM!</v>
      </c>
      <c r="I76" s="205" t="e">
        <f t="shared" si="67"/>
        <v>#NUM!</v>
      </c>
      <c r="J76" s="205" t="e">
        <f t="shared" si="57"/>
        <v>#NUM!</v>
      </c>
      <c r="K76" s="205" t="e">
        <f t="shared" si="58"/>
        <v>#NUM!</v>
      </c>
      <c r="L76" s="204" t="e">
        <f t="shared" si="59"/>
        <v>#NUM!</v>
      </c>
      <c r="M76" s="198"/>
      <c r="N76" s="198"/>
      <c r="O76" s="198"/>
      <c r="P76" s="198"/>
      <c r="Q76" s="195">
        <f t="shared" si="60"/>
        <v>0</v>
      </c>
      <c r="R76" s="195">
        <f t="shared" si="61"/>
        <v>0</v>
      </c>
      <c r="T76" s="194">
        <f t="shared" si="68"/>
        <v>0</v>
      </c>
      <c r="U76" s="193">
        <f t="shared" si="62"/>
        <v>45351</v>
      </c>
      <c r="V76" s="192">
        <f t="shared" si="63"/>
        <v>0</v>
      </c>
      <c r="W76" s="192">
        <f t="shared" si="64"/>
        <v>0</v>
      </c>
      <c r="X76" s="192">
        <f t="shared" si="69"/>
        <v>0</v>
      </c>
      <c r="Y76" s="192">
        <f t="shared" si="65"/>
        <v>0</v>
      </c>
      <c r="Z76" s="192">
        <f t="shared" si="70"/>
        <v>0</v>
      </c>
      <c r="AA76" s="191"/>
      <c r="AB76" s="203"/>
      <c r="AC76" s="191"/>
      <c r="AD76" s="191"/>
      <c r="AE76" s="191"/>
      <c r="AF76" s="191"/>
      <c r="AG76" s="191"/>
      <c r="AH76" s="191"/>
      <c r="AI76" s="191"/>
      <c r="AJ76" s="191"/>
      <c r="AN76" s="199"/>
      <c r="AP76" s="190"/>
    </row>
    <row r="77" spans="3:42">
      <c r="C77" s="195">
        <f t="shared" si="54"/>
        <v>0</v>
      </c>
      <c r="D77" s="195">
        <f t="shared" si="55"/>
        <v>0</v>
      </c>
      <c r="F77" s="194">
        <f t="shared" si="66"/>
        <v>0</v>
      </c>
      <c r="G77" s="193">
        <f t="shared" si="56"/>
        <v>0</v>
      </c>
      <c r="H77" s="205"/>
      <c r="I77" s="205" t="e">
        <f t="shared" si="67"/>
        <v>#NUM!</v>
      </c>
      <c r="J77" s="205" t="e">
        <f t="shared" si="57"/>
        <v>#NUM!</v>
      </c>
      <c r="K77" s="205" t="e">
        <f t="shared" si="58"/>
        <v>#NUM!</v>
      </c>
      <c r="L77" s="204" t="e">
        <f t="shared" si="59"/>
        <v>#NUM!</v>
      </c>
      <c r="M77" s="198"/>
      <c r="N77" s="198"/>
      <c r="O77" s="198"/>
      <c r="P77" s="198"/>
      <c r="Q77" s="195">
        <f t="shared" si="60"/>
        <v>0</v>
      </c>
      <c r="R77" s="195">
        <f t="shared" si="61"/>
        <v>0</v>
      </c>
      <c r="T77" s="194">
        <f t="shared" si="68"/>
        <v>0</v>
      </c>
      <c r="U77" s="193">
        <f t="shared" si="62"/>
        <v>45382</v>
      </c>
      <c r="V77" s="192">
        <f t="shared" si="63"/>
        <v>0</v>
      </c>
      <c r="W77" s="192">
        <f t="shared" si="64"/>
        <v>0</v>
      </c>
      <c r="X77" s="192">
        <f t="shared" si="69"/>
        <v>0</v>
      </c>
      <c r="Y77" s="192">
        <f t="shared" si="65"/>
        <v>0</v>
      </c>
      <c r="Z77" s="192">
        <f t="shared" si="70"/>
        <v>0</v>
      </c>
      <c r="AA77" s="191"/>
      <c r="AB77" s="203"/>
      <c r="AC77" s="191"/>
      <c r="AD77" s="191"/>
      <c r="AE77" s="191"/>
      <c r="AF77" s="191"/>
      <c r="AG77" s="191"/>
      <c r="AH77" s="191"/>
      <c r="AI77" s="191"/>
      <c r="AJ77" s="191"/>
      <c r="AN77" s="199"/>
      <c r="AP77" s="190"/>
    </row>
    <row r="78" spans="3:42" ht="17.25" customHeight="1">
      <c r="C78" s="202">
        <f t="shared" si="54"/>
        <v>0</v>
      </c>
      <c r="D78" s="202">
        <f t="shared" si="55"/>
        <v>0</v>
      </c>
      <c r="F78" s="198"/>
      <c r="G78" s="198"/>
      <c r="H78" s="198"/>
      <c r="I78" s="198"/>
      <c r="J78" s="198"/>
      <c r="K78" s="198"/>
      <c r="L78" s="198"/>
      <c r="M78" s="198"/>
      <c r="N78" s="198"/>
      <c r="O78" s="198"/>
      <c r="P78" s="198"/>
      <c r="Q78" s="195">
        <f t="shared" si="60"/>
        <v>0</v>
      </c>
      <c r="R78" s="195">
        <f t="shared" si="61"/>
        <v>0</v>
      </c>
      <c r="T78" s="194">
        <f t="shared" si="68"/>
        <v>0</v>
      </c>
      <c r="U78" s="193">
        <f t="shared" si="62"/>
        <v>45412</v>
      </c>
      <c r="V78" s="192">
        <f t="shared" si="63"/>
        <v>0</v>
      </c>
      <c r="W78" s="192">
        <f t="shared" si="64"/>
        <v>0</v>
      </c>
      <c r="X78" s="192">
        <f t="shared" si="69"/>
        <v>0</v>
      </c>
      <c r="Y78" s="192">
        <f t="shared" si="65"/>
        <v>0</v>
      </c>
      <c r="Z78" s="192">
        <f t="shared" si="70"/>
        <v>0</v>
      </c>
      <c r="AC78" s="191"/>
      <c r="AD78" s="191"/>
      <c r="AE78" s="191"/>
      <c r="AF78" s="191"/>
      <c r="AG78" s="191"/>
      <c r="AH78" s="191"/>
      <c r="AI78" s="191"/>
      <c r="AJ78" s="191"/>
      <c r="AN78" s="199"/>
      <c r="AP78" s="190"/>
    </row>
    <row r="79" spans="3:42">
      <c r="C79" s="202">
        <f t="shared" si="54"/>
        <v>0</v>
      </c>
      <c r="D79" s="202">
        <f t="shared" si="55"/>
        <v>0</v>
      </c>
      <c r="F79" s="198"/>
      <c r="G79" s="198"/>
      <c r="H79" s="198"/>
      <c r="I79" s="198"/>
      <c r="J79" s="198"/>
      <c r="K79" s="198"/>
      <c r="L79" s="198"/>
      <c r="M79" s="198"/>
      <c r="N79" s="198"/>
      <c r="O79" s="198"/>
      <c r="P79" s="198"/>
      <c r="Q79" s="195">
        <f t="shared" si="60"/>
        <v>0</v>
      </c>
      <c r="R79" s="195">
        <f t="shared" si="61"/>
        <v>0</v>
      </c>
      <c r="T79" s="194">
        <f t="shared" si="68"/>
        <v>0</v>
      </c>
      <c r="U79" s="193">
        <f t="shared" si="62"/>
        <v>45443</v>
      </c>
      <c r="V79" s="192">
        <f t="shared" si="63"/>
        <v>0</v>
      </c>
      <c r="W79" s="192">
        <f t="shared" si="64"/>
        <v>0</v>
      </c>
      <c r="X79" s="192">
        <f t="shared" si="69"/>
        <v>0</v>
      </c>
      <c r="Y79" s="192">
        <f t="shared" si="65"/>
        <v>0</v>
      </c>
      <c r="Z79" s="192">
        <f t="shared" si="70"/>
        <v>0</v>
      </c>
      <c r="AC79" s="191"/>
      <c r="AD79" s="191"/>
      <c r="AE79" s="191"/>
      <c r="AF79" s="191"/>
      <c r="AG79" s="191"/>
      <c r="AH79" s="191"/>
      <c r="AI79" s="191"/>
      <c r="AJ79" s="191"/>
      <c r="AN79" s="199"/>
      <c r="AP79" s="190"/>
    </row>
    <row r="80" spans="3:42">
      <c r="C80" s="202">
        <f t="shared" si="54"/>
        <v>0</v>
      </c>
      <c r="D80" s="202">
        <f t="shared" si="55"/>
        <v>0</v>
      </c>
      <c r="F80" s="198"/>
      <c r="G80" s="198"/>
      <c r="H80" s="198"/>
      <c r="I80" s="198"/>
      <c r="J80" s="198"/>
      <c r="K80" s="198"/>
      <c r="L80" s="198"/>
      <c r="M80" s="198"/>
      <c r="N80" s="198"/>
      <c r="O80" s="198"/>
      <c r="P80" s="198"/>
      <c r="Q80" s="195">
        <f t="shared" si="60"/>
        <v>0</v>
      </c>
      <c r="R80" s="195">
        <f t="shared" si="61"/>
        <v>0</v>
      </c>
      <c r="T80" s="194">
        <f t="shared" si="68"/>
        <v>0</v>
      </c>
      <c r="U80" s="193">
        <f t="shared" si="62"/>
        <v>45473</v>
      </c>
      <c r="V80" s="192">
        <f t="shared" si="63"/>
        <v>0</v>
      </c>
      <c r="W80" s="192">
        <f t="shared" si="64"/>
        <v>0</v>
      </c>
      <c r="X80" s="192">
        <f t="shared" si="69"/>
        <v>0</v>
      </c>
      <c r="Y80" s="192">
        <f t="shared" si="65"/>
        <v>0</v>
      </c>
      <c r="Z80" s="192">
        <f t="shared" si="70"/>
        <v>0</v>
      </c>
      <c r="AC80" s="191"/>
      <c r="AD80" s="191"/>
      <c r="AE80" s="191"/>
      <c r="AF80" s="191"/>
      <c r="AG80" s="191"/>
      <c r="AH80" s="191"/>
      <c r="AI80" s="191"/>
      <c r="AJ80" s="191"/>
      <c r="AN80" s="199"/>
      <c r="AP80" s="190"/>
    </row>
    <row r="81" spans="3:42">
      <c r="C81" s="202">
        <f t="shared" si="54"/>
        <v>0</v>
      </c>
      <c r="D81" s="202">
        <f t="shared" si="55"/>
        <v>0</v>
      </c>
      <c r="F81" s="198"/>
      <c r="G81" s="198"/>
      <c r="H81" s="198"/>
      <c r="I81" s="198"/>
      <c r="J81" s="198"/>
      <c r="K81" s="198"/>
      <c r="L81" s="198"/>
      <c r="M81" s="198"/>
      <c r="N81" s="198"/>
      <c r="O81" s="198"/>
      <c r="P81" s="198"/>
      <c r="Q81" s="195">
        <f t="shared" si="60"/>
        <v>0</v>
      </c>
      <c r="R81" s="195">
        <f t="shared" si="61"/>
        <v>0</v>
      </c>
      <c r="T81" s="194">
        <f t="shared" si="68"/>
        <v>0</v>
      </c>
      <c r="U81" s="193">
        <f t="shared" si="62"/>
        <v>45504</v>
      </c>
      <c r="V81" s="192">
        <f t="shared" si="63"/>
        <v>0</v>
      </c>
      <c r="W81" s="192">
        <f t="shared" si="64"/>
        <v>0</v>
      </c>
      <c r="X81" s="192">
        <f t="shared" si="69"/>
        <v>0</v>
      </c>
      <c r="Y81" s="192">
        <f t="shared" si="65"/>
        <v>0</v>
      </c>
      <c r="Z81" s="192">
        <f t="shared" si="70"/>
        <v>0</v>
      </c>
      <c r="AC81" s="191"/>
      <c r="AD81" s="191"/>
      <c r="AE81" s="191"/>
      <c r="AF81" s="191"/>
      <c r="AG81" s="191"/>
      <c r="AH81" s="191"/>
      <c r="AI81" s="191"/>
      <c r="AJ81" s="191"/>
      <c r="AN81" s="199"/>
      <c r="AP81" s="190"/>
    </row>
    <row r="82" spans="3:42">
      <c r="C82" s="202">
        <f t="shared" si="54"/>
        <v>0</v>
      </c>
      <c r="D82" s="202">
        <f t="shared" si="55"/>
        <v>0</v>
      </c>
      <c r="F82" s="198"/>
      <c r="G82" s="198"/>
      <c r="H82" s="198"/>
      <c r="I82" s="198"/>
      <c r="J82" s="198"/>
      <c r="K82" s="198"/>
      <c r="L82" s="198"/>
      <c r="M82" s="198"/>
      <c r="N82" s="198"/>
      <c r="O82" s="198"/>
      <c r="P82" s="198"/>
      <c r="Q82" s="195">
        <f t="shared" si="60"/>
        <v>0</v>
      </c>
      <c r="R82" s="195">
        <f t="shared" si="61"/>
        <v>0</v>
      </c>
      <c r="T82" s="194">
        <f t="shared" si="68"/>
        <v>0</v>
      </c>
      <c r="U82" s="193">
        <f t="shared" si="62"/>
        <v>45535</v>
      </c>
      <c r="V82" s="192">
        <f t="shared" si="63"/>
        <v>0</v>
      </c>
      <c r="W82" s="192">
        <f t="shared" si="64"/>
        <v>0</v>
      </c>
      <c r="X82" s="192">
        <f t="shared" si="69"/>
        <v>0</v>
      </c>
      <c r="Y82" s="192">
        <f t="shared" si="65"/>
        <v>0</v>
      </c>
      <c r="Z82" s="192">
        <f t="shared" si="70"/>
        <v>0</v>
      </c>
      <c r="AC82" s="191"/>
      <c r="AD82" s="191"/>
      <c r="AE82" s="191"/>
      <c r="AF82" s="191"/>
      <c r="AG82" s="191"/>
      <c r="AH82" s="191"/>
      <c r="AI82" s="191"/>
      <c r="AJ82" s="191"/>
      <c r="AN82" s="199"/>
      <c r="AP82" s="190"/>
    </row>
    <row r="83" spans="3:42">
      <c r="C83" s="202">
        <f t="shared" si="54"/>
        <v>0</v>
      </c>
      <c r="D83" s="202">
        <f t="shared" si="55"/>
        <v>0</v>
      </c>
      <c r="F83" s="198"/>
      <c r="G83" s="198"/>
      <c r="H83" s="198"/>
      <c r="I83" s="198"/>
      <c r="J83" s="198"/>
      <c r="K83" s="198"/>
      <c r="L83" s="198"/>
      <c r="M83" s="198"/>
      <c r="N83" s="198"/>
      <c r="O83" s="198"/>
      <c r="P83" s="198"/>
      <c r="Q83" s="195">
        <f t="shared" si="60"/>
        <v>0</v>
      </c>
      <c r="R83" s="195">
        <f t="shared" si="61"/>
        <v>0</v>
      </c>
      <c r="T83" s="194">
        <f t="shared" si="68"/>
        <v>0</v>
      </c>
      <c r="U83" s="193">
        <f t="shared" si="62"/>
        <v>45565</v>
      </c>
      <c r="V83" s="192">
        <f t="shared" si="63"/>
        <v>0</v>
      </c>
      <c r="W83" s="192">
        <f t="shared" si="64"/>
        <v>0</v>
      </c>
      <c r="X83" s="192">
        <f t="shared" si="69"/>
        <v>0</v>
      </c>
      <c r="Y83" s="192">
        <f t="shared" si="65"/>
        <v>0</v>
      </c>
      <c r="Z83" s="192">
        <f t="shared" si="70"/>
        <v>0</v>
      </c>
      <c r="AC83" s="191"/>
      <c r="AD83" s="191"/>
      <c r="AE83" s="191"/>
      <c r="AF83" s="191"/>
      <c r="AG83" s="191"/>
      <c r="AH83" s="191"/>
      <c r="AI83" s="191"/>
      <c r="AJ83" s="191"/>
      <c r="AN83" s="199"/>
      <c r="AP83" s="190"/>
    </row>
    <row r="84" spans="3:42">
      <c r="C84" s="202">
        <f t="shared" si="54"/>
        <v>0</v>
      </c>
      <c r="D84" s="202">
        <f t="shared" si="55"/>
        <v>0</v>
      </c>
      <c r="F84" s="198"/>
      <c r="G84" s="198"/>
      <c r="H84" s="198"/>
      <c r="I84" s="198"/>
      <c r="J84" s="198"/>
      <c r="K84" s="198"/>
      <c r="L84" s="198"/>
      <c r="M84" s="198"/>
      <c r="N84" s="198"/>
      <c r="O84" s="198"/>
      <c r="P84" s="198"/>
      <c r="Q84" s="195">
        <f t="shared" si="60"/>
        <v>0</v>
      </c>
      <c r="R84" s="195">
        <f t="shared" si="61"/>
        <v>0</v>
      </c>
      <c r="T84" s="194">
        <f t="shared" si="68"/>
        <v>0</v>
      </c>
      <c r="U84" s="193">
        <f t="shared" si="62"/>
        <v>45596</v>
      </c>
      <c r="V84" s="192">
        <f t="shared" si="63"/>
        <v>0</v>
      </c>
      <c r="W84" s="192">
        <f t="shared" si="64"/>
        <v>0</v>
      </c>
      <c r="X84" s="192">
        <f t="shared" si="69"/>
        <v>0</v>
      </c>
      <c r="Y84" s="192">
        <f t="shared" si="65"/>
        <v>0</v>
      </c>
      <c r="Z84" s="192">
        <f t="shared" si="70"/>
        <v>0</v>
      </c>
      <c r="AC84" s="191"/>
      <c r="AD84" s="191"/>
      <c r="AE84" s="191"/>
      <c r="AF84" s="191"/>
      <c r="AG84" s="191"/>
      <c r="AH84" s="191"/>
      <c r="AI84" s="191"/>
      <c r="AJ84" s="191"/>
      <c r="AN84" s="199"/>
      <c r="AP84" s="190"/>
    </row>
    <row r="85" spans="3:42">
      <c r="C85" s="202">
        <f t="shared" si="54"/>
        <v>0</v>
      </c>
      <c r="D85" s="202">
        <f t="shared" si="55"/>
        <v>0</v>
      </c>
      <c r="F85" s="198"/>
      <c r="G85" s="198"/>
      <c r="H85" s="198"/>
      <c r="I85" s="198"/>
      <c r="J85" s="198"/>
      <c r="K85" s="198"/>
      <c r="L85" s="198"/>
      <c r="M85" s="198"/>
      <c r="N85" s="198"/>
      <c r="O85" s="198"/>
      <c r="P85" s="198"/>
      <c r="Q85" s="195">
        <f t="shared" si="60"/>
        <v>0</v>
      </c>
      <c r="R85" s="195">
        <f t="shared" si="61"/>
        <v>0</v>
      </c>
      <c r="T85" s="194">
        <f t="shared" si="68"/>
        <v>0</v>
      </c>
      <c r="U85" s="193">
        <f t="shared" si="62"/>
        <v>45626</v>
      </c>
      <c r="V85" s="192">
        <f t="shared" si="63"/>
        <v>0</v>
      </c>
      <c r="W85" s="192">
        <f t="shared" si="64"/>
        <v>0</v>
      </c>
      <c r="X85" s="192">
        <f t="shared" si="69"/>
        <v>0</v>
      </c>
      <c r="Y85" s="192">
        <f t="shared" si="65"/>
        <v>0</v>
      </c>
      <c r="Z85" s="192">
        <f t="shared" si="70"/>
        <v>0</v>
      </c>
      <c r="AC85" s="191"/>
      <c r="AD85" s="191"/>
      <c r="AE85" s="191"/>
      <c r="AF85" s="191"/>
      <c r="AG85" s="191"/>
      <c r="AH85" s="191"/>
      <c r="AI85" s="191"/>
      <c r="AJ85" s="191"/>
      <c r="AN85" s="199"/>
      <c r="AP85" s="190"/>
    </row>
    <row r="86" spans="3:42">
      <c r="C86" s="202">
        <f t="shared" si="54"/>
        <v>0</v>
      </c>
      <c r="D86" s="202">
        <f t="shared" si="55"/>
        <v>0</v>
      </c>
      <c r="F86" s="198"/>
      <c r="G86" s="198"/>
      <c r="H86" s="198"/>
      <c r="I86" s="198"/>
      <c r="J86" s="198"/>
      <c r="K86" s="198"/>
      <c r="L86" s="198"/>
      <c r="M86" s="198"/>
      <c r="N86" s="198"/>
      <c r="O86" s="198"/>
      <c r="P86" s="198"/>
      <c r="Q86" s="195">
        <f t="shared" si="60"/>
        <v>0</v>
      </c>
      <c r="R86" s="195">
        <f t="shared" si="61"/>
        <v>0</v>
      </c>
      <c r="T86" s="194">
        <f t="shared" si="68"/>
        <v>0</v>
      </c>
      <c r="U86" s="193">
        <f t="shared" si="62"/>
        <v>45657</v>
      </c>
      <c r="V86" s="192">
        <f t="shared" si="63"/>
        <v>0</v>
      </c>
      <c r="W86" s="192">
        <f t="shared" si="64"/>
        <v>0</v>
      </c>
      <c r="X86" s="192">
        <f t="shared" si="69"/>
        <v>0</v>
      </c>
      <c r="Y86" s="192">
        <f t="shared" si="65"/>
        <v>0</v>
      </c>
      <c r="Z86" s="192">
        <f t="shared" si="70"/>
        <v>0</v>
      </c>
      <c r="AC86" s="191"/>
      <c r="AD86" s="191"/>
      <c r="AE86" s="191"/>
      <c r="AF86" s="191"/>
      <c r="AG86" s="191"/>
      <c r="AH86" s="191"/>
      <c r="AI86" s="191"/>
      <c r="AJ86" s="191"/>
      <c r="AN86" s="199"/>
      <c r="AP86" s="190"/>
    </row>
    <row r="87" spans="3:42">
      <c r="C87" s="202">
        <f t="shared" si="54"/>
        <v>0</v>
      </c>
      <c r="D87" s="202">
        <f t="shared" si="55"/>
        <v>0</v>
      </c>
      <c r="F87" s="198"/>
      <c r="G87" s="198"/>
      <c r="H87" s="198"/>
      <c r="I87" s="198"/>
      <c r="J87" s="198"/>
      <c r="K87" s="198"/>
      <c r="L87" s="198"/>
      <c r="M87" s="198"/>
      <c r="N87" s="198"/>
      <c r="O87" s="198"/>
      <c r="P87" s="198"/>
      <c r="Q87" s="195">
        <f t="shared" si="60"/>
        <v>0</v>
      </c>
      <c r="R87" s="195">
        <f t="shared" si="61"/>
        <v>0</v>
      </c>
      <c r="T87" s="194">
        <f t="shared" si="68"/>
        <v>0</v>
      </c>
      <c r="U87" s="193">
        <f t="shared" si="62"/>
        <v>45688</v>
      </c>
      <c r="V87" s="192">
        <f t="shared" si="63"/>
        <v>0</v>
      </c>
      <c r="W87" s="192">
        <f t="shared" si="64"/>
        <v>0</v>
      </c>
      <c r="X87" s="192">
        <f t="shared" si="69"/>
        <v>0</v>
      </c>
      <c r="Y87" s="192">
        <f t="shared" si="65"/>
        <v>0</v>
      </c>
      <c r="Z87" s="192">
        <f t="shared" si="70"/>
        <v>0</v>
      </c>
      <c r="AC87" s="191"/>
      <c r="AD87" s="191"/>
      <c r="AE87" s="191"/>
      <c r="AF87" s="191"/>
      <c r="AG87" s="191"/>
      <c r="AH87" s="191"/>
      <c r="AI87" s="191"/>
      <c r="AJ87" s="191"/>
      <c r="AN87" s="199"/>
      <c r="AP87" s="190"/>
    </row>
    <row r="88" spans="3:42">
      <c r="C88" s="202">
        <f t="shared" si="54"/>
        <v>0</v>
      </c>
      <c r="D88" s="202">
        <f t="shared" si="55"/>
        <v>0</v>
      </c>
      <c r="F88" s="198"/>
      <c r="G88" s="198"/>
      <c r="H88" s="198"/>
      <c r="I88" s="198"/>
      <c r="J88" s="198"/>
      <c r="K88" s="198"/>
      <c r="L88" s="198"/>
      <c r="M88" s="198"/>
      <c r="N88" s="198"/>
      <c r="O88" s="198"/>
      <c r="P88" s="198"/>
      <c r="Q88" s="195">
        <f t="shared" si="60"/>
        <v>0</v>
      </c>
      <c r="R88" s="195">
        <f t="shared" si="61"/>
        <v>0</v>
      </c>
      <c r="T88" s="194">
        <f t="shared" si="68"/>
        <v>0</v>
      </c>
      <c r="U88" s="193">
        <f t="shared" si="62"/>
        <v>45716</v>
      </c>
      <c r="V88" s="192">
        <f t="shared" si="63"/>
        <v>0</v>
      </c>
      <c r="W88" s="192">
        <f t="shared" si="64"/>
        <v>0</v>
      </c>
      <c r="X88" s="192">
        <f t="shared" si="69"/>
        <v>0</v>
      </c>
      <c r="Y88" s="192">
        <f t="shared" si="65"/>
        <v>0</v>
      </c>
      <c r="Z88" s="192">
        <f t="shared" si="70"/>
        <v>0</v>
      </c>
      <c r="AC88" s="191"/>
      <c r="AD88" s="191"/>
      <c r="AE88" s="191"/>
      <c r="AF88" s="191"/>
      <c r="AG88" s="191"/>
      <c r="AH88" s="191"/>
      <c r="AI88" s="191"/>
      <c r="AJ88" s="191"/>
      <c r="AN88" s="199"/>
      <c r="AP88" s="190"/>
    </row>
    <row r="89" spans="3:42">
      <c r="C89" s="202">
        <f t="shared" si="54"/>
        <v>0</v>
      </c>
      <c r="D89" s="202">
        <f t="shared" si="55"/>
        <v>0</v>
      </c>
      <c r="F89" s="198"/>
      <c r="G89" s="198"/>
      <c r="H89" s="198"/>
      <c r="I89" s="198"/>
      <c r="J89" s="198"/>
      <c r="K89" s="198"/>
      <c r="L89" s="198"/>
      <c r="M89" s="198"/>
      <c r="N89" s="198"/>
      <c r="O89" s="198"/>
      <c r="P89" s="198"/>
      <c r="Q89" s="195">
        <f t="shared" si="60"/>
        <v>0</v>
      </c>
      <c r="R89" s="195">
        <f t="shared" si="61"/>
        <v>0</v>
      </c>
      <c r="T89" s="194">
        <f t="shared" si="68"/>
        <v>0</v>
      </c>
      <c r="U89" s="193">
        <f t="shared" si="62"/>
        <v>45747</v>
      </c>
      <c r="V89" s="192">
        <f t="shared" si="63"/>
        <v>0</v>
      </c>
      <c r="W89" s="192">
        <f t="shared" si="64"/>
        <v>0</v>
      </c>
      <c r="X89" s="192">
        <f t="shared" si="69"/>
        <v>0</v>
      </c>
      <c r="Y89" s="192">
        <f t="shared" si="65"/>
        <v>0</v>
      </c>
      <c r="Z89" s="192">
        <f t="shared" si="70"/>
        <v>0</v>
      </c>
      <c r="AC89" s="191"/>
      <c r="AD89" s="191"/>
      <c r="AE89" s="191"/>
      <c r="AF89" s="191"/>
      <c r="AG89" s="191"/>
      <c r="AH89" s="191"/>
      <c r="AI89" s="191"/>
      <c r="AJ89" s="191"/>
      <c r="AN89" s="199"/>
      <c r="AP89" s="190"/>
    </row>
    <row r="90" spans="3:42">
      <c r="C90" s="202">
        <f t="shared" si="54"/>
        <v>0</v>
      </c>
      <c r="D90" s="202">
        <f t="shared" si="55"/>
        <v>0</v>
      </c>
      <c r="F90" s="198"/>
      <c r="G90" s="198"/>
      <c r="H90" s="198"/>
      <c r="I90" s="198"/>
      <c r="J90" s="198"/>
      <c r="K90" s="198"/>
      <c r="L90" s="198"/>
      <c r="M90" s="198"/>
      <c r="N90" s="198"/>
      <c r="O90" s="198"/>
      <c r="P90" s="198"/>
      <c r="Q90" s="195">
        <f t="shared" si="60"/>
        <v>0</v>
      </c>
      <c r="R90" s="195">
        <f t="shared" si="61"/>
        <v>0</v>
      </c>
      <c r="T90" s="194">
        <f t="shared" si="68"/>
        <v>0</v>
      </c>
      <c r="U90" s="193">
        <f t="shared" si="62"/>
        <v>45777</v>
      </c>
      <c r="V90" s="192">
        <f t="shared" si="63"/>
        <v>0</v>
      </c>
      <c r="W90" s="192">
        <f t="shared" si="64"/>
        <v>0</v>
      </c>
      <c r="X90" s="192">
        <f t="shared" si="69"/>
        <v>0</v>
      </c>
      <c r="Y90" s="192">
        <f t="shared" si="65"/>
        <v>0</v>
      </c>
      <c r="Z90" s="192">
        <f t="shared" si="70"/>
        <v>0</v>
      </c>
      <c r="AC90" s="191"/>
      <c r="AD90" s="191"/>
      <c r="AE90" s="191"/>
      <c r="AF90" s="191"/>
      <c r="AG90" s="191"/>
      <c r="AH90" s="191"/>
      <c r="AI90" s="191"/>
      <c r="AJ90" s="191"/>
      <c r="AN90" s="199"/>
      <c r="AP90" s="190"/>
    </row>
    <row r="91" spans="3:42">
      <c r="C91" s="202">
        <f t="shared" si="54"/>
        <v>0</v>
      </c>
      <c r="D91" s="202">
        <f t="shared" si="55"/>
        <v>0</v>
      </c>
      <c r="F91" s="198"/>
      <c r="G91" s="198"/>
      <c r="H91" s="198"/>
      <c r="I91" s="198"/>
      <c r="J91" s="198"/>
      <c r="K91" s="198"/>
      <c r="L91" s="198"/>
      <c r="M91" s="198"/>
      <c r="N91" s="198"/>
      <c r="O91" s="198"/>
      <c r="P91" s="198"/>
      <c r="Q91" s="195">
        <f t="shared" si="60"/>
        <v>0</v>
      </c>
      <c r="R91" s="195">
        <f t="shared" si="61"/>
        <v>0</v>
      </c>
      <c r="T91" s="194">
        <f t="shared" si="68"/>
        <v>0</v>
      </c>
      <c r="U91" s="193">
        <f t="shared" si="62"/>
        <v>45808</v>
      </c>
      <c r="V91" s="192">
        <f t="shared" si="63"/>
        <v>0</v>
      </c>
      <c r="W91" s="192">
        <f t="shared" si="64"/>
        <v>0</v>
      </c>
      <c r="X91" s="192">
        <f t="shared" si="69"/>
        <v>0</v>
      </c>
      <c r="Y91" s="192">
        <f t="shared" si="65"/>
        <v>0</v>
      </c>
      <c r="Z91" s="192">
        <f t="shared" si="70"/>
        <v>0</v>
      </c>
      <c r="AC91" s="191"/>
      <c r="AD91" s="191"/>
      <c r="AE91" s="191"/>
      <c r="AF91" s="191"/>
      <c r="AG91" s="191"/>
      <c r="AH91" s="191"/>
      <c r="AI91" s="191"/>
      <c r="AJ91" s="191"/>
      <c r="AN91" s="199"/>
      <c r="AP91" s="190"/>
    </row>
    <row r="92" spans="3:42">
      <c r="C92" s="202">
        <f t="shared" si="54"/>
        <v>0</v>
      </c>
      <c r="D92" s="202">
        <f t="shared" si="55"/>
        <v>0</v>
      </c>
      <c r="F92" s="198"/>
      <c r="G92" s="198"/>
      <c r="H92" s="198"/>
      <c r="I92" s="198"/>
      <c r="J92" s="198"/>
      <c r="K92" s="198"/>
      <c r="L92" s="198"/>
      <c r="M92" s="198"/>
      <c r="N92" s="198"/>
      <c r="O92" s="198"/>
      <c r="P92" s="198"/>
      <c r="Q92" s="195">
        <f t="shared" si="60"/>
        <v>0</v>
      </c>
      <c r="R92" s="195">
        <f t="shared" si="61"/>
        <v>0</v>
      </c>
      <c r="T92" s="194">
        <f t="shared" si="68"/>
        <v>0</v>
      </c>
      <c r="U92" s="193">
        <f t="shared" si="62"/>
        <v>45838</v>
      </c>
      <c r="V92" s="192">
        <f t="shared" si="63"/>
        <v>0</v>
      </c>
      <c r="W92" s="192">
        <f t="shared" si="64"/>
        <v>0</v>
      </c>
      <c r="X92" s="192">
        <f t="shared" si="69"/>
        <v>0</v>
      </c>
      <c r="Y92" s="192">
        <f t="shared" si="65"/>
        <v>0</v>
      </c>
      <c r="Z92" s="192">
        <f t="shared" si="70"/>
        <v>0</v>
      </c>
      <c r="AC92" s="191"/>
      <c r="AD92" s="191"/>
      <c r="AE92" s="191"/>
      <c r="AF92" s="191"/>
      <c r="AG92" s="191"/>
      <c r="AH92" s="191"/>
      <c r="AI92" s="191"/>
      <c r="AJ92" s="191"/>
      <c r="AN92" s="199"/>
      <c r="AP92" s="190"/>
    </row>
    <row r="93" spans="3:42">
      <c r="C93" s="202">
        <f t="shared" si="54"/>
        <v>0</v>
      </c>
      <c r="D93" s="202">
        <f t="shared" si="55"/>
        <v>0</v>
      </c>
      <c r="F93" s="198"/>
      <c r="G93" s="198"/>
      <c r="H93" s="198"/>
      <c r="I93" s="198"/>
      <c r="J93" s="198"/>
      <c r="K93" s="198"/>
      <c r="L93" s="198"/>
      <c r="M93" s="198"/>
      <c r="N93" s="198"/>
      <c r="O93" s="198"/>
      <c r="P93" s="198"/>
      <c r="Q93" s="195">
        <f t="shared" si="60"/>
        <v>0</v>
      </c>
      <c r="R93" s="195">
        <f t="shared" si="61"/>
        <v>0</v>
      </c>
      <c r="T93" s="194">
        <f t="shared" si="68"/>
        <v>0</v>
      </c>
      <c r="U93" s="193">
        <f t="shared" si="62"/>
        <v>45869</v>
      </c>
      <c r="V93" s="192">
        <f t="shared" si="63"/>
        <v>0</v>
      </c>
      <c r="W93" s="192">
        <f t="shared" si="64"/>
        <v>0</v>
      </c>
      <c r="X93" s="192">
        <f t="shared" si="69"/>
        <v>0</v>
      </c>
      <c r="Y93" s="192">
        <f t="shared" si="65"/>
        <v>0</v>
      </c>
      <c r="Z93" s="192">
        <f t="shared" si="70"/>
        <v>0</v>
      </c>
      <c r="AC93" s="191"/>
      <c r="AD93" s="191"/>
      <c r="AE93" s="191"/>
      <c r="AF93" s="191"/>
      <c r="AG93" s="191"/>
      <c r="AH93" s="191"/>
      <c r="AI93" s="191"/>
      <c r="AJ93" s="191"/>
      <c r="AN93" s="199"/>
      <c r="AP93" s="190"/>
    </row>
    <row r="94" spans="3:42">
      <c r="C94" s="202">
        <f t="shared" si="54"/>
        <v>0</v>
      </c>
      <c r="D94" s="202">
        <f t="shared" si="55"/>
        <v>0</v>
      </c>
      <c r="F94" s="198"/>
      <c r="G94" s="198"/>
      <c r="H94" s="198"/>
      <c r="I94" s="198"/>
      <c r="J94" s="198"/>
      <c r="K94" s="198"/>
      <c r="L94" s="198"/>
      <c r="M94" s="198"/>
      <c r="N94" s="198"/>
      <c r="O94" s="198"/>
      <c r="P94" s="198"/>
      <c r="Q94" s="195">
        <f t="shared" si="60"/>
        <v>0</v>
      </c>
      <c r="R94" s="195">
        <f t="shared" si="61"/>
        <v>0</v>
      </c>
      <c r="T94" s="194">
        <f t="shared" si="68"/>
        <v>0</v>
      </c>
      <c r="U94" s="193">
        <f t="shared" si="62"/>
        <v>45900</v>
      </c>
      <c r="V94" s="192">
        <f t="shared" si="63"/>
        <v>0</v>
      </c>
      <c r="W94" s="192">
        <f t="shared" si="64"/>
        <v>0</v>
      </c>
      <c r="X94" s="192">
        <f t="shared" si="69"/>
        <v>0</v>
      </c>
      <c r="Y94" s="192">
        <f t="shared" si="65"/>
        <v>0</v>
      </c>
      <c r="Z94" s="192">
        <f t="shared" si="70"/>
        <v>0</v>
      </c>
      <c r="AC94" s="191"/>
      <c r="AD94" s="191"/>
      <c r="AE94" s="191"/>
      <c r="AF94" s="191"/>
      <c r="AG94" s="191"/>
      <c r="AH94" s="191"/>
      <c r="AI94" s="191"/>
      <c r="AJ94" s="191"/>
      <c r="AN94" s="199"/>
      <c r="AP94" s="190"/>
    </row>
    <row r="95" spans="3:42">
      <c r="C95" s="202">
        <f t="shared" si="54"/>
        <v>0</v>
      </c>
      <c r="D95" s="202">
        <f t="shared" si="55"/>
        <v>0</v>
      </c>
      <c r="F95" s="198"/>
      <c r="G95" s="198"/>
      <c r="H95" s="198"/>
      <c r="I95" s="198"/>
      <c r="J95" s="198"/>
      <c r="K95" s="198"/>
      <c r="L95" s="198"/>
      <c r="M95" s="198"/>
      <c r="N95" s="198"/>
      <c r="O95" s="198"/>
      <c r="P95" s="198"/>
      <c r="Q95" s="195">
        <f t="shared" si="60"/>
        <v>0</v>
      </c>
      <c r="R95" s="195">
        <f t="shared" si="61"/>
        <v>0</v>
      </c>
      <c r="T95" s="194">
        <f t="shared" si="68"/>
        <v>0</v>
      </c>
      <c r="U95" s="193">
        <f t="shared" si="62"/>
        <v>45930</v>
      </c>
      <c r="V95" s="192">
        <f t="shared" si="63"/>
        <v>0</v>
      </c>
      <c r="W95" s="192">
        <f t="shared" si="64"/>
        <v>0</v>
      </c>
      <c r="X95" s="192">
        <f t="shared" si="69"/>
        <v>0</v>
      </c>
      <c r="Y95" s="192">
        <f t="shared" si="65"/>
        <v>0</v>
      </c>
      <c r="Z95" s="192">
        <f t="shared" si="70"/>
        <v>0</v>
      </c>
      <c r="AC95" s="191"/>
      <c r="AD95" s="191"/>
      <c r="AE95" s="191"/>
      <c r="AF95" s="191"/>
      <c r="AG95" s="191"/>
      <c r="AH95" s="191"/>
      <c r="AI95" s="191"/>
      <c r="AJ95" s="191"/>
      <c r="AN95" s="199"/>
      <c r="AP95" s="190"/>
    </row>
    <row r="96" spans="3:42">
      <c r="C96" s="202">
        <f t="shared" si="54"/>
        <v>0</v>
      </c>
      <c r="D96" s="202">
        <f t="shared" si="55"/>
        <v>0</v>
      </c>
      <c r="F96" s="198"/>
      <c r="G96" s="198"/>
      <c r="H96" s="198"/>
      <c r="I96" s="198"/>
      <c r="J96" s="198"/>
      <c r="K96" s="198"/>
      <c r="L96" s="198"/>
      <c r="M96" s="198"/>
      <c r="N96" s="198"/>
      <c r="O96" s="198"/>
      <c r="P96" s="198"/>
      <c r="Q96" s="195">
        <f t="shared" si="60"/>
        <v>0</v>
      </c>
      <c r="R96" s="195">
        <f t="shared" si="61"/>
        <v>0</v>
      </c>
      <c r="T96" s="194">
        <f t="shared" si="68"/>
        <v>0</v>
      </c>
      <c r="U96" s="193">
        <f t="shared" si="62"/>
        <v>45961</v>
      </c>
      <c r="V96" s="192">
        <f t="shared" si="63"/>
        <v>0</v>
      </c>
      <c r="W96" s="192">
        <f t="shared" si="64"/>
        <v>0</v>
      </c>
      <c r="X96" s="192">
        <f t="shared" si="69"/>
        <v>0</v>
      </c>
      <c r="Y96" s="192">
        <f t="shared" si="65"/>
        <v>0</v>
      </c>
      <c r="Z96" s="192">
        <f t="shared" si="70"/>
        <v>0</v>
      </c>
      <c r="AC96" s="191"/>
      <c r="AD96" s="191"/>
      <c r="AE96" s="191"/>
      <c r="AF96" s="191"/>
      <c r="AG96" s="191"/>
      <c r="AH96" s="191"/>
      <c r="AI96" s="191"/>
      <c r="AJ96" s="191"/>
      <c r="AN96" s="199"/>
      <c r="AP96" s="190"/>
    </row>
    <row r="97" spans="3:62">
      <c r="C97" s="202">
        <f t="shared" si="54"/>
        <v>0</v>
      </c>
      <c r="D97" s="202">
        <f t="shared" si="55"/>
        <v>0</v>
      </c>
      <c r="F97" s="198"/>
      <c r="G97" s="198"/>
      <c r="H97" s="198"/>
      <c r="I97" s="198"/>
      <c r="J97" s="198"/>
      <c r="K97" s="198"/>
      <c r="L97" s="198"/>
      <c r="M97" s="198"/>
      <c r="N97" s="198"/>
      <c r="O97" s="198"/>
      <c r="P97" s="198"/>
      <c r="Q97" s="195">
        <f t="shared" si="60"/>
        <v>0</v>
      </c>
      <c r="R97" s="195">
        <f t="shared" si="61"/>
        <v>0</v>
      </c>
      <c r="T97" s="194">
        <f t="shared" si="68"/>
        <v>0</v>
      </c>
      <c r="U97" s="193">
        <f t="shared" si="62"/>
        <v>45991</v>
      </c>
      <c r="V97" s="192">
        <f t="shared" si="63"/>
        <v>0</v>
      </c>
      <c r="W97" s="192">
        <f t="shared" si="64"/>
        <v>0</v>
      </c>
      <c r="X97" s="192">
        <f t="shared" si="69"/>
        <v>0</v>
      </c>
      <c r="Y97" s="192">
        <f t="shared" si="65"/>
        <v>0</v>
      </c>
      <c r="Z97" s="192">
        <f t="shared" si="70"/>
        <v>0</v>
      </c>
      <c r="AC97" s="191"/>
      <c r="AD97" s="191"/>
      <c r="AE97" s="191"/>
      <c r="AF97" s="191"/>
      <c r="AG97" s="191"/>
      <c r="AH97" s="191"/>
      <c r="AI97" s="191"/>
      <c r="AJ97" s="191"/>
      <c r="AN97" s="199"/>
    </row>
    <row r="98" spans="3:62">
      <c r="C98" s="202">
        <f t="shared" si="54"/>
        <v>0</v>
      </c>
      <c r="D98" s="202">
        <f t="shared" si="55"/>
        <v>0</v>
      </c>
      <c r="F98" s="198"/>
      <c r="G98" s="198"/>
      <c r="H98" s="198"/>
      <c r="I98" s="198"/>
      <c r="J98" s="198"/>
      <c r="K98" s="198"/>
      <c r="L98" s="198"/>
      <c r="M98" s="198"/>
      <c r="N98" s="198"/>
      <c r="O98" s="198"/>
      <c r="P98" s="198"/>
      <c r="Q98" s="195">
        <f t="shared" si="60"/>
        <v>0</v>
      </c>
      <c r="R98" s="195">
        <f t="shared" si="61"/>
        <v>0</v>
      </c>
      <c r="T98" s="194">
        <f t="shared" si="68"/>
        <v>0</v>
      </c>
      <c r="U98" s="193">
        <f t="shared" si="62"/>
        <v>46022</v>
      </c>
      <c r="V98" s="192">
        <f t="shared" si="63"/>
        <v>0</v>
      </c>
      <c r="W98" s="192">
        <f t="shared" si="64"/>
        <v>0</v>
      </c>
      <c r="X98" s="192">
        <f t="shared" si="69"/>
        <v>0</v>
      </c>
      <c r="Y98" s="192">
        <f t="shared" si="65"/>
        <v>0</v>
      </c>
      <c r="Z98" s="192">
        <f t="shared" si="70"/>
        <v>0</v>
      </c>
      <c r="AC98" s="191"/>
      <c r="AD98" s="191"/>
      <c r="AE98" s="191"/>
      <c r="AF98" s="191"/>
      <c r="AG98" s="191"/>
      <c r="AH98" s="191"/>
      <c r="AI98" s="191"/>
      <c r="AJ98" s="191"/>
      <c r="AN98" s="199"/>
    </row>
    <row r="99" spans="3:62">
      <c r="C99" s="202">
        <f t="shared" si="54"/>
        <v>0</v>
      </c>
      <c r="D99" s="202">
        <f t="shared" si="55"/>
        <v>0</v>
      </c>
      <c r="F99" s="198"/>
      <c r="G99" s="198"/>
      <c r="H99" s="198"/>
      <c r="I99" s="198"/>
      <c r="J99" s="198"/>
      <c r="K99" s="198"/>
      <c r="L99" s="198"/>
      <c r="M99" s="198"/>
      <c r="N99" s="198"/>
      <c r="O99" s="198"/>
      <c r="P99" s="198"/>
      <c r="Q99" s="195">
        <f t="shared" si="60"/>
        <v>0</v>
      </c>
      <c r="R99" s="195">
        <f t="shared" si="61"/>
        <v>0</v>
      </c>
      <c r="T99" s="194">
        <f t="shared" si="68"/>
        <v>0</v>
      </c>
      <c r="U99" s="193">
        <f t="shared" si="62"/>
        <v>46053</v>
      </c>
      <c r="V99" s="192">
        <f t="shared" si="63"/>
        <v>0</v>
      </c>
      <c r="W99" s="192">
        <f t="shared" si="64"/>
        <v>0</v>
      </c>
      <c r="X99" s="192">
        <f t="shared" si="69"/>
        <v>0</v>
      </c>
      <c r="Y99" s="192">
        <f t="shared" si="65"/>
        <v>0</v>
      </c>
      <c r="Z99" s="192">
        <f t="shared" si="70"/>
        <v>0</v>
      </c>
      <c r="AC99" s="191"/>
      <c r="AD99" s="191"/>
      <c r="AE99" s="191"/>
      <c r="AF99" s="191"/>
      <c r="AG99" s="191"/>
      <c r="AH99" s="191"/>
      <c r="AI99" s="191"/>
      <c r="AJ99" s="191"/>
      <c r="AN99" s="199"/>
    </row>
    <row r="100" spans="3:62">
      <c r="C100" s="202">
        <f t="shared" si="54"/>
        <v>0</v>
      </c>
      <c r="D100" s="202">
        <f t="shared" si="55"/>
        <v>0</v>
      </c>
      <c r="F100" s="198"/>
      <c r="G100" s="198"/>
      <c r="H100" s="198"/>
      <c r="I100" s="198"/>
      <c r="J100" s="198"/>
      <c r="K100" s="198"/>
      <c r="L100" s="198"/>
      <c r="M100" s="198"/>
      <c r="N100" s="198"/>
      <c r="O100" s="198"/>
      <c r="P100" s="198"/>
      <c r="Q100" s="195">
        <f t="shared" si="60"/>
        <v>0</v>
      </c>
      <c r="R100" s="195">
        <f t="shared" si="61"/>
        <v>0</v>
      </c>
      <c r="T100" s="194">
        <f t="shared" si="68"/>
        <v>0</v>
      </c>
      <c r="U100" s="193">
        <f t="shared" si="62"/>
        <v>46081</v>
      </c>
      <c r="V100" s="192">
        <f t="shared" si="63"/>
        <v>0</v>
      </c>
      <c r="W100" s="192">
        <f t="shared" si="64"/>
        <v>0</v>
      </c>
      <c r="X100" s="192">
        <f t="shared" si="69"/>
        <v>0</v>
      </c>
      <c r="Y100" s="192">
        <f t="shared" si="65"/>
        <v>0</v>
      </c>
      <c r="Z100" s="192">
        <f t="shared" si="70"/>
        <v>0</v>
      </c>
      <c r="AC100" s="191"/>
      <c r="AD100" s="191"/>
      <c r="AE100" s="191"/>
      <c r="AF100" s="191"/>
      <c r="AG100" s="191"/>
      <c r="AH100" s="191"/>
      <c r="AI100" s="191"/>
      <c r="AJ100" s="191"/>
      <c r="AN100" s="199"/>
    </row>
    <row r="101" spans="3:62">
      <c r="C101" s="202">
        <f t="shared" si="54"/>
        <v>0</v>
      </c>
      <c r="D101" s="202">
        <f t="shared" si="55"/>
        <v>0</v>
      </c>
      <c r="F101" s="198"/>
      <c r="G101" s="198"/>
      <c r="H101" s="198"/>
      <c r="I101" s="198"/>
      <c r="J101" s="198"/>
      <c r="K101" s="198"/>
      <c r="L101" s="198"/>
      <c r="M101" s="198"/>
      <c r="N101" s="198"/>
      <c r="O101" s="198"/>
      <c r="P101" s="198"/>
      <c r="Q101" s="195">
        <f t="shared" si="60"/>
        <v>0</v>
      </c>
      <c r="R101" s="195">
        <f t="shared" si="61"/>
        <v>0</v>
      </c>
      <c r="T101" s="194">
        <f t="shared" si="68"/>
        <v>0</v>
      </c>
      <c r="U101" s="193">
        <f t="shared" si="62"/>
        <v>46112</v>
      </c>
      <c r="V101" s="192">
        <f t="shared" si="63"/>
        <v>0</v>
      </c>
      <c r="W101" s="192">
        <f t="shared" si="64"/>
        <v>0</v>
      </c>
      <c r="X101" s="192">
        <f t="shared" si="69"/>
        <v>0</v>
      </c>
      <c r="Y101" s="192">
        <f t="shared" si="65"/>
        <v>0</v>
      </c>
      <c r="Z101" s="192">
        <f t="shared" si="70"/>
        <v>0</v>
      </c>
      <c r="AC101" s="191"/>
      <c r="AD101" s="191"/>
      <c r="AE101" s="191"/>
      <c r="AF101" s="191"/>
      <c r="AG101" s="191"/>
      <c r="AH101" s="191"/>
      <c r="AI101" s="191"/>
      <c r="AJ101" s="191"/>
      <c r="AN101" s="199"/>
    </row>
    <row r="102" spans="3:62">
      <c r="C102" s="202">
        <f t="shared" ref="C102:C109" si="71">IF(C101-1&gt;=0,C101-1,0)</f>
        <v>0</v>
      </c>
      <c r="D102" s="202">
        <f t="shared" ref="D102:D109" si="72">IF(C102&gt;0,D101+1,0)</f>
        <v>0</v>
      </c>
      <c r="F102" s="198"/>
      <c r="G102" s="198"/>
      <c r="H102" s="198"/>
      <c r="I102" s="198"/>
      <c r="J102" s="198"/>
      <c r="K102" s="198"/>
      <c r="L102" s="198"/>
      <c r="M102" s="198"/>
      <c r="N102" s="198"/>
      <c r="O102" s="198"/>
      <c r="P102" s="198"/>
      <c r="Q102" s="195">
        <f t="shared" ref="Q102:Q133" si="73">IF(Q101-1&gt;=0,Q101-1,0)</f>
        <v>0</v>
      </c>
      <c r="R102" s="195">
        <f t="shared" ref="R102:R133" si="74">IF(Q102&gt;0,R101+1,0)</f>
        <v>0</v>
      </c>
      <c r="T102" s="194">
        <f t="shared" si="68"/>
        <v>0</v>
      </c>
      <c r="U102" s="193">
        <f t="shared" ref="U102:U133" si="75">EOMONTH(U101,$P$206)</f>
        <v>46142</v>
      </c>
      <c r="V102" s="192">
        <f t="shared" ref="V102:V133" si="76">IF(T102&gt;0,V101-W102,0)</f>
        <v>0</v>
      </c>
      <c r="W102" s="192">
        <f t="shared" ref="W102:W133" si="77">IF(T102&gt;$O$10,$V$5/($O$9-$O$10),0)</f>
        <v>0</v>
      </c>
      <c r="X102" s="192">
        <f t="shared" si="69"/>
        <v>0</v>
      </c>
      <c r="Y102" s="192">
        <f t="shared" ref="Y102:Y133" si="78">V101*$O$8</f>
        <v>0</v>
      </c>
      <c r="Z102" s="192">
        <f t="shared" si="70"/>
        <v>0</v>
      </c>
      <c r="AC102" s="191"/>
      <c r="AD102" s="191"/>
      <c r="AE102" s="191"/>
      <c r="AF102" s="191"/>
      <c r="AG102" s="191"/>
      <c r="AH102" s="191"/>
      <c r="AI102" s="191"/>
      <c r="AJ102" s="191"/>
      <c r="AN102" s="199"/>
    </row>
    <row r="103" spans="3:62">
      <c r="C103" s="202">
        <f t="shared" si="71"/>
        <v>0</v>
      </c>
      <c r="D103" s="202">
        <f t="shared" si="72"/>
        <v>0</v>
      </c>
      <c r="F103" s="198"/>
      <c r="G103" s="198"/>
      <c r="H103" s="198"/>
      <c r="I103" s="198"/>
      <c r="J103" s="198"/>
      <c r="K103" s="198"/>
      <c r="L103" s="198"/>
      <c r="M103" s="198"/>
      <c r="N103" s="198"/>
      <c r="O103" s="198"/>
      <c r="P103" s="198"/>
      <c r="Q103" s="195">
        <f t="shared" si="73"/>
        <v>0</v>
      </c>
      <c r="R103" s="195">
        <f t="shared" si="74"/>
        <v>0</v>
      </c>
      <c r="T103" s="194">
        <f t="shared" ref="T103:T134" si="79">IF(R102&gt;0,T102+1,0)</f>
        <v>0</v>
      </c>
      <c r="U103" s="193">
        <f t="shared" si="75"/>
        <v>46173</v>
      </c>
      <c r="V103" s="192">
        <f t="shared" si="76"/>
        <v>0</v>
      </c>
      <c r="W103" s="192">
        <f t="shared" si="77"/>
        <v>0</v>
      </c>
      <c r="X103" s="192">
        <f t="shared" ref="X103:X134" si="80">W103+X102</f>
        <v>0</v>
      </c>
      <c r="Y103" s="192">
        <f t="shared" si="78"/>
        <v>0</v>
      </c>
      <c r="Z103" s="192">
        <f t="shared" ref="Z103:Z134" si="81">Z102+Y103</f>
        <v>0</v>
      </c>
      <c r="AC103" s="191"/>
      <c r="AD103" s="191"/>
      <c r="AE103" s="191"/>
      <c r="AF103" s="191"/>
      <c r="AG103" s="191"/>
      <c r="AH103" s="191"/>
      <c r="AI103" s="191"/>
      <c r="AJ103" s="191"/>
      <c r="AN103" s="199"/>
    </row>
    <row r="104" spans="3:62">
      <c r="C104" s="202">
        <f t="shared" si="71"/>
        <v>0</v>
      </c>
      <c r="D104" s="202">
        <f t="shared" si="72"/>
        <v>0</v>
      </c>
      <c r="F104" s="198"/>
      <c r="G104" s="198"/>
      <c r="H104" s="198"/>
      <c r="I104" s="198"/>
      <c r="J104" s="198"/>
      <c r="K104" s="198"/>
      <c r="L104" s="198"/>
      <c r="M104" s="198"/>
      <c r="N104" s="198"/>
      <c r="O104" s="198"/>
      <c r="P104" s="198"/>
      <c r="Q104" s="195">
        <f t="shared" si="73"/>
        <v>0</v>
      </c>
      <c r="R104" s="195">
        <f t="shared" si="74"/>
        <v>0</v>
      </c>
      <c r="T104" s="194">
        <f t="shared" si="79"/>
        <v>0</v>
      </c>
      <c r="U104" s="193">
        <f t="shared" si="75"/>
        <v>46203</v>
      </c>
      <c r="V104" s="192">
        <f t="shared" si="76"/>
        <v>0</v>
      </c>
      <c r="W104" s="192">
        <f t="shared" si="77"/>
        <v>0</v>
      </c>
      <c r="X104" s="192">
        <f t="shared" si="80"/>
        <v>0</v>
      </c>
      <c r="Y104" s="192">
        <f t="shared" si="78"/>
        <v>0</v>
      </c>
      <c r="Z104" s="192">
        <f t="shared" si="81"/>
        <v>0</v>
      </c>
      <c r="AC104" s="191"/>
      <c r="AD104" s="191"/>
      <c r="AE104" s="191"/>
      <c r="AF104" s="191"/>
      <c r="AG104" s="191"/>
      <c r="AH104" s="191"/>
      <c r="AI104" s="191"/>
      <c r="AJ104" s="191"/>
      <c r="AN104" s="199"/>
    </row>
    <row r="105" spans="3:62">
      <c r="C105" s="202">
        <f t="shared" si="71"/>
        <v>0</v>
      </c>
      <c r="D105" s="202">
        <f t="shared" si="72"/>
        <v>0</v>
      </c>
      <c r="F105" s="198"/>
      <c r="G105" s="198"/>
      <c r="H105" s="198"/>
      <c r="I105" s="198"/>
      <c r="J105" s="198"/>
      <c r="K105" s="198"/>
      <c r="L105" s="198"/>
      <c r="M105" s="198"/>
      <c r="N105" s="198"/>
      <c r="O105" s="198"/>
      <c r="P105" s="198"/>
      <c r="Q105" s="195">
        <f t="shared" si="73"/>
        <v>0</v>
      </c>
      <c r="R105" s="195">
        <f t="shared" si="74"/>
        <v>0</v>
      </c>
      <c r="T105" s="194">
        <f t="shared" si="79"/>
        <v>0</v>
      </c>
      <c r="U105" s="193">
        <f t="shared" si="75"/>
        <v>46234</v>
      </c>
      <c r="V105" s="192">
        <f t="shared" si="76"/>
        <v>0</v>
      </c>
      <c r="W105" s="192">
        <f t="shared" si="77"/>
        <v>0</v>
      </c>
      <c r="X105" s="192">
        <f t="shared" si="80"/>
        <v>0</v>
      </c>
      <c r="Y105" s="192">
        <f t="shared" si="78"/>
        <v>0</v>
      </c>
      <c r="Z105" s="192">
        <f t="shared" si="81"/>
        <v>0</v>
      </c>
      <c r="AC105" s="191"/>
      <c r="AD105" s="191"/>
      <c r="AE105" s="191"/>
      <c r="AF105" s="191"/>
      <c r="AG105" s="191"/>
      <c r="AH105" s="191"/>
      <c r="AI105" s="191"/>
      <c r="AJ105" s="191"/>
      <c r="AN105" s="199"/>
    </row>
    <row r="106" spans="3:62">
      <c r="C106" s="202">
        <f t="shared" si="71"/>
        <v>0</v>
      </c>
      <c r="D106" s="202">
        <f t="shared" si="72"/>
        <v>0</v>
      </c>
      <c r="F106" s="198"/>
      <c r="G106" s="198"/>
      <c r="H106" s="198"/>
      <c r="I106" s="198"/>
      <c r="J106" s="198"/>
      <c r="K106" s="198"/>
      <c r="L106" s="198"/>
      <c r="M106" s="198"/>
      <c r="N106" s="198"/>
      <c r="O106" s="198"/>
      <c r="P106" s="198"/>
      <c r="Q106" s="195">
        <f t="shared" si="73"/>
        <v>0</v>
      </c>
      <c r="R106" s="195">
        <f t="shared" si="74"/>
        <v>0</v>
      </c>
      <c r="T106" s="194">
        <f t="shared" si="79"/>
        <v>0</v>
      </c>
      <c r="U106" s="193">
        <f t="shared" si="75"/>
        <v>46265</v>
      </c>
      <c r="V106" s="192">
        <f t="shared" si="76"/>
        <v>0</v>
      </c>
      <c r="W106" s="192">
        <f t="shared" si="77"/>
        <v>0</v>
      </c>
      <c r="X106" s="192">
        <f t="shared" si="80"/>
        <v>0</v>
      </c>
      <c r="Y106" s="192">
        <f t="shared" si="78"/>
        <v>0</v>
      </c>
      <c r="Z106" s="192">
        <f t="shared" si="81"/>
        <v>0</v>
      </c>
      <c r="AC106" s="191"/>
      <c r="AD106" s="191"/>
      <c r="AE106" s="191"/>
      <c r="AF106" s="191"/>
      <c r="AG106" s="191"/>
      <c r="AH106" s="191"/>
      <c r="AI106" s="191"/>
      <c r="AJ106" s="191"/>
      <c r="AN106" s="199"/>
    </row>
    <row r="107" spans="3:62">
      <c r="C107" s="202">
        <f t="shared" si="71"/>
        <v>0</v>
      </c>
      <c r="D107" s="202">
        <f t="shared" si="72"/>
        <v>0</v>
      </c>
      <c r="F107" s="198"/>
      <c r="G107" s="198"/>
      <c r="H107" s="198"/>
      <c r="I107" s="198"/>
      <c r="J107" s="198"/>
      <c r="K107" s="198"/>
      <c r="L107" s="198"/>
      <c r="M107" s="198"/>
      <c r="N107" s="198"/>
      <c r="O107" s="198"/>
      <c r="P107" s="198"/>
      <c r="Q107" s="195">
        <f t="shared" si="73"/>
        <v>0</v>
      </c>
      <c r="R107" s="195">
        <f t="shared" si="74"/>
        <v>0</v>
      </c>
      <c r="T107" s="194">
        <f t="shared" si="79"/>
        <v>0</v>
      </c>
      <c r="U107" s="193">
        <f t="shared" si="75"/>
        <v>46295</v>
      </c>
      <c r="V107" s="192">
        <f t="shared" si="76"/>
        <v>0</v>
      </c>
      <c r="W107" s="192">
        <f t="shared" si="77"/>
        <v>0</v>
      </c>
      <c r="X107" s="192">
        <f t="shared" si="80"/>
        <v>0</v>
      </c>
      <c r="Y107" s="192">
        <f t="shared" si="78"/>
        <v>0</v>
      </c>
      <c r="Z107" s="192">
        <f t="shared" si="81"/>
        <v>0</v>
      </c>
      <c r="AC107" s="191"/>
      <c r="AD107" s="191"/>
      <c r="AE107" s="191"/>
      <c r="AF107" s="191"/>
      <c r="AG107" s="191"/>
      <c r="AH107" s="191"/>
      <c r="AI107" s="191"/>
      <c r="AJ107" s="191"/>
      <c r="AN107" s="199"/>
    </row>
    <row r="108" spans="3:62">
      <c r="C108" s="202">
        <f t="shared" si="71"/>
        <v>0</v>
      </c>
      <c r="D108" s="202">
        <f t="shared" si="72"/>
        <v>0</v>
      </c>
      <c r="F108" s="198"/>
      <c r="G108" s="198"/>
      <c r="H108" s="198"/>
      <c r="I108" s="198"/>
      <c r="J108" s="198"/>
      <c r="K108" s="198"/>
      <c r="L108" s="198"/>
      <c r="M108" s="198"/>
      <c r="N108" s="198"/>
      <c r="O108" s="198"/>
      <c r="P108" s="198"/>
      <c r="Q108" s="195">
        <f t="shared" si="73"/>
        <v>0</v>
      </c>
      <c r="R108" s="195">
        <f t="shared" si="74"/>
        <v>0</v>
      </c>
      <c r="T108" s="194">
        <f t="shared" si="79"/>
        <v>0</v>
      </c>
      <c r="U108" s="193">
        <f t="shared" si="75"/>
        <v>46326</v>
      </c>
      <c r="V108" s="192">
        <f t="shared" si="76"/>
        <v>0</v>
      </c>
      <c r="W108" s="192">
        <f t="shared" si="77"/>
        <v>0</v>
      </c>
      <c r="X108" s="192">
        <f t="shared" si="80"/>
        <v>0</v>
      </c>
      <c r="Y108" s="192">
        <f t="shared" si="78"/>
        <v>0</v>
      </c>
      <c r="Z108" s="192">
        <f t="shared" si="81"/>
        <v>0</v>
      </c>
      <c r="AC108" s="191"/>
      <c r="AD108" s="191"/>
      <c r="AE108" s="191"/>
      <c r="AF108" s="191"/>
      <c r="AG108" s="191"/>
      <c r="AH108" s="191"/>
      <c r="AI108" s="191"/>
      <c r="AJ108" s="191"/>
      <c r="AN108" s="199"/>
    </row>
    <row r="109" spans="3:62">
      <c r="C109" s="202">
        <f t="shared" si="71"/>
        <v>0</v>
      </c>
      <c r="D109" s="202">
        <f t="shared" si="72"/>
        <v>0</v>
      </c>
      <c r="F109" s="198"/>
      <c r="G109" s="198"/>
      <c r="H109" s="198"/>
      <c r="I109" s="198"/>
      <c r="J109" s="198"/>
      <c r="K109" s="198"/>
      <c r="L109" s="198"/>
      <c r="M109" s="198"/>
      <c r="N109" s="198"/>
      <c r="O109" s="198"/>
      <c r="P109" s="198"/>
      <c r="Q109" s="195">
        <f t="shared" si="73"/>
        <v>0</v>
      </c>
      <c r="R109" s="195">
        <f t="shared" si="74"/>
        <v>0</v>
      </c>
      <c r="T109" s="194">
        <f t="shared" si="79"/>
        <v>0</v>
      </c>
      <c r="U109" s="193">
        <f t="shared" si="75"/>
        <v>46356</v>
      </c>
      <c r="V109" s="192">
        <f t="shared" si="76"/>
        <v>0</v>
      </c>
      <c r="W109" s="192">
        <f t="shared" si="77"/>
        <v>0</v>
      </c>
      <c r="X109" s="192">
        <f t="shared" si="80"/>
        <v>0</v>
      </c>
      <c r="Y109" s="192">
        <f t="shared" si="78"/>
        <v>0</v>
      </c>
      <c r="Z109" s="192">
        <f t="shared" si="81"/>
        <v>0</v>
      </c>
      <c r="AC109" s="191"/>
      <c r="AD109" s="191"/>
      <c r="AE109" s="191"/>
      <c r="AF109" s="191"/>
      <c r="AG109" s="191"/>
      <c r="AH109" s="191"/>
      <c r="AI109" s="191"/>
      <c r="AJ109" s="191"/>
      <c r="AN109" s="189"/>
      <c r="AO109" s="189"/>
    </row>
    <row r="110" spans="3:62" s="199" customFormat="1">
      <c r="E110" s="158"/>
      <c r="F110" s="201"/>
      <c r="G110" s="201"/>
      <c r="H110" s="201"/>
      <c r="I110" s="201"/>
      <c r="J110" s="201"/>
      <c r="K110" s="201"/>
      <c r="L110" s="201"/>
      <c r="M110" s="201"/>
      <c r="N110" s="201"/>
      <c r="O110" s="201"/>
      <c r="P110" s="201"/>
      <c r="Q110" s="195">
        <f t="shared" si="73"/>
        <v>0</v>
      </c>
      <c r="R110" s="195">
        <f t="shared" si="74"/>
        <v>0</v>
      </c>
      <c r="S110" s="156"/>
      <c r="T110" s="194">
        <f t="shared" si="79"/>
        <v>0</v>
      </c>
      <c r="U110" s="193">
        <f t="shared" si="75"/>
        <v>46387</v>
      </c>
      <c r="V110" s="192">
        <f t="shared" si="76"/>
        <v>0</v>
      </c>
      <c r="W110" s="192">
        <f t="shared" si="77"/>
        <v>0</v>
      </c>
      <c r="X110" s="192">
        <f t="shared" si="80"/>
        <v>0</v>
      </c>
      <c r="Y110" s="192">
        <f t="shared" si="78"/>
        <v>0</v>
      </c>
      <c r="Z110" s="192">
        <f t="shared" si="81"/>
        <v>0</v>
      </c>
      <c r="AC110" s="200"/>
      <c r="AD110" s="200"/>
      <c r="AE110" s="200"/>
      <c r="AF110" s="200"/>
      <c r="AG110" s="200"/>
      <c r="AH110" s="200"/>
      <c r="AI110" s="200"/>
      <c r="AJ110" s="200"/>
      <c r="AN110" s="199">
        <v>12</v>
      </c>
      <c r="BE110" s="157"/>
      <c r="BJ110" s="157"/>
    </row>
    <row r="111" spans="3:62">
      <c r="F111" s="198"/>
      <c r="G111" s="198"/>
      <c r="H111" s="198"/>
      <c r="I111" s="198"/>
      <c r="J111" s="198"/>
      <c r="K111" s="198"/>
      <c r="L111" s="198"/>
      <c r="Q111" s="195">
        <f t="shared" si="73"/>
        <v>0</v>
      </c>
      <c r="R111" s="195">
        <f t="shared" si="74"/>
        <v>0</v>
      </c>
      <c r="T111" s="194">
        <f t="shared" si="79"/>
        <v>0</v>
      </c>
      <c r="U111" s="193">
        <f t="shared" si="75"/>
        <v>46418</v>
      </c>
      <c r="V111" s="192">
        <f t="shared" si="76"/>
        <v>0</v>
      </c>
      <c r="W111" s="192">
        <f t="shared" si="77"/>
        <v>0</v>
      </c>
      <c r="X111" s="192">
        <f t="shared" si="80"/>
        <v>0</v>
      </c>
      <c r="Y111" s="192">
        <f t="shared" si="78"/>
        <v>0</v>
      </c>
      <c r="Z111" s="192">
        <f t="shared" si="81"/>
        <v>0</v>
      </c>
      <c r="AC111" s="191"/>
      <c r="AD111" s="191"/>
      <c r="AE111" s="191"/>
      <c r="AF111" s="191"/>
      <c r="AG111" s="191"/>
      <c r="AH111" s="191"/>
      <c r="AI111" s="191"/>
      <c r="AJ111" s="191"/>
      <c r="AN111" s="189"/>
      <c r="AO111" s="189"/>
    </row>
    <row r="112" spans="3:62">
      <c r="Q112" s="195">
        <f t="shared" si="73"/>
        <v>0</v>
      </c>
      <c r="R112" s="195">
        <f t="shared" si="74"/>
        <v>0</v>
      </c>
      <c r="T112" s="194">
        <f t="shared" si="79"/>
        <v>0</v>
      </c>
      <c r="U112" s="193">
        <f t="shared" si="75"/>
        <v>46446</v>
      </c>
      <c r="V112" s="192">
        <f t="shared" si="76"/>
        <v>0</v>
      </c>
      <c r="W112" s="192">
        <f t="shared" si="77"/>
        <v>0</v>
      </c>
      <c r="X112" s="192">
        <f t="shared" si="80"/>
        <v>0</v>
      </c>
      <c r="Y112" s="192">
        <f t="shared" si="78"/>
        <v>0</v>
      </c>
      <c r="Z112" s="192">
        <f t="shared" si="81"/>
        <v>0</v>
      </c>
      <c r="AC112" s="191"/>
      <c r="AD112" s="191"/>
      <c r="AE112" s="191"/>
      <c r="AF112" s="191"/>
      <c r="AG112" s="191"/>
      <c r="AH112" s="191"/>
      <c r="AI112" s="191"/>
      <c r="AJ112" s="191"/>
      <c r="AN112" s="189"/>
      <c r="AO112" s="189"/>
    </row>
    <row r="113" spans="17:41">
      <c r="Q113" s="195">
        <f t="shared" si="73"/>
        <v>0</v>
      </c>
      <c r="R113" s="195">
        <f t="shared" si="74"/>
        <v>0</v>
      </c>
      <c r="T113" s="194">
        <f t="shared" si="79"/>
        <v>0</v>
      </c>
      <c r="U113" s="193">
        <f t="shared" si="75"/>
        <v>46477</v>
      </c>
      <c r="V113" s="192">
        <f t="shared" si="76"/>
        <v>0</v>
      </c>
      <c r="W113" s="192">
        <f t="shared" si="77"/>
        <v>0</v>
      </c>
      <c r="X113" s="192">
        <f t="shared" si="80"/>
        <v>0</v>
      </c>
      <c r="Y113" s="192">
        <f t="shared" si="78"/>
        <v>0</v>
      </c>
      <c r="Z113" s="192">
        <f t="shared" si="81"/>
        <v>0</v>
      </c>
      <c r="AC113" s="191"/>
      <c r="AD113" s="191"/>
      <c r="AE113" s="191"/>
      <c r="AF113" s="191"/>
      <c r="AG113" s="191"/>
      <c r="AH113" s="191"/>
      <c r="AI113" s="191"/>
      <c r="AJ113" s="191"/>
      <c r="AN113" s="189"/>
      <c r="AO113" s="189"/>
    </row>
    <row r="114" spans="17:41">
      <c r="Q114" s="195">
        <f t="shared" si="73"/>
        <v>0</v>
      </c>
      <c r="R114" s="195">
        <f t="shared" si="74"/>
        <v>0</v>
      </c>
      <c r="T114" s="194">
        <f t="shared" si="79"/>
        <v>0</v>
      </c>
      <c r="U114" s="193">
        <f t="shared" si="75"/>
        <v>46507</v>
      </c>
      <c r="V114" s="192">
        <f t="shared" si="76"/>
        <v>0</v>
      </c>
      <c r="W114" s="192">
        <f t="shared" si="77"/>
        <v>0</v>
      </c>
      <c r="X114" s="192">
        <f t="shared" si="80"/>
        <v>0</v>
      </c>
      <c r="Y114" s="192">
        <f t="shared" si="78"/>
        <v>0</v>
      </c>
      <c r="Z114" s="192">
        <f t="shared" si="81"/>
        <v>0</v>
      </c>
      <c r="AC114" s="191"/>
      <c r="AD114" s="191"/>
      <c r="AE114" s="191"/>
      <c r="AF114" s="191"/>
      <c r="AG114" s="191"/>
      <c r="AH114" s="191"/>
      <c r="AI114" s="191"/>
      <c r="AJ114" s="191"/>
      <c r="AN114" s="196"/>
      <c r="AO114" s="189"/>
    </row>
    <row r="115" spans="17:41">
      <c r="Q115" s="195">
        <f t="shared" si="73"/>
        <v>0</v>
      </c>
      <c r="R115" s="195">
        <f t="shared" si="74"/>
        <v>0</v>
      </c>
      <c r="T115" s="194">
        <f t="shared" si="79"/>
        <v>0</v>
      </c>
      <c r="U115" s="193">
        <f t="shared" si="75"/>
        <v>46538</v>
      </c>
      <c r="V115" s="192">
        <f t="shared" si="76"/>
        <v>0</v>
      </c>
      <c r="W115" s="192">
        <f t="shared" si="77"/>
        <v>0</v>
      </c>
      <c r="X115" s="192">
        <f t="shared" si="80"/>
        <v>0</v>
      </c>
      <c r="Y115" s="192">
        <f t="shared" si="78"/>
        <v>0</v>
      </c>
      <c r="Z115" s="192">
        <f t="shared" si="81"/>
        <v>0</v>
      </c>
      <c r="AC115" s="191"/>
      <c r="AD115" s="191"/>
      <c r="AE115" s="191"/>
      <c r="AF115" s="191"/>
      <c r="AG115" s="191"/>
      <c r="AH115" s="191"/>
      <c r="AI115" s="191"/>
      <c r="AJ115" s="191"/>
      <c r="AN115" s="197"/>
      <c r="AO115" s="189"/>
    </row>
    <row r="116" spans="17:41">
      <c r="Q116" s="195">
        <f t="shared" si="73"/>
        <v>0</v>
      </c>
      <c r="R116" s="195">
        <f t="shared" si="74"/>
        <v>0</v>
      </c>
      <c r="T116" s="194">
        <f t="shared" si="79"/>
        <v>0</v>
      </c>
      <c r="U116" s="193">
        <f t="shared" si="75"/>
        <v>46568</v>
      </c>
      <c r="V116" s="192">
        <f t="shared" si="76"/>
        <v>0</v>
      </c>
      <c r="W116" s="192">
        <f t="shared" si="77"/>
        <v>0</v>
      </c>
      <c r="X116" s="192">
        <f t="shared" si="80"/>
        <v>0</v>
      </c>
      <c r="Y116" s="192">
        <f t="shared" si="78"/>
        <v>0</v>
      </c>
      <c r="Z116" s="192">
        <f t="shared" si="81"/>
        <v>0</v>
      </c>
      <c r="AC116" s="191"/>
      <c r="AD116" s="191"/>
      <c r="AE116" s="191"/>
      <c r="AF116" s="191"/>
      <c r="AG116" s="191"/>
      <c r="AH116" s="191"/>
      <c r="AI116" s="191"/>
      <c r="AJ116" s="191"/>
      <c r="AN116" s="196"/>
      <c r="AO116" s="189"/>
    </row>
    <row r="117" spans="17:41">
      <c r="Q117" s="195">
        <f t="shared" si="73"/>
        <v>0</v>
      </c>
      <c r="R117" s="195">
        <f t="shared" si="74"/>
        <v>0</v>
      </c>
      <c r="T117" s="194">
        <f t="shared" si="79"/>
        <v>0</v>
      </c>
      <c r="U117" s="193">
        <f t="shared" si="75"/>
        <v>46599</v>
      </c>
      <c r="V117" s="192">
        <f t="shared" si="76"/>
        <v>0</v>
      </c>
      <c r="W117" s="192">
        <f t="shared" si="77"/>
        <v>0</v>
      </c>
      <c r="X117" s="192">
        <f t="shared" si="80"/>
        <v>0</v>
      </c>
      <c r="Y117" s="192">
        <f t="shared" si="78"/>
        <v>0</v>
      </c>
      <c r="Z117" s="192">
        <f t="shared" si="81"/>
        <v>0</v>
      </c>
      <c r="AC117" s="191"/>
      <c r="AD117" s="191"/>
      <c r="AE117" s="191"/>
      <c r="AF117" s="191"/>
      <c r="AG117" s="191"/>
      <c r="AH117" s="191"/>
      <c r="AI117" s="191"/>
      <c r="AJ117" s="191"/>
      <c r="AN117" s="197"/>
      <c r="AO117" s="189"/>
    </row>
    <row r="118" spans="17:41">
      <c r="Q118" s="195">
        <f t="shared" si="73"/>
        <v>0</v>
      </c>
      <c r="R118" s="195">
        <f t="shared" si="74"/>
        <v>0</v>
      </c>
      <c r="T118" s="194">
        <f t="shared" si="79"/>
        <v>0</v>
      </c>
      <c r="U118" s="193">
        <f t="shared" si="75"/>
        <v>46630</v>
      </c>
      <c r="V118" s="192">
        <f t="shared" si="76"/>
        <v>0</v>
      </c>
      <c r="W118" s="192">
        <f t="shared" si="77"/>
        <v>0</v>
      </c>
      <c r="X118" s="192">
        <f t="shared" si="80"/>
        <v>0</v>
      </c>
      <c r="Y118" s="192">
        <f t="shared" si="78"/>
        <v>0</v>
      </c>
      <c r="Z118" s="192">
        <f t="shared" si="81"/>
        <v>0</v>
      </c>
      <c r="AC118" s="191"/>
      <c r="AD118" s="191"/>
      <c r="AE118" s="191"/>
      <c r="AF118" s="191"/>
      <c r="AG118" s="191"/>
      <c r="AH118" s="191"/>
      <c r="AI118" s="191"/>
      <c r="AJ118" s="191"/>
      <c r="AN118" s="196"/>
      <c r="AO118" s="189"/>
    </row>
    <row r="119" spans="17:41">
      <c r="Q119" s="195">
        <f t="shared" si="73"/>
        <v>0</v>
      </c>
      <c r="R119" s="195">
        <f t="shared" si="74"/>
        <v>0</v>
      </c>
      <c r="T119" s="194">
        <f t="shared" si="79"/>
        <v>0</v>
      </c>
      <c r="U119" s="193">
        <f t="shared" si="75"/>
        <v>46660</v>
      </c>
      <c r="V119" s="192">
        <f t="shared" si="76"/>
        <v>0</v>
      </c>
      <c r="W119" s="192">
        <f t="shared" si="77"/>
        <v>0</v>
      </c>
      <c r="X119" s="192">
        <f t="shared" si="80"/>
        <v>0</v>
      </c>
      <c r="Y119" s="192">
        <f t="shared" si="78"/>
        <v>0</v>
      </c>
      <c r="Z119" s="192">
        <f t="shared" si="81"/>
        <v>0</v>
      </c>
      <c r="AC119" s="191"/>
      <c r="AD119" s="191"/>
      <c r="AE119" s="191"/>
      <c r="AF119" s="191"/>
      <c r="AG119" s="191"/>
      <c r="AH119" s="191"/>
      <c r="AI119" s="191"/>
      <c r="AJ119" s="191"/>
      <c r="AN119" s="197"/>
      <c r="AO119" s="189"/>
    </row>
    <row r="120" spans="17:41">
      <c r="Q120" s="195">
        <f t="shared" si="73"/>
        <v>0</v>
      </c>
      <c r="R120" s="195">
        <f t="shared" si="74"/>
        <v>0</v>
      </c>
      <c r="T120" s="194">
        <f t="shared" si="79"/>
        <v>0</v>
      </c>
      <c r="U120" s="193">
        <f t="shared" si="75"/>
        <v>46691</v>
      </c>
      <c r="V120" s="192">
        <f t="shared" si="76"/>
        <v>0</v>
      </c>
      <c r="W120" s="192">
        <f t="shared" si="77"/>
        <v>0</v>
      </c>
      <c r="X120" s="192">
        <f t="shared" si="80"/>
        <v>0</v>
      </c>
      <c r="Y120" s="192">
        <f t="shared" si="78"/>
        <v>0</v>
      </c>
      <c r="Z120" s="192">
        <f t="shared" si="81"/>
        <v>0</v>
      </c>
      <c r="AC120" s="191"/>
      <c r="AD120" s="191"/>
      <c r="AE120" s="191"/>
      <c r="AF120" s="191"/>
      <c r="AG120" s="191"/>
      <c r="AH120" s="191"/>
      <c r="AI120" s="191"/>
      <c r="AJ120" s="191"/>
      <c r="AN120" s="196"/>
      <c r="AO120" s="189"/>
    </row>
    <row r="121" spans="17:41">
      <c r="Q121" s="195">
        <f t="shared" si="73"/>
        <v>0</v>
      </c>
      <c r="R121" s="195">
        <f t="shared" si="74"/>
        <v>0</v>
      </c>
      <c r="T121" s="194">
        <f t="shared" si="79"/>
        <v>0</v>
      </c>
      <c r="U121" s="193">
        <f t="shared" si="75"/>
        <v>46721</v>
      </c>
      <c r="V121" s="192">
        <f t="shared" si="76"/>
        <v>0</v>
      </c>
      <c r="W121" s="192">
        <f t="shared" si="77"/>
        <v>0</v>
      </c>
      <c r="X121" s="192">
        <f t="shared" si="80"/>
        <v>0</v>
      </c>
      <c r="Y121" s="192">
        <f t="shared" si="78"/>
        <v>0</v>
      </c>
      <c r="Z121" s="192">
        <f t="shared" si="81"/>
        <v>0</v>
      </c>
      <c r="AC121" s="191"/>
      <c r="AD121" s="191"/>
      <c r="AE121" s="191"/>
      <c r="AF121" s="191"/>
      <c r="AG121" s="191"/>
      <c r="AH121" s="191"/>
      <c r="AI121" s="191"/>
      <c r="AJ121" s="191"/>
      <c r="AN121" s="197"/>
      <c r="AO121" s="189"/>
    </row>
    <row r="122" spans="17:41">
      <c r="Q122" s="195">
        <f t="shared" si="73"/>
        <v>0</v>
      </c>
      <c r="R122" s="195">
        <f t="shared" si="74"/>
        <v>0</v>
      </c>
      <c r="T122" s="194">
        <f t="shared" si="79"/>
        <v>0</v>
      </c>
      <c r="U122" s="193">
        <f t="shared" si="75"/>
        <v>46752</v>
      </c>
      <c r="V122" s="192">
        <f t="shared" si="76"/>
        <v>0</v>
      </c>
      <c r="W122" s="192">
        <f t="shared" si="77"/>
        <v>0</v>
      </c>
      <c r="X122" s="192">
        <f t="shared" si="80"/>
        <v>0</v>
      </c>
      <c r="Y122" s="192">
        <f t="shared" si="78"/>
        <v>0</v>
      </c>
      <c r="Z122" s="192">
        <f t="shared" si="81"/>
        <v>0</v>
      </c>
      <c r="AC122" s="191"/>
      <c r="AD122" s="191"/>
      <c r="AE122" s="191"/>
      <c r="AF122" s="191"/>
      <c r="AG122" s="191"/>
      <c r="AH122" s="191"/>
      <c r="AI122" s="191"/>
      <c r="AJ122" s="191"/>
      <c r="AN122" s="196"/>
      <c r="AO122" s="189"/>
    </row>
    <row r="123" spans="17:41">
      <c r="Q123" s="195">
        <f t="shared" si="73"/>
        <v>0</v>
      </c>
      <c r="R123" s="195">
        <f t="shared" si="74"/>
        <v>0</v>
      </c>
      <c r="T123" s="194">
        <f t="shared" si="79"/>
        <v>0</v>
      </c>
      <c r="U123" s="193">
        <f t="shared" si="75"/>
        <v>46783</v>
      </c>
      <c r="V123" s="192">
        <f t="shared" si="76"/>
        <v>0</v>
      </c>
      <c r="W123" s="192">
        <f t="shared" si="77"/>
        <v>0</v>
      </c>
      <c r="X123" s="192">
        <f t="shared" si="80"/>
        <v>0</v>
      </c>
      <c r="Y123" s="192">
        <f t="shared" si="78"/>
        <v>0</v>
      </c>
      <c r="Z123" s="192">
        <f t="shared" si="81"/>
        <v>0</v>
      </c>
      <c r="AC123" s="191"/>
      <c r="AD123" s="191"/>
      <c r="AE123" s="191"/>
      <c r="AF123" s="191"/>
      <c r="AG123" s="191"/>
      <c r="AH123" s="191"/>
      <c r="AI123" s="191"/>
      <c r="AJ123" s="191"/>
      <c r="AN123" s="197"/>
      <c r="AO123" s="189"/>
    </row>
    <row r="124" spans="17:41">
      <c r="Q124" s="195">
        <f t="shared" si="73"/>
        <v>0</v>
      </c>
      <c r="R124" s="195">
        <f t="shared" si="74"/>
        <v>0</v>
      </c>
      <c r="T124" s="194">
        <f t="shared" si="79"/>
        <v>0</v>
      </c>
      <c r="U124" s="193">
        <f t="shared" si="75"/>
        <v>46812</v>
      </c>
      <c r="V124" s="192">
        <f t="shared" si="76"/>
        <v>0</v>
      </c>
      <c r="W124" s="192">
        <f t="shared" si="77"/>
        <v>0</v>
      </c>
      <c r="X124" s="192">
        <f t="shared" si="80"/>
        <v>0</v>
      </c>
      <c r="Y124" s="192">
        <f t="shared" si="78"/>
        <v>0</v>
      </c>
      <c r="Z124" s="192">
        <f t="shared" si="81"/>
        <v>0</v>
      </c>
      <c r="AC124" s="191"/>
      <c r="AD124" s="191"/>
      <c r="AE124" s="191"/>
      <c r="AF124" s="191"/>
      <c r="AG124" s="191"/>
      <c r="AH124" s="191"/>
      <c r="AI124" s="191"/>
      <c r="AJ124" s="191"/>
      <c r="AN124" s="196"/>
      <c r="AO124" s="189"/>
    </row>
    <row r="125" spans="17:41">
      <c r="Q125" s="195">
        <f t="shared" si="73"/>
        <v>0</v>
      </c>
      <c r="R125" s="195">
        <f t="shared" si="74"/>
        <v>0</v>
      </c>
      <c r="T125" s="194">
        <f t="shared" si="79"/>
        <v>0</v>
      </c>
      <c r="U125" s="193">
        <f t="shared" si="75"/>
        <v>46843</v>
      </c>
      <c r="V125" s="192">
        <f t="shared" si="76"/>
        <v>0</v>
      </c>
      <c r="W125" s="192">
        <f t="shared" si="77"/>
        <v>0</v>
      </c>
      <c r="X125" s="192">
        <f t="shared" si="80"/>
        <v>0</v>
      </c>
      <c r="Y125" s="192">
        <f t="shared" si="78"/>
        <v>0</v>
      </c>
      <c r="Z125" s="192">
        <f t="shared" si="81"/>
        <v>0</v>
      </c>
      <c r="AC125" s="191"/>
      <c r="AD125" s="191"/>
      <c r="AE125" s="191"/>
      <c r="AF125" s="191"/>
      <c r="AG125" s="191"/>
      <c r="AH125" s="191"/>
      <c r="AI125" s="191"/>
      <c r="AJ125" s="191"/>
      <c r="AN125" s="197"/>
      <c r="AO125" s="189"/>
    </row>
    <row r="126" spans="17:41">
      <c r="Q126" s="195">
        <f t="shared" si="73"/>
        <v>0</v>
      </c>
      <c r="R126" s="195">
        <f t="shared" si="74"/>
        <v>0</v>
      </c>
      <c r="T126" s="194">
        <f t="shared" si="79"/>
        <v>0</v>
      </c>
      <c r="U126" s="193">
        <f t="shared" si="75"/>
        <v>46873</v>
      </c>
      <c r="V126" s="192">
        <f t="shared" si="76"/>
        <v>0</v>
      </c>
      <c r="W126" s="192">
        <f t="shared" si="77"/>
        <v>0</v>
      </c>
      <c r="X126" s="192">
        <f t="shared" si="80"/>
        <v>0</v>
      </c>
      <c r="Y126" s="192">
        <f t="shared" si="78"/>
        <v>0</v>
      </c>
      <c r="Z126" s="192">
        <f t="shared" si="81"/>
        <v>0</v>
      </c>
      <c r="AC126" s="191"/>
      <c r="AD126" s="191"/>
      <c r="AE126" s="191"/>
      <c r="AF126" s="191"/>
      <c r="AG126" s="191"/>
      <c r="AH126" s="191"/>
      <c r="AI126" s="191"/>
      <c r="AJ126" s="191"/>
      <c r="AN126" s="196"/>
      <c r="AO126" s="189"/>
    </row>
    <row r="127" spans="17:41">
      <c r="Q127" s="195">
        <f t="shared" si="73"/>
        <v>0</v>
      </c>
      <c r="R127" s="195">
        <f t="shared" si="74"/>
        <v>0</v>
      </c>
      <c r="T127" s="194">
        <f t="shared" si="79"/>
        <v>0</v>
      </c>
      <c r="U127" s="193">
        <f t="shared" si="75"/>
        <v>46904</v>
      </c>
      <c r="V127" s="192">
        <f t="shared" si="76"/>
        <v>0</v>
      </c>
      <c r="W127" s="192">
        <f t="shared" si="77"/>
        <v>0</v>
      </c>
      <c r="X127" s="192">
        <f t="shared" si="80"/>
        <v>0</v>
      </c>
      <c r="Y127" s="192">
        <f t="shared" si="78"/>
        <v>0</v>
      </c>
      <c r="Z127" s="192">
        <f t="shared" si="81"/>
        <v>0</v>
      </c>
      <c r="AC127" s="191"/>
      <c r="AD127" s="191"/>
      <c r="AE127" s="191"/>
      <c r="AF127" s="191"/>
      <c r="AG127" s="191"/>
      <c r="AH127" s="191"/>
      <c r="AI127" s="191"/>
      <c r="AJ127" s="191"/>
      <c r="AN127" s="197"/>
      <c r="AO127" s="189"/>
    </row>
    <row r="128" spans="17:41">
      <c r="Q128" s="195">
        <f t="shared" si="73"/>
        <v>0</v>
      </c>
      <c r="R128" s="195">
        <f t="shared" si="74"/>
        <v>0</v>
      </c>
      <c r="T128" s="194">
        <f t="shared" si="79"/>
        <v>0</v>
      </c>
      <c r="U128" s="193">
        <f t="shared" si="75"/>
        <v>46934</v>
      </c>
      <c r="V128" s="192">
        <f t="shared" si="76"/>
        <v>0</v>
      </c>
      <c r="W128" s="192">
        <f t="shared" si="77"/>
        <v>0</v>
      </c>
      <c r="X128" s="192">
        <f t="shared" si="80"/>
        <v>0</v>
      </c>
      <c r="Y128" s="192">
        <f t="shared" si="78"/>
        <v>0</v>
      </c>
      <c r="Z128" s="192">
        <f t="shared" si="81"/>
        <v>0</v>
      </c>
      <c r="AC128" s="191"/>
      <c r="AD128" s="191"/>
      <c r="AE128" s="191"/>
      <c r="AF128" s="191"/>
      <c r="AG128" s="191"/>
      <c r="AH128" s="191"/>
      <c r="AI128" s="191"/>
      <c r="AJ128" s="191"/>
      <c r="AN128" s="196"/>
      <c r="AO128" s="189"/>
    </row>
    <row r="129" spans="17:41">
      <c r="Q129" s="195">
        <f t="shared" si="73"/>
        <v>0</v>
      </c>
      <c r="R129" s="195">
        <f t="shared" si="74"/>
        <v>0</v>
      </c>
      <c r="T129" s="194">
        <f t="shared" si="79"/>
        <v>0</v>
      </c>
      <c r="U129" s="193">
        <f t="shared" si="75"/>
        <v>46965</v>
      </c>
      <c r="V129" s="192">
        <f t="shared" si="76"/>
        <v>0</v>
      </c>
      <c r="W129" s="192">
        <f t="shared" si="77"/>
        <v>0</v>
      </c>
      <c r="X129" s="192">
        <f t="shared" si="80"/>
        <v>0</v>
      </c>
      <c r="Y129" s="192">
        <f t="shared" si="78"/>
        <v>0</v>
      </c>
      <c r="Z129" s="192">
        <f t="shared" si="81"/>
        <v>0</v>
      </c>
      <c r="AC129" s="191"/>
      <c r="AD129" s="191"/>
      <c r="AE129" s="191"/>
      <c r="AF129" s="191"/>
      <c r="AG129" s="191"/>
      <c r="AH129" s="191"/>
      <c r="AI129" s="191"/>
      <c r="AJ129" s="191"/>
      <c r="AN129" s="197"/>
      <c r="AO129" s="189"/>
    </row>
    <row r="130" spans="17:41">
      <c r="Q130" s="195">
        <f t="shared" si="73"/>
        <v>0</v>
      </c>
      <c r="R130" s="195">
        <f t="shared" si="74"/>
        <v>0</v>
      </c>
      <c r="T130" s="194">
        <f t="shared" si="79"/>
        <v>0</v>
      </c>
      <c r="U130" s="193">
        <f t="shared" si="75"/>
        <v>46996</v>
      </c>
      <c r="V130" s="192">
        <f t="shared" si="76"/>
        <v>0</v>
      </c>
      <c r="W130" s="192">
        <f t="shared" si="77"/>
        <v>0</v>
      </c>
      <c r="X130" s="192">
        <f t="shared" si="80"/>
        <v>0</v>
      </c>
      <c r="Y130" s="192">
        <f t="shared" si="78"/>
        <v>0</v>
      </c>
      <c r="Z130" s="192">
        <f t="shared" si="81"/>
        <v>0</v>
      </c>
      <c r="AC130" s="191"/>
      <c r="AD130" s="191"/>
      <c r="AE130" s="191"/>
      <c r="AF130" s="191"/>
      <c r="AG130" s="191"/>
      <c r="AH130" s="191"/>
      <c r="AI130" s="191"/>
      <c r="AJ130" s="191"/>
      <c r="AN130" s="196"/>
      <c r="AO130" s="189"/>
    </row>
    <row r="131" spans="17:41">
      <c r="Q131" s="195">
        <f t="shared" si="73"/>
        <v>0</v>
      </c>
      <c r="R131" s="195">
        <f t="shared" si="74"/>
        <v>0</v>
      </c>
      <c r="T131" s="194">
        <f t="shared" si="79"/>
        <v>0</v>
      </c>
      <c r="U131" s="193">
        <f t="shared" si="75"/>
        <v>47026</v>
      </c>
      <c r="V131" s="192">
        <f t="shared" si="76"/>
        <v>0</v>
      </c>
      <c r="W131" s="192">
        <f t="shared" si="77"/>
        <v>0</v>
      </c>
      <c r="X131" s="192">
        <f t="shared" si="80"/>
        <v>0</v>
      </c>
      <c r="Y131" s="192">
        <f t="shared" si="78"/>
        <v>0</v>
      </c>
      <c r="Z131" s="192">
        <f t="shared" si="81"/>
        <v>0</v>
      </c>
      <c r="AC131" s="191"/>
      <c r="AD131" s="191"/>
      <c r="AE131" s="191"/>
      <c r="AF131" s="191"/>
      <c r="AG131" s="191"/>
      <c r="AH131" s="191"/>
      <c r="AI131" s="191"/>
      <c r="AJ131" s="191"/>
      <c r="AN131" s="197"/>
      <c r="AO131" s="189"/>
    </row>
    <row r="132" spans="17:41">
      <c r="Q132" s="195">
        <f t="shared" si="73"/>
        <v>0</v>
      </c>
      <c r="R132" s="195">
        <f t="shared" si="74"/>
        <v>0</v>
      </c>
      <c r="T132" s="194">
        <f t="shared" si="79"/>
        <v>0</v>
      </c>
      <c r="U132" s="193">
        <f t="shared" si="75"/>
        <v>47057</v>
      </c>
      <c r="V132" s="192">
        <f t="shared" si="76"/>
        <v>0</v>
      </c>
      <c r="W132" s="192">
        <f t="shared" si="77"/>
        <v>0</v>
      </c>
      <c r="X132" s="192">
        <f t="shared" si="80"/>
        <v>0</v>
      </c>
      <c r="Y132" s="192">
        <f t="shared" si="78"/>
        <v>0</v>
      </c>
      <c r="Z132" s="192">
        <f t="shared" si="81"/>
        <v>0</v>
      </c>
      <c r="AC132" s="191"/>
      <c r="AD132" s="191"/>
      <c r="AE132" s="191"/>
      <c r="AF132" s="191"/>
      <c r="AG132" s="191"/>
      <c r="AH132" s="191"/>
      <c r="AI132" s="191"/>
      <c r="AJ132" s="191"/>
      <c r="AN132" s="196"/>
      <c r="AO132" s="189"/>
    </row>
    <row r="133" spans="17:41">
      <c r="Q133" s="195">
        <f t="shared" si="73"/>
        <v>0</v>
      </c>
      <c r="R133" s="195">
        <f t="shared" si="74"/>
        <v>0</v>
      </c>
      <c r="T133" s="194">
        <f t="shared" si="79"/>
        <v>0</v>
      </c>
      <c r="U133" s="193">
        <f t="shared" si="75"/>
        <v>47087</v>
      </c>
      <c r="V133" s="192">
        <f t="shared" si="76"/>
        <v>0</v>
      </c>
      <c r="W133" s="192">
        <f t="shared" si="77"/>
        <v>0</v>
      </c>
      <c r="X133" s="192">
        <f t="shared" si="80"/>
        <v>0</v>
      </c>
      <c r="Y133" s="192">
        <f t="shared" si="78"/>
        <v>0</v>
      </c>
      <c r="Z133" s="192">
        <f t="shared" si="81"/>
        <v>0</v>
      </c>
      <c r="AC133" s="191"/>
      <c r="AD133" s="191"/>
      <c r="AE133" s="191"/>
      <c r="AF133" s="191"/>
      <c r="AG133" s="191"/>
      <c r="AH133" s="191"/>
      <c r="AI133" s="191"/>
      <c r="AJ133" s="191"/>
      <c r="AN133" s="197"/>
      <c r="AO133" s="189"/>
    </row>
    <row r="134" spans="17:41">
      <c r="Q134" s="195">
        <f t="shared" ref="Q134:Q140" si="82">IF(Q133-1&gt;=0,Q133-1,0)</f>
        <v>0</v>
      </c>
      <c r="R134" s="195">
        <f t="shared" ref="R134:R140" si="83">IF(Q134&gt;0,R133+1,0)</f>
        <v>0</v>
      </c>
      <c r="T134" s="194">
        <f t="shared" si="79"/>
        <v>0</v>
      </c>
      <c r="U134" s="193">
        <f t="shared" ref="U134:U140" si="84">EOMONTH(U133,$P$206)</f>
        <v>47118</v>
      </c>
      <c r="V134" s="192">
        <f t="shared" ref="V134:V140" si="85">IF(T134&gt;0,V133-W134,0)</f>
        <v>0</v>
      </c>
      <c r="W134" s="192">
        <f t="shared" ref="W134:W140" si="86">IF(T134&gt;$O$10,$V$5/($O$9-$O$10),0)</f>
        <v>0</v>
      </c>
      <c r="X134" s="192">
        <f t="shared" si="80"/>
        <v>0</v>
      </c>
      <c r="Y134" s="192">
        <f t="shared" ref="Y134:Y140" si="87">V133*$O$8</f>
        <v>0</v>
      </c>
      <c r="Z134" s="192">
        <f t="shared" si="81"/>
        <v>0</v>
      </c>
      <c r="AC134" s="191"/>
      <c r="AD134" s="191"/>
      <c r="AE134" s="191"/>
      <c r="AF134" s="191"/>
      <c r="AG134" s="191"/>
      <c r="AH134" s="191"/>
      <c r="AI134" s="191"/>
      <c r="AJ134" s="191"/>
      <c r="AN134" s="196"/>
      <c r="AO134" s="189"/>
    </row>
    <row r="135" spans="17:41">
      <c r="Q135" s="195">
        <f t="shared" si="82"/>
        <v>0</v>
      </c>
      <c r="R135" s="195">
        <f t="shared" si="83"/>
        <v>0</v>
      </c>
      <c r="T135" s="194">
        <f t="shared" ref="T135:T140" si="88">IF(R134&gt;0,T134+1,0)</f>
        <v>0</v>
      </c>
      <c r="U135" s="193">
        <f t="shared" si="84"/>
        <v>47149</v>
      </c>
      <c r="V135" s="192">
        <f t="shared" si="85"/>
        <v>0</v>
      </c>
      <c r="W135" s="192">
        <f t="shared" si="86"/>
        <v>0</v>
      </c>
      <c r="X135" s="192">
        <f t="shared" ref="X135:X140" si="89">W135+X134</f>
        <v>0</v>
      </c>
      <c r="Y135" s="192">
        <f t="shared" si="87"/>
        <v>0</v>
      </c>
      <c r="Z135" s="192">
        <f t="shared" ref="Z135:Z140" si="90">Z134+Y135</f>
        <v>0</v>
      </c>
      <c r="AC135" s="191"/>
      <c r="AD135" s="191"/>
      <c r="AE135" s="191"/>
      <c r="AF135" s="191"/>
      <c r="AG135" s="191"/>
      <c r="AH135" s="191"/>
      <c r="AI135" s="191"/>
      <c r="AJ135" s="191"/>
      <c r="AN135" s="197"/>
      <c r="AO135" s="189"/>
    </row>
    <row r="136" spans="17:41">
      <c r="Q136" s="195">
        <f t="shared" si="82"/>
        <v>0</v>
      </c>
      <c r="R136" s="195">
        <f t="shared" si="83"/>
        <v>0</v>
      </c>
      <c r="T136" s="194">
        <f t="shared" si="88"/>
        <v>0</v>
      </c>
      <c r="U136" s="193">
        <f t="shared" si="84"/>
        <v>47177</v>
      </c>
      <c r="V136" s="192">
        <f t="shared" si="85"/>
        <v>0</v>
      </c>
      <c r="W136" s="192">
        <f t="shared" si="86"/>
        <v>0</v>
      </c>
      <c r="X136" s="192">
        <f t="shared" si="89"/>
        <v>0</v>
      </c>
      <c r="Y136" s="192">
        <f t="shared" si="87"/>
        <v>0</v>
      </c>
      <c r="Z136" s="192">
        <f t="shared" si="90"/>
        <v>0</v>
      </c>
      <c r="AC136" s="191"/>
      <c r="AD136" s="191"/>
      <c r="AE136" s="191"/>
      <c r="AF136" s="191"/>
      <c r="AG136" s="191"/>
      <c r="AH136" s="191"/>
      <c r="AI136" s="191"/>
      <c r="AJ136" s="191"/>
      <c r="AN136" s="196"/>
      <c r="AO136" s="189"/>
    </row>
    <row r="137" spans="17:41">
      <c r="Q137" s="195">
        <f t="shared" si="82"/>
        <v>0</v>
      </c>
      <c r="R137" s="195">
        <f t="shared" si="83"/>
        <v>0</v>
      </c>
      <c r="T137" s="194">
        <f t="shared" si="88"/>
        <v>0</v>
      </c>
      <c r="U137" s="193">
        <f t="shared" si="84"/>
        <v>47208</v>
      </c>
      <c r="V137" s="192">
        <f t="shared" si="85"/>
        <v>0</v>
      </c>
      <c r="W137" s="192">
        <f t="shared" si="86"/>
        <v>0</v>
      </c>
      <c r="X137" s="192">
        <f t="shared" si="89"/>
        <v>0</v>
      </c>
      <c r="Y137" s="192">
        <f t="shared" si="87"/>
        <v>0</v>
      </c>
      <c r="Z137" s="192">
        <f t="shared" si="90"/>
        <v>0</v>
      </c>
      <c r="AC137" s="191"/>
      <c r="AD137" s="191"/>
      <c r="AE137" s="191"/>
      <c r="AF137" s="191"/>
      <c r="AG137" s="191"/>
      <c r="AH137" s="191"/>
      <c r="AI137" s="191"/>
      <c r="AJ137" s="191"/>
      <c r="AN137" s="189"/>
      <c r="AO137" s="189"/>
    </row>
    <row r="138" spans="17:41">
      <c r="Q138" s="195">
        <f t="shared" si="82"/>
        <v>0</v>
      </c>
      <c r="R138" s="195">
        <f t="shared" si="83"/>
        <v>0</v>
      </c>
      <c r="T138" s="194">
        <f t="shared" si="88"/>
        <v>0</v>
      </c>
      <c r="U138" s="193">
        <f t="shared" si="84"/>
        <v>47238</v>
      </c>
      <c r="V138" s="192">
        <f t="shared" si="85"/>
        <v>0</v>
      </c>
      <c r="W138" s="192">
        <f t="shared" si="86"/>
        <v>0</v>
      </c>
      <c r="X138" s="192">
        <f t="shared" si="89"/>
        <v>0</v>
      </c>
      <c r="Y138" s="192">
        <f t="shared" si="87"/>
        <v>0</v>
      </c>
      <c r="Z138" s="192">
        <f t="shared" si="90"/>
        <v>0</v>
      </c>
      <c r="AC138" s="191"/>
      <c r="AD138" s="191"/>
      <c r="AE138" s="191"/>
      <c r="AF138" s="191"/>
      <c r="AG138" s="191"/>
      <c r="AH138" s="191"/>
      <c r="AI138" s="191"/>
      <c r="AJ138" s="191"/>
      <c r="AN138" s="189"/>
      <c r="AO138" s="189"/>
    </row>
    <row r="139" spans="17:41">
      <c r="Q139" s="195">
        <f t="shared" si="82"/>
        <v>0</v>
      </c>
      <c r="R139" s="195">
        <f t="shared" si="83"/>
        <v>0</v>
      </c>
      <c r="T139" s="194">
        <f t="shared" si="88"/>
        <v>0</v>
      </c>
      <c r="U139" s="193">
        <f t="shared" si="84"/>
        <v>47269</v>
      </c>
      <c r="V139" s="192">
        <f t="shared" si="85"/>
        <v>0</v>
      </c>
      <c r="W139" s="192">
        <f t="shared" si="86"/>
        <v>0</v>
      </c>
      <c r="X139" s="192">
        <f t="shared" si="89"/>
        <v>0</v>
      </c>
      <c r="Y139" s="192">
        <f t="shared" si="87"/>
        <v>0</v>
      </c>
      <c r="Z139" s="192">
        <f t="shared" si="90"/>
        <v>0</v>
      </c>
      <c r="AC139" s="191"/>
      <c r="AD139" s="191"/>
      <c r="AE139" s="191"/>
      <c r="AF139" s="191"/>
      <c r="AG139" s="191"/>
      <c r="AH139" s="191"/>
      <c r="AI139" s="191"/>
      <c r="AJ139" s="191"/>
      <c r="AN139" s="189"/>
      <c r="AO139" s="189"/>
    </row>
    <row r="140" spans="17:41">
      <c r="Q140" s="195">
        <f t="shared" si="82"/>
        <v>0</v>
      </c>
      <c r="R140" s="195">
        <f t="shared" si="83"/>
        <v>0</v>
      </c>
      <c r="T140" s="194">
        <f t="shared" si="88"/>
        <v>0</v>
      </c>
      <c r="U140" s="193">
        <f t="shared" si="84"/>
        <v>47299</v>
      </c>
      <c r="V140" s="192">
        <f t="shared" si="85"/>
        <v>0</v>
      </c>
      <c r="W140" s="192">
        <f t="shared" si="86"/>
        <v>0</v>
      </c>
      <c r="X140" s="192">
        <f t="shared" si="89"/>
        <v>0</v>
      </c>
      <c r="Y140" s="192">
        <f t="shared" si="87"/>
        <v>0</v>
      </c>
      <c r="Z140" s="192">
        <f t="shared" si="90"/>
        <v>0</v>
      </c>
      <c r="AC140" s="191"/>
      <c r="AD140" s="191"/>
      <c r="AE140" s="191"/>
      <c r="AF140" s="191"/>
      <c r="AG140" s="191"/>
      <c r="AH140" s="191"/>
      <c r="AI140" s="191"/>
      <c r="AJ140" s="191"/>
      <c r="AN140" s="189"/>
      <c r="AO140" s="189"/>
    </row>
    <row r="141" spans="17:41">
      <c r="AC141" s="191"/>
      <c r="AD141" s="191"/>
      <c r="AE141" s="191"/>
      <c r="AF141" s="191"/>
      <c r="AG141" s="191"/>
      <c r="AH141" s="191"/>
      <c r="AI141" s="191"/>
      <c r="AJ141" s="191"/>
      <c r="AN141" s="189"/>
      <c r="AO141" s="189"/>
    </row>
    <row r="142" spans="17:41">
      <c r="AN142" s="189"/>
      <c r="AO142" s="189"/>
    </row>
    <row r="143" spans="17:41">
      <c r="AN143" s="189"/>
      <c r="AO143" s="189"/>
    </row>
    <row r="144" spans="17:41">
      <c r="AN144" s="189"/>
      <c r="AO144" s="189"/>
    </row>
    <row r="145" spans="40:42">
      <c r="AN145" s="189"/>
      <c r="AO145" s="189"/>
    </row>
    <row r="146" spans="40:42">
      <c r="AN146" s="189"/>
      <c r="AO146" s="189"/>
    </row>
    <row r="147" spans="40:42">
      <c r="AN147" s="189"/>
      <c r="AO147" s="189"/>
    </row>
    <row r="148" spans="40:42">
      <c r="AN148" s="189"/>
      <c r="AO148" s="189"/>
    </row>
    <row r="149" spans="40:42">
      <c r="AN149" s="189"/>
      <c r="AO149" s="189"/>
    </row>
    <row r="150" spans="40:42">
      <c r="AN150" s="189"/>
      <c r="AO150" s="189"/>
    </row>
    <row r="151" spans="40:42">
      <c r="AN151" s="189"/>
      <c r="AO151" s="189"/>
    </row>
    <row r="152" spans="40:42">
      <c r="AN152" s="189"/>
      <c r="AO152" s="189"/>
    </row>
    <row r="153" spans="40:42">
      <c r="AN153" s="189"/>
      <c r="AO153" s="189"/>
    </row>
    <row r="154" spans="40:42">
      <c r="AN154" s="189"/>
      <c r="AO154" s="189"/>
    </row>
    <row r="155" spans="40:42">
      <c r="AN155" s="189"/>
      <c r="AO155" s="189"/>
    </row>
    <row r="156" spans="40:42">
      <c r="AN156" s="189"/>
      <c r="AO156" s="189"/>
    </row>
    <row r="157" spans="40:42">
      <c r="AN157" s="189"/>
      <c r="AO157" s="189"/>
    </row>
    <row r="158" spans="40:42">
      <c r="AN158" s="189"/>
      <c r="AO158" s="189"/>
    </row>
    <row r="159" spans="40:42">
      <c r="AN159" s="189"/>
      <c r="AO159" s="189"/>
      <c r="AP159" s="190"/>
    </row>
    <row r="160" spans="40:42">
      <c r="AN160" s="189"/>
      <c r="AO160" s="189"/>
    </row>
    <row r="161" spans="40:41">
      <c r="AN161" s="189"/>
      <c r="AO161" s="189"/>
    </row>
    <row r="201" spans="14:16" ht="17.399999999999999">
      <c r="N201" s="620" t="s">
        <v>317</v>
      </c>
      <c r="O201" s="620"/>
      <c r="P201" s="620"/>
    </row>
    <row r="202" spans="14:16" ht="27.6">
      <c r="N202" s="188" t="s">
        <v>316</v>
      </c>
      <c r="O202" s="188" t="s">
        <v>315</v>
      </c>
      <c r="P202" s="187" t="s">
        <v>314</v>
      </c>
    </row>
    <row r="203" spans="14:16" ht="15">
      <c r="N203" s="186">
        <f>IF(O208=1,O4/12,0)</f>
        <v>0</v>
      </c>
      <c r="O203" s="185">
        <f>IF($O208=1,$O$5,0)</f>
        <v>0</v>
      </c>
      <c r="P203" s="184"/>
    </row>
    <row r="204" spans="14:16" ht="15">
      <c r="N204" s="182">
        <f>IF(O209=1,O4/4,0)</f>
        <v>0</v>
      </c>
      <c r="O204" s="181">
        <f>IF($O209=1,$O$5/4,0)</f>
        <v>0</v>
      </c>
      <c r="P204" s="183"/>
    </row>
    <row r="205" spans="14:16" ht="15">
      <c r="N205" s="182">
        <f>IF(O210=1,O4,0)</f>
        <v>0</v>
      </c>
      <c r="O205" s="181">
        <f>IF($O210=1,$O$5/12,0)</f>
        <v>0</v>
      </c>
      <c r="P205" s="180"/>
    </row>
    <row r="206" spans="14:16" ht="15.6">
      <c r="N206" s="179"/>
      <c r="O206" s="178"/>
      <c r="P206" s="177">
        <f>IF(O208=1,1,IF(O209=1,3,IF(O210=1,12,0)))</f>
        <v>1</v>
      </c>
    </row>
    <row r="207" spans="14:16" ht="60">
      <c r="N207" s="176" t="s">
        <v>313</v>
      </c>
      <c r="O207" s="175" t="s">
        <v>312</v>
      </c>
    </row>
    <row r="208" spans="14:16" ht="15">
      <c r="N208" s="173" t="s">
        <v>311</v>
      </c>
      <c r="O208" s="174">
        <v>1</v>
      </c>
    </row>
    <row r="209" spans="14:22" ht="15">
      <c r="N209" s="173" t="s">
        <v>310</v>
      </c>
      <c r="O209" s="174"/>
    </row>
    <row r="210" spans="14:22" ht="15">
      <c r="N210" s="173" t="s">
        <v>309</v>
      </c>
      <c r="O210" s="172"/>
    </row>
    <row r="214" spans="14:22">
      <c r="O214" s="159"/>
      <c r="P214" s="159"/>
      <c r="Q214" s="171"/>
      <c r="R214" s="170"/>
      <c r="S214" s="168" t="s">
        <v>308</v>
      </c>
      <c r="T214" s="159"/>
      <c r="U214" s="159"/>
      <c r="V214" s="159"/>
    </row>
    <row r="215" spans="14:22">
      <c r="O215" s="168" t="s">
        <v>307</v>
      </c>
      <c r="P215" s="165">
        <v>41639</v>
      </c>
      <c r="Q215" s="166">
        <v>0</v>
      </c>
      <c r="R215" s="163">
        <v>0</v>
      </c>
      <c r="S215" s="161">
        <f t="shared" ref="S215:S228" si="91">$V$5</f>
        <v>0</v>
      </c>
      <c r="T215" s="168" t="s">
        <v>306</v>
      </c>
      <c r="U215" s="159">
        <f t="shared" ref="U215:U228" si="92">VLOOKUP($AC$5,Q215:S228,2)</f>
        <v>0</v>
      </c>
      <c r="V215" s="159"/>
    </row>
    <row r="216" spans="14:22">
      <c r="O216" s="168" t="s">
        <v>305</v>
      </c>
      <c r="P216" s="165">
        <v>41670</v>
      </c>
      <c r="Q216" s="164">
        <v>1</v>
      </c>
      <c r="R216" s="163">
        <v>1</v>
      </c>
      <c r="S216" s="161">
        <f t="shared" si="91"/>
        <v>0</v>
      </c>
      <c r="T216" s="159"/>
      <c r="U216" s="159" t="e">
        <f t="shared" si="92"/>
        <v>#N/A</v>
      </c>
      <c r="V216" s="159"/>
    </row>
    <row r="217" spans="14:22">
      <c r="O217" s="168" t="s">
        <v>304</v>
      </c>
      <c r="P217" s="169">
        <v>41698</v>
      </c>
      <c r="Q217" s="164">
        <v>2</v>
      </c>
      <c r="R217" s="163">
        <v>2</v>
      </c>
      <c r="S217" s="161">
        <f t="shared" si="91"/>
        <v>0</v>
      </c>
      <c r="T217" s="159"/>
      <c r="U217" s="159" t="e">
        <f t="shared" si="92"/>
        <v>#N/A</v>
      </c>
      <c r="V217" s="159"/>
    </row>
    <row r="218" spans="14:22">
      <c r="O218" s="168" t="s">
        <v>303</v>
      </c>
      <c r="P218" s="165">
        <v>41729</v>
      </c>
      <c r="Q218" s="164">
        <v>3</v>
      </c>
      <c r="R218" s="163">
        <v>3</v>
      </c>
      <c r="S218" s="161">
        <f t="shared" si="91"/>
        <v>0</v>
      </c>
      <c r="T218" s="159"/>
      <c r="U218" s="159" t="e">
        <f t="shared" si="92"/>
        <v>#N/A</v>
      </c>
      <c r="V218" s="159"/>
    </row>
    <row r="219" spans="14:22">
      <c r="O219" s="168" t="s">
        <v>302</v>
      </c>
      <c r="P219" s="165">
        <v>41759</v>
      </c>
      <c r="Q219" s="164">
        <v>4</v>
      </c>
      <c r="R219" s="163">
        <v>4</v>
      </c>
      <c r="S219" s="161">
        <f t="shared" si="91"/>
        <v>0</v>
      </c>
      <c r="T219" s="159"/>
      <c r="U219" s="159" t="e">
        <f t="shared" si="92"/>
        <v>#N/A</v>
      </c>
      <c r="V219" s="159"/>
    </row>
    <row r="220" spans="14:22">
      <c r="O220" s="159"/>
      <c r="P220" s="165">
        <v>41790</v>
      </c>
      <c r="Q220" s="164">
        <v>5</v>
      </c>
      <c r="R220" s="163">
        <v>5</v>
      </c>
      <c r="S220" s="161">
        <f t="shared" si="91"/>
        <v>0</v>
      </c>
      <c r="T220" s="159"/>
      <c r="U220" s="159" t="e">
        <f t="shared" si="92"/>
        <v>#N/A</v>
      </c>
      <c r="V220" s="159"/>
    </row>
    <row r="221" spans="14:22">
      <c r="O221" s="159"/>
      <c r="P221" s="165">
        <v>41820</v>
      </c>
      <c r="Q221" s="164">
        <v>6</v>
      </c>
      <c r="R221" s="163">
        <v>6</v>
      </c>
      <c r="S221" s="161">
        <f t="shared" si="91"/>
        <v>0</v>
      </c>
      <c r="T221" s="159"/>
      <c r="U221" s="159" t="e">
        <f t="shared" si="92"/>
        <v>#N/A</v>
      </c>
      <c r="V221" s="159"/>
    </row>
    <row r="222" spans="14:22">
      <c r="O222" s="159"/>
      <c r="P222" s="165">
        <v>41851</v>
      </c>
      <c r="Q222" s="164">
        <v>7</v>
      </c>
      <c r="R222" s="163">
        <v>7</v>
      </c>
      <c r="S222" s="161">
        <f t="shared" si="91"/>
        <v>0</v>
      </c>
      <c r="T222" s="168"/>
      <c r="U222" s="159" t="e">
        <f t="shared" si="92"/>
        <v>#N/A</v>
      </c>
      <c r="V222" s="159"/>
    </row>
    <row r="223" spans="14:22">
      <c r="O223" s="159"/>
      <c r="P223" s="165">
        <v>41882</v>
      </c>
      <c r="Q223" s="164">
        <v>8</v>
      </c>
      <c r="R223" s="163">
        <v>8</v>
      </c>
      <c r="S223" s="161">
        <f t="shared" si="91"/>
        <v>0</v>
      </c>
      <c r="T223" s="159"/>
      <c r="U223" s="159" t="e">
        <f t="shared" si="92"/>
        <v>#N/A</v>
      </c>
      <c r="V223" s="159"/>
    </row>
    <row r="224" spans="14:22">
      <c r="O224" s="159"/>
      <c r="P224" s="165">
        <v>41912</v>
      </c>
      <c r="Q224" s="164">
        <v>9</v>
      </c>
      <c r="R224" s="167">
        <v>9</v>
      </c>
      <c r="S224" s="161">
        <f t="shared" si="91"/>
        <v>0</v>
      </c>
      <c r="T224" s="159"/>
      <c r="U224" s="159" t="e">
        <f t="shared" si="92"/>
        <v>#N/A</v>
      </c>
      <c r="V224" s="159"/>
    </row>
    <row r="225" spans="15:22">
      <c r="O225" s="159"/>
      <c r="P225" s="165">
        <v>41943</v>
      </c>
      <c r="Q225" s="166">
        <v>10</v>
      </c>
      <c r="R225" s="163">
        <v>10</v>
      </c>
      <c r="S225" s="161">
        <f t="shared" si="91"/>
        <v>0</v>
      </c>
      <c r="T225" s="159"/>
      <c r="U225" s="159" t="e">
        <f t="shared" si="92"/>
        <v>#N/A</v>
      </c>
      <c r="V225" s="159"/>
    </row>
    <row r="226" spans="15:22">
      <c r="O226" s="159"/>
      <c r="P226" s="165">
        <v>41973</v>
      </c>
      <c r="Q226" s="164">
        <v>11</v>
      </c>
      <c r="R226" s="163">
        <v>11</v>
      </c>
      <c r="S226" s="161">
        <f t="shared" si="91"/>
        <v>0</v>
      </c>
      <c r="T226" s="159"/>
      <c r="U226" s="159" t="e">
        <f t="shared" si="92"/>
        <v>#N/A</v>
      </c>
      <c r="V226" s="159"/>
    </row>
    <row r="227" spans="15:22">
      <c r="O227" s="159"/>
      <c r="P227" s="165">
        <v>42004</v>
      </c>
      <c r="Q227" s="164">
        <v>12</v>
      </c>
      <c r="R227" s="163">
        <v>12</v>
      </c>
      <c r="S227" s="161">
        <f t="shared" si="91"/>
        <v>0</v>
      </c>
      <c r="T227" s="159"/>
      <c r="U227" s="159" t="e">
        <f t="shared" si="92"/>
        <v>#N/A</v>
      </c>
      <c r="V227" s="159"/>
    </row>
    <row r="228" spans="15:22">
      <c r="O228" s="159"/>
      <c r="P228" s="160">
        <f t="shared" ref="P228:P240" si="93">EOMONTH(P227,1)</f>
        <v>42035</v>
      </c>
      <c r="Q228" s="162">
        <v>13</v>
      </c>
      <c r="R228" s="159"/>
      <c r="S228" s="161">
        <f t="shared" si="91"/>
        <v>0</v>
      </c>
      <c r="T228" s="159">
        <v>2017</v>
      </c>
      <c r="U228" s="159" t="e">
        <f t="shared" si="92"/>
        <v>#N/A</v>
      </c>
      <c r="V228" s="159"/>
    </row>
    <row r="229" spans="15:22">
      <c r="O229" s="159"/>
      <c r="P229" s="160">
        <f t="shared" si="93"/>
        <v>42063</v>
      </c>
      <c r="Q229" s="159">
        <f t="shared" ref="Q229:Q275" si="94">Q228+1</f>
        <v>14</v>
      </c>
      <c r="R229" s="159"/>
      <c r="S229" s="159"/>
      <c r="T229" s="159"/>
      <c r="U229" s="159"/>
      <c r="V229" s="159"/>
    </row>
    <row r="230" spans="15:22">
      <c r="O230" s="159"/>
      <c r="P230" s="160">
        <f t="shared" si="93"/>
        <v>42094</v>
      </c>
      <c r="Q230" s="159">
        <f t="shared" si="94"/>
        <v>15</v>
      </c>
      <c r="R230" s="159"/>
      <c r="S230" s="159"/>
      <c r="T230" s="159"/>
      <c r="U230" s="159"/>
      <c r="V230" s="159"/>
    </row>
    <row r="231" spans="15:22">
      <c r="O231" s="159"/>
      <c r="P231" s="160">
        <f t="shared" si="93"/>
        <v>42124</v>
      </c>
      <c r="Q231" s="159">
        <f t="shared" si="94"/>
        <v>16</v>
      </c>
      <c r="R231" s="159"/>
      <c r="S231" s="159"/>
      <c r="T231" s="159"/>
      <c r="U231" s="159"/>
      <c r="V231" s="159"/>
    </row>
    <row r="232" spans="15:22">
      <c r="O232" s="159"/>
      <c r="P232" s="160">
        <f t="shared" si="93"/>
        <v>42155</v>
      </c>
      <c r="Q232" s="159">
        <f t="shared" si="94"/>
        <v>17</v>
      </c>
      <c r="R232" s="159"/>
      <c r="S232" s="159"/>
      <c r="T232" s="159"/>
      <c r="U232" s="159"/>
      <c r="V232" s="159"/>
    </row>
    <row r="233" spans="15:22">
      <c r="O233" s="159"/>
      <c r="P233" s="160">
        <f t="shared" si="93"/>
        <v>42185</v>
      </c>
      <c r="Q233" s="159">
        <f t="shared" si="94"/>
        <v>18</v>
      </c>
      <c r="R233" s="159"/>
      <c r="S233" s="159"/>
      <c r="T233" s="159"/>
      <c r="U233" s="159"/>
      <c r="V233" s="159"/>
    </row>
    <row r="234" spans="15:22">
      <c r="O234" s="159"/>
      <c r="P234" s="160">
        <f t="shared" si="93"/>
        <v>42216</v>
      </c>
      <c r="Q234" s="159">
        <f t="shared" si="94"/>
        <v>19</v>
      </c>
      <c r="R234" s="159"/>
      <c r="S234" s="159"/>
      <c r="T234" s="159"/>
      <c r="U234" s="159"/>
      <c r="V234" s="159"/>
    </row>
    <row r="235" spans="15:22">
      <c r="O235" s="159"/>
      <c r="P235" s="160">
        <f t="shared" si="93"/>
        <v>42247</v>
      </c>
      <c r="Q235" s="159">
        <f t="shared" si="94"/>
        <v>20</v>
      </c>
      <c r="R235" s="159"/>
      <c r="S235" s="159"/>
      <c r="T235" s="159"/>
      <c r="U235" s="159"/>
      <c r="V235" s="159"/>
    </row>
    <row r="236" spans="15:22">
      <c r="O236" s="159"/>
      <c r="P236" s="160">
        <f t="shared" si="93"/>
        <v>42277</v>
      </c>
      <c r="Q236" s="159">
        <f t="shared" si="94"/>
        <v>21</v>
      </c>
      <c r="R236" s="159"/>
      <c r="S236" s="159"/>
      <c r="T236" s="159"/>
      <c r="U236" s="159"/>
      <c r="V236" s="159"/>
    </row>
    <row r="237" spans="15:22">
      <c r="O237" s="159"/>
      <c r="P237" s="160">
        <f t="shared" si="93"/>
        <v>42308</v>
      </c>
      <c r="Q237" s="159">
        <f t="shared" si="94"/>
        <v>22</v>
      </c>
      <c r="R237" s="159"/>
      <c r="S237" s="159"/>
      <c r="T237" s="159"/>
      <c r="U237" s="159"/>
      <c r="V237" s="159"/>
    </row>
    <row r="238" spans="15:22">
      <c r="O238" s="159"/>
      <c r="P238" s="160">
        <f t="shared" si="93"/>
        <v>42338</v>
      </c>
      <c r="Q238" s="159">
        <f t="shared" si="94"/>
        <v>23</v>
      </c>
      <c r="R238" s="159"/>
      <c r="S238" s="159"/>
      <c r="T238" s="159"/>
      <c r="U238" s="159"/>
      <c r="V238" s="159"/>
    </row>
    <row r="239" spans="15:22">
      <c r="O239" s="159"/>
      <c r="P239" s="160">
        <f t="shared" si="93"/>
        <v>42369</v>
      </c>
      <c r="Q239" s="159">
        <f t="shared" si="94"/>
        <v>24</v>
      </c>
      <c r="R239" s="159"/>
      <c r="S239" s="159"/>
      <c r="T239" s="159"/>
      <c r="U239" s="159"/>
      <c r="V239" s="159"/>
    </row>
    <row r="240" spans="15:22">
      <c r="O240" s="159"/>
      <c r="P240" s="160">
        <f t="shared" si="93"/>
        <v>42400</v>
      </c>
      <c r="Q240" s="159">
        <f t="shared" si="94"/>
        <v>25</v>
      </c>
      <c r="R240" s="159"/>
      <c r="S240" s="159"/>
      <c r="T240" s="159"/>
      <c r="U240" s="159"/>
      <c r="V240" s="159"/>
    </row>
    <row r="241" spans="15:22">
      <c r="O241" s="159"/>
      <c r="P241" s="160">
        <v>42428</v>
      </c>
      <c r="Q241" s="159">
        <f t="shared" si="94"/>
        <v>26</v>
      </c>
      <c r="R241" s="159"/>
      <c r="S241" s="159"/>
      <c r="T241" s="159"/>
      <c r="U241" s="159"/>
      <c r="V241" s="159"/>
    </row>
    <row r="242" spans="15:22">
      <c r="O242" s="159"/>
      <c r="P242" s="160">
        <f t="shared" ref="P242:P275" si="95">EOMONTH(P241,1)</f>
        <v>42460</v>
      </c>
      <c r="Q242" s="159">
        <f t="shared" si="94"/>
        <v>27</v>
      </c>
      <c r="R242" s="159"/>
      <c r="S242" s="159"/>
      <c r="T242" s="159"/>
      <c r="U242" s="159"/>
      <c r="V242" s="159"/>
    </row>
    <row r="243" spans="15:22">
      <c r="O243" s="159"/>
      <c r="P243" s="160">
        <f t="shared" si="95"/>
        <v>42490</v>
      </c>
      <c r="Q243" s="159">
        <f t="shared" si="94"/>
        <v>28</v>
      </c>
      <c r="R243" s="159"/>
      <c r="S243" s="159"/>
      <c r="T243" s="159"/>
      <c r="U243" s="159"/>
      <c r="V243" s="159"/>
    </row>
    <row r="244" spans="15:22">
      <c r="O244" s="159"/>
      <c r="P244" s="160">
        <f t="shared" si="95"/>
        <v>42521</v>
      </c>
      <c r="Q244" s="159">
        <f t="shared" si="94"/>
        <v>29</v>
      </c>
      <c r="R244" s="159"/>
      <c r="S244" s="159"/>
      <c r="T244" s="159"/>
      <c r="U244" s="159"/>
      <c r="V244" s="159"/>
    </row>
    <row r="245" spans="15:22">
      <c r="O245" s="159"/>
      <c r="P245" s="160">
        <f t="shared" si="95"/>
        <v>42551</v>
      </c>
      <c r="Q245" s="159">
        <f t="shared" si="94"/>
        <v>30</v>
      </c>
      <c r="R245" s="159"/>
      <c r="S245" s="159"/>
      <c r="T245" s="159"/>
      <c r="U245" s="159"/>
      <c r="V245" s="159"/>
    </row>
    <row r="246" spans="15:22">
      <c r="O246" s="159"/>
      <c r="P246" s="160">
        <f t="shared" si="95"/>
        <v>42582</v>
      </c>
      <c r="Q246" s="159">
        <f t="shared" si="94"/>
        <v>31</v>
      </c>
      <c r="R246" s="159"/>
      <c r="S246" s="159"/>
      <c r="T246" s="159"/>
      <c r="U246" s="159"/>
      <c r="V246" s="159"/>
    </row>
    <row r="247" spans="15:22">
      <c r="O247" s="159"/>
      <c r="P247" s="160">
        <f t="shared" si="95"/>
        <v>42613</v>
      </c>
      <c r="Q247" s="159">
        <f t="shared" si="94"/>
        <v>32</v>
      </c>
      <c r="R247" s="159"/>
      <c r="S247" s="159"/>
      <c r="T247" s="159"/>
      <c r="U247" s="159"/>
      <c r="V247" s="159"/>
    </row>
    <row r="248" spans="15:22">
      <c r="O248" s="159"/>
      <c r="P248" s="160">
        <f t="shared" si="95"/>
        <v>42643</v>
      </c>
      <c r="Q248" s="159">
        <f t="shared" si="94"/>
        <v>33</v>
      </c>
      <c r="R248" s="159"/>
      <c r="S248" s="159"/>
      <c r="T248" s="159"/>
      <c r="U248" s="159"/>
      <c r="V248" s="159"/>
    </row>
    <row r="249" spans="15:22">
      <c r="O249" s="159"/>
      <c r="P249" s="160">
        <f t="shared" si="95"/>
        <v>42674</v>
      </c>
      <c r="Q249" s="159">
        <f t="shared" si="94"/>
        <v>34</v>
      </c>
      <c r="R249" s="159"/>
      <c r="S249" s="159"/>
      <c r="T249" s="159"/>
      <c r="U249" s="159"/>
      <c r="V249" s="159"/>
    </row>
    <row r="250" spans="15:22">
      <c r="O250" s="159"/>
      <c r="P250" s="160">
        <f t="shared" si="95"/>
        <v>42704</v>
      </c>
      <c r="Q250" s="159">
        <f t="shared" si="94"/>
        <v>35</v>
      </c>
      <c r="R250" s="159"/>
      <c r="S250" s="159"/>
      <c r="T250" s="159"/>
      <c r="U250" s="159"/>
      <c r="V250" s="159"/>
    </row>
    <row r="251" spans="15:22">
      <c r="O251" s="159"/>
      <c r="P251" s="160">
        <f t="shared" si="95"/>
        <v>42735</v>
      </c>
      <c r="Q251" s="159">
        <f t="shared" si="94"/>
        <v>36</v>
      </c>
      <c r="R251" s="159"/>
      <c r="S251" s="159"/>
      <c r="T251" s="159"/>
      <c r="U251" s="159"/>
      <c r="V251" s="159"/>
    </row>
    <row r="252" spans="15:22">
      <c r="O252" s="159"/>
      <c r="P252" s="160">
        <f t="shared" si="95"/>
        <v>42766</v>
      </c>
      <c r="Q252" s="159">
        <f t="shared" si="94"/>
        <v>37</v>
      </c>
      <c r="R252" s="159"/>
      <c r="S252" s="159"/>
      <c r="T252" s="159"/>
      <c r="U252" s="159"/>
      <c r="V252" s="159"/>
    </row>
    <row r="253" spans="15:22">
      <c r="O253" s="159"/>
      <c r="P253" s="160">
        <f t="shared" si="95"/>
        <v>42794</v>
      </c>
      <c r="Q253" s="159">
        <f t="shared" si="94"/>
        <v>38</v>
      </c>
      <c r="R253" s="159"/>
      <c r="S253" s="159"/>
      <c r="T253" s="159"/>
      <c r="U253" s="159"/>
      <c r="V253" s="159"/>
    </row>
    <row r="254" spans="15:22">
      <c r="O254" s="159"/>
      <c r="P254" s="160">
        <f t="shared" si="95"/>
        <v>42825</v>
      </c>
      <c r="Q254" s="159">
        <f t="shared" si="94"/>
        <v>39</v>
      </c>
      <c r="R254" s="159"/>
      <c r="S254" s="159"/>
      <c r="T254" s="159"/>
      <c r="U254" s="159"/>
      <c r="V254" s="159"/>
    </row>
    <row r="255" spans="15:22">
      <c r="O255" s="159"/>
      <c r="P255" s="160">
        <f t="shared" si="95"/>
        <v>42855</v>
      </c>
      <c r="Q255" s="159">
        <f t="shared" si="94"/>
        <v>40</v>
      </c>
      <c r="R255" s="159"/>
      <c r="S255" s="159"/>
      <c r="T255" s="159"/>
      <c r="U255" s="159"/>
      <c r="V255" s="159"/>
    </row>
    <row r="256" spans="15:22">
      <c r="O256" s="159"/>
      <c r="P256" s="160">
        <f t="shared" si="95"/>
        <v>42886</v>
      </c>
      <c r="Q256" s="159">
        <f t="shared" si="94"/>
        <v>41</v>
      </c>
      <c r="R256" s="159"/>
      <c r="S256" s="159"/>
      <c r="T256" s="159"/>
      <c r="U256" s="159"/>
      <c r="V256" s="159"/>
    </row>
    <row r="257" spans="15:22">
      <c r="O257" s="159"/>
      <c r="P257" s="160">
        <f t="shared" si="95"/>
        <v>42916</v>
      </c>
      <c r="Q257" s="159">
        <f t="shared" si="94"/>
        <v>42</v>
      </c>
      <c r="R257" s="159"/>
      <c r="S257" s="159"/>
      <c r="T257" s="159"/>
      <c r="U257" s="159"/>
      <c r="V257" s="159"/>
    </row>
    <row r="258" spans="15:22">
      <c r="O258" s="159"/>
      <c r="P258" s="160">
        <f t="shared" si="95"/>
        <v>42947</v>
      </c>
      <c r="Q258" s="159">
        <f t="shared" si="94"/>
        <v>43</v>
      </c>
      <c r="R258" s="159"/>
      <c r="S258" s="159"/>
      <c r="T258" s="159"/>
      <c r="U258" s="159"/>
      <c r="V258" s="159"/>
    </row>
    <row r="259" spans="15:22">
      <c r="O259" s="159"/>
      <c r="P259" s="160">
        <f t="shared" si="95"/>
        <v>42978</v>
      </c>
      <c r="Q259" s="159">
        <f t="shared" si="94"/>
        <v>44</v>
      </c>
      <c r="R259" s="159"/>
      <c r="S259" s="159"/>
      <c r="T259" s="159"/>
      <c r="U259" s="159"/>
      <c r="V259" s="159"/>
    </row>
    <row r="260" spans="15:22">
      <c r="O260" s="159"/>
      <c r="P260" s="160">
        <f t="shared" si="95"/>
        <v>43008</v>
      </c>
      <c r="Q260" s="159">
        <f t="shared" si="94"/>
        <v>45</v>
      </c>
      <c r="R260" s="159"/>
      <c r="S260" s="159"/>
      <c r="T260" s="159"/>
      <c r="U260" s="159"/>
      <c r="V260" s="159"/>
    </row>
    <row r="261" spans="15:22">
      <c r="O261" s="159"/>
      <c r="P261" s="160">
        <f t="shared" si="95"/>
        <v>43039</v>
      </c>
      <c r="Q261" s="159">
        <f t="shared" si="94"/>
        <v>46</v>
      </c>
      <c r="R261" s="159"/>
      <c r="S261" s="159"/>
      <c r="T261" s="159"/>
      <c r="U261" s="159"/>
      <c r="V261" s="159"/>
    </row>
    <row r="262" spans="15:22">
      <c r="O262" s="159"/>
      <c r="P262" s="160">
        <f t="shared" si="95"/>
        <v>43069</v>
      </c>
      <c r="Q262" s="159">
        <f t="shared" si="94"/>
        <v>47</v>
      </c>
      <c r="R262" s="159"/>
      <c r="S262" s="159"/>
      <c r="T262" s="159"/>
      <c r="U262" s="159"/>
      <c r="V262" s="159"/>
    </row>
    <row r="263" spans="15:22">
      <c r="O263" s="159"/>
      <c r="P263" s="160">
        <f t="shared" si="95"/>
        <v>43100</v>
      </c>
      <c r="Q263" s="159">
        <f t="shared" si="94"/>
        <v>48</v>
      </c>
      <c r="R263" s="159"/>
      <c r="S263" s="159"/>
      <c r="T263" s="159"/>
      <c r="U263" s="159"/>
      <c r="V263" s="159"/>
    </row>
    <row r="264" spans="15:22">
      <c r="O264" s="159"/>
      <c r="P264" s="160">
        <f t="shared" si="95"/>
        <v>43131</v>
      </c>
      <c r="Q264" s="159">
        <f t="shared" si="94"/>
        <v>49</v>
      </c>
      <c r="R264" s="159"/>
      <c r="S264" s="159"/>
      <c r="T264" s="159"/>
      <c r="U264" s="159"/>
      <c r="V264" s="159"/>
    </row>
    <row r="265" spans="15:22">
      <c r="O265" s="159"/>
      <c r="P265" s="160">
        <f t="shared" si="95"/>
        <v>43159</v>
      </c>
      <c r="Q265" s="159">
        <f t="shared" si="94"/>
        <v>50</v>
      </c>
      <c r="R265" s="159"/>
      <c r="S265" s="159"/>
      <c r="T265" s="159"/>
      <c r="U265" s="159"/>
      <c r="V265" s="159"/>
    </row>
    <row r="266" spans="15:22">
      <c r="O266" s="159"/>
      <c r="P266" s="160">
        <f t="shared" si="95"/>
        <v>43190</v>
      </c>
      <c r="Q266" s="159">
        <f t="shared" si="94"/>
        <v>51</v>
      </c>
      <c r="R266" s="159"/>
      <c r="S266" s="159"/>
      <c r="T266" s="159"/>
      <c r="U266" s="159"/>
      <c r="V266" s="159"/>
    </row>
    <row r="267" spans="15:22">
      <c r="O267" s="159"/>
      <c r="P267" s="160">
        <f t="shared" si="95"/>
        <v>43220</v>
      </c>
      <c r="Q267" s="159">
        <f t="shared" si="94"/>
        <v>52</v>
      </c>
      <c r="R267" s="159"/>
      <c r="S267" s="159"/>
      <c r="T267" s="159"/>
      <c r="U267" s="159"/>
      <c r="V267" s="159"/>
    </row>
    <row r="268" spans="15:22">
      <c r="O268" s="159"/>
      <c r="P268" s="160">
        <f t="shared" si="95"/>
        <v>43251</v>
      </c>
      <c r="Q268" s="159">
        <f t="shared" si="94"/>
        <v>53</v>
      </c>
      <c r="R268" s="159"/>
      <c r="S268" s="159"/>
      <c r="T268" s="159"/>
      <c r="U268" s="159"/>
      <c r="V268" s="159"/>
    </row>
    <row r="269" spans="15:22">
      <c r="O269" s="159"/>
      <c r="P269" s="160">
        <f t="shared" si="95"/>
        <v>43281</v>
      </c>
      <c r="Q269" s="159">
        <f t="shared" si="94"/>
        <v>54</v>
      </c>
      <c r="R269" s="159"/>
      <c r="S269" s="159"/>
      <c r="T269" s="159"/>
      <c r="U269" s="159"/>
      <c r="V269" s="159"/>
    </row>
    <row r="270" spans="15:22">
      <c r="O270" s="159"/>
      <c r="P270" s="160">
        <f t="shared" si="95"/>
        <v>43312</v>
      </c>
      <c r="Q270" s="159">
        <f t="shared" si="94"/>
        <v>55</v>
      </c>
      <c r="R270" s="159"/>
      <c r="S270" s="159"/>
      <c r="T270" s="159"/>
      <c r="U270" s="159"/>
      <c r="V270" s="159"/>
    </row>
    <row r="271" spans="15:22">
      <c r="O271" s="159"/>
      <c r="P271" s="160">
        <f t="shared" si="95"/>
        <v>43343</v>
      </c>
      <c r="Q271" s="159">
        <f t="shared" si="94"/>
        <v>56</v>
      </c>
      <c r="R271" s="159"/>
      <c r="S271" s="159"/>
      <c r="T271" s="159"/>
      <c r="U271" s="159"/>
      <c r="V271" s="159"/>
    </row>
    <row r="272" spans="15:22">
      <c r="O272" s="159"/>
      <c r="P272" s="160">
        <f t="shared" si="95"/>
        <v>43373</v>
      </c>
      <c r="Q272" s="159">
        <f t="shared" si="94"/>
        <v>57</v>
      </c>
      <c r="R272" s="159"/>
      <c r="S272" s="159"/>
      <c r="T272" s="159"/>
      <c r="U272" s="159"/>
      <c r="V272" s="159"/>
    </row>
    <row r="273" spans="15:22">
      <c r="O273" s="159"/>
      <c r="P273" s="160">
        <f t="shared" si="95"/>
        <v>43404</v>
      </c>
      <c r="Q273" s="159">
        <f t="shared" si="94"/>
        <v>58</v>
      </c>
      <c r="R273" s="159"/>
      <c r="S273" s="159"/>
      <c r="T273" s="159"/>
      <c r="U273" s="159"/>
      <c r="V273" s="159"/>
    </row>
    <row r="274" spans="15:22">
      <c r="O274" s="159"/>
      <c r="P274" s="160">
        <f t="shared" si="95"/>
        <v>43434</v>
      </c>
      <c r="Q274" s="159">
        <f t="shared" si="94"/>
        <v>59</v>
      </c>
      <c r="R274" s="159"/>
      <c r="S274" s="159"/>
      <c r="T274" s="159"/>
      <c r="U274" s="159"/>
      <c r="V274" s="159"/>
    </row>
    <row r="275" spans="15:22">
      <c r="O275" s="159"/>
      <c r="P275" s="160">
        <f t="shared" si="95"/>
        <v>43465</v>
      </c>
      <c r="Q275" s="159">
        <f t="shared" si="94"/>
        <v>60</v>
      </c>
      <c r="R275" s="159"/>
      <c r="S275" s="159"/>
      <c r="T275" s="159"/>
      <c r="U275" s="159"/>
      <c r="V275" s="159"/>
    </row>
  </sheetData>
  <sheetProtection formatCells="0" formatColumns="0" formatRows="0" insertColumns="0" insertRows="0" deleteColumns="0" deleteRows="0"/>
  <mergeCells count="4">
    <mergeCell ref="N3:O3"/>
    <mergeCell ref="C4:D4"/>
    <mergeCell ref="Q4:R4"/>
    <mergeCell ref="N201:P201"/>
  </mergeCells>
  <dataValidations count="1">
    <dataValidation type="list" allowBlank="1" showInputMessage="1" showErrorMessage="1" sqref="G4:L65536 A119:B65536 C4:E65536 F1:F1048576">
      <formula1>$P$216:$P$227</formula1>
    </dataValidation>
  </dataValidations>
  <pageMargins left="0.7" right="0.7" top="0.75" bottom="0.75" header="0.3" footer="0.3"/>
  <pageSetup paperSize="9"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75"/>
  <sheetViews>
    <sheetView topLeftCell="M1" zoomScale="77" zoomScaleNormal="77" workbookViewId="0">
      <selection activeCell="AY21" sqref="AY21"/>
    </sheetView>
  </sheetViews>
  <sheetFormatPr defaultColWidth="9.109375" defaultRowHeight="13.8"/>
  <cols>
    <col min="1" max="1" width="6.33203125" style="156" hidden="1" customWidth="1"/>
    <col min="2" max="2" width="7" style="156" hidden="1" customWidth="1"/>
    <col min="3" max="3" width="5.44140625" style="156" hidden="1" customWidth="1"/>
    <col min="4" max="4" width="3.5546875" style="156" hidden="1" customWidth="1"/>
    <col min="5" max="5" width="4.109375" style="158" customWidth="1"/>
    <col min="6" max="6" width="9.33203125" style="156" hidden="1" customWidth="1"/>
    <col min="7" max="7" width="11.6640625" style="156" hidden="1" customWidth="1"/>
    <col min="8" max="8" width="14.88671875" style="156" hidden="1" customWidth="1"/>
    <col min="9" max="9" width="8.88671875" style="156" hidden="1" customWidth="1"/>
    <col min="10" max="10" width="13.33203125" style="156" hidden="1" customWidth="1"/>
    <col min="11" max="11" width="13.88671875" style="156" hidden="1" customWidth="1"/>
    <col min="12" max="12" width="16.44140625" style="156" hidden="1" customWidth="1"/>
    <col min="13" max="13" width="6.109375" style="156" customWidth="1"/>
    <col min="14" max="14" width="24" style="156" customWidth="1"/>
    <col min="15" max="15" width="13.44140625" style="156" customWidth="1"/>
    <col min="16" max="16" width="3.33203125" style="156" customWidth="1"/>
    <col min="17" max="17" width="6" style="156" customWidth="1"/>
    <col min="18" max="18" width="7.33203125" style="156" customWidth="1"/>
    <col min="19" max="19" width="2.6640625" style="156" customWidth="1"/>
    <col min="20" max="20" width="7.109375" style="156" customWidth="1"/>
    <col min="21" max="21" width="12.44140625" style="156" customWidth="1"/>
    <col min="22" max="22" width="14.6640625" style="156" customWidth="1"/>
    <col min="23" max="24" width="13.44140625" style="156" customWidth="1"/>
    <col min="25" max="25" width="13.5546875" style="156" customWidth="1"/>
    <col min="26" max="26" width="14" style="156" customWidth="1"/>
    <col min="27" max="27" width="15.109375" style="156" hidden="1" customWidth="1"/>
    <col min="28" max="28" width="8.5546875" style="156" hidden="1" customWidth="1"/>
    <col min="29" max="29" width="13.109375" style="156" hidden="1" customWidth="1"/>
    <col min="30" max="30" width="8.6640625" style="156" hidden="1" customWidth="1"/>
    <col min="31" max="31" width="14.109375" style="156" hidden="1" customWidth="1"/>
    <col min="32" max="32" width="12.5546875" style="156" hidden="1" customWidth="1"/>
    <col min="33" max="33" width="14" style="156" hidden="1" customWidth="1"/>
    <col min="34" max="34" width="12" style="156" hidden="1" customWidth="1"/>
    <col min="35" max="35" width="11.5546875" style="156" hidden="1" customWidth="1"/>
    <col min="36" max="36" width="12.88671875" style="156" hidden="1" customWidth="1"/>
    <col min="37" max="37" width="12.5546875" style="156" hidden="1" customWidth="1"/>
    <col min="38" max="38" width="13.88671875" style="156" hidden="1" customWidth="1"/>
    <col min="39" max="39" width="13.33203125" style="156" hidden="1" customWidth="1"/>
    <col min="40" max="40" width="4.44140625" style="156" hidden="1" customWidth="1"/>
    <col min="41" max="41" width="9.33203125" style="156" hidden="1" customWidth="1"/>
    <col min="42" max="42" width="13.44140625" style="156" hidden="1" customWidth="1"/>
    <col min="43" max="43" width="11.44140625" style="156" hidden="1" customWidth="1"/>
    <col min="44" max="44" width="12.33203125" style="156" hidden="1" customWidth="1"/>
    <col min="45" max="45" width="13.6640625" style="156" hidden="1" customWidth="1"/>
    <col min="46" max="46" width="14.5546875" style="156" hidden="1" customWidth="1"/>
    <col min="47" max="47" width="11.5546875" style="156" hidden="1" customWidth="1"/>
    <col min="48" max="50" width="11.6640625" style="156" hidden="1" customWidth="1"/>
    <col min="51" max="52" width="11.6640625" style="156" customWidth="1"/>
    <col min="53" max="53" width="14.33203125" style="156" customWidth="1"/>
    <col min="54" max="54" width="11.6640625" style="156" bestFit="1" customWidth="1"/>
    <col min="55" max="55" width="13.5546875" style="156" customWidth="1"/>
    <col min="56" max="56" width="11.88671875" style="156" bestFit="1" customWidth="1"/>
    <col min="57" max="57" width="11.6640625" style="157" hidden="1" customWidth="1"/>
    <col min="58" max="58" width="13" style="156" hidden="1" customWidth="1"/>
    <col min="59" max="59" width="12.44140625" style="156" hidden="1" customWidth="1"/>
    <col min="60" max="60" width="11.88671875" style="156" hidden="1" customWidth="1"/>
    <col min="61" max="61" width="12.88671875" style="156" hidden="1" customWidth="1"/>
    <col min="62" max="62" width="9.109375" style="157"/>
    <col min="63" max="16384" width="9.109375" style="156"/>
  </cols>
  <sheetData>
    <row r="1" spans="3:61" ht="20.25" customHeight="1">
      <c r="F1" s="274" t="s">
        <v>348</v>
      </c>
      <c r="G1" s="274"/>
      <c r="I1" s="274"/>
      <c r="J1" s="274"/>
      <c r="L1" s="273"/>
      <c r="T1" s="156" t="s">
        <v>347</v>
      </c>
      <c r="AC1" s="221"/>
      <c r="AD1" s="221"/>
      <c r="AE1" s="276">
        <v>0</v>
      </c>
      <c r="AF1" s="228">
        <f t="shared" ref="AF1:AM1" si="0">AF14</f>
        <v>0</v>
      </c>
      <c r="AG1" s="228">
        <f t="shared" si="0"/>
        <v>0</v>
      </c>
      <c r="AH1" s="228">
        <f t="shared" si="0"/>
        <v>0</v>
      </c>
      <c r="AI1" s="228">
        <f t="shared" si="0"/>
        <v>0</v>
      </c>
      <c r="AJ1" s="228">
        <f t="shared" si="0"/>
        <v>0</v>
      </c>
      <c r="AK1" s="228">
        <f t="shared" si="0"/>
        <v>0</v>
      </c>
      <c r="AL1" s="228">
        <f t="shared" si="0"/>
        <v>0</v>
      </c>
      <c r="AM1" s="228">
        <f t="shared" si="0"/>
        <v>0</v>
      </c>
      <c r="BF1" s="275"/>
    </row>
    <row r="2" spans="3:61" ht="27.75" hidden="1" customHeight="1">
      <c r="F2" s="274"/>
      <c r="G2" s="274"/>
      <c r="I2" s="274"/>
      <c r="J2" s="274"/>
      <c r="L2" s="273"/>
      <c r="AC2" s="226" t="s">
        <v>346</v>
      </c>
      <c r="AD2" s="256"/>
      <c r="AE2" s="272">
        <v>2015</v>
      </c>
      <c r="AF2" s="271" t="s">
        <v>345</v>
      </c>
      <c r="AG2" s="271" t="s">
        <v>344</v>
      </c>
      <c r="AH2" s="271" t="s">
        <v>343</v>
      </c>
      <c r="AI2" s="271" t="s">
        <v>342</v>
      </c>
      <c r="AJ2" s="271">
        <v>2017</v>
      </c>
      <c r="AK2" s="271">
        <v>2018</v>
      </c>
      <c r="AL2" s="271">
        <v>2019</v>
      </c>
      <c r="AM2" s="271">
        <v>2020</v>
      </c>
      <c r="AO2" s="156">
        <v>1</v>
      </c>
      <c r="AP2" s="156">
        <v>2</v>
      </c>
      <c r="AQ2" s="156">
        <v>3</v>
      </c>
      <c r="AR2" s="156">
        <v>4</v>
      </c>
      <c r="AS2" s="156">
        <v>5</v>
      </c>
      <c r="AT2" s="156">
        <v>6</v>
      </c>
      <c r="AU2" s="156">
        <v>7</v>
      </c>
      <c r="AV2" s="156">
        <v>8</v>
      </c>
      <c r="AW2" s="156">
        <v>9</v>
      </c>
      <c r="AX2" s="156">
        <v>10</v>
      </c>
      <c r="BE2" s="157">
        <v>1</v>
      </c>
      <c r="BF2" s="256">
        <v>1</v>
      </c>
      <c r="BG2" s="256">
        <v>2</v>
      </c>
      <c r="BH2" s="256">
        <v>3</v>
      </c>
      <c r="BI2" s="256">
        <v>4</v>
      </c>
    </row>
    <row r="3" spans="3:61" ht="27" customHeight="1">
      <c r="N3" s="617" t="s">
        <v>341</v>
      </c>
      <c r="O3" s="617"/>
      <c r="T3" s="270">
        <v>1</v>
      </c>
      <c r="U3" s="270">
        <v>2</v>
      </c>
      <c r="V3" s="270">
        <v>3</v>
      </c>
      <c r="W3" s="270">
        <v>4</v>
      </c>
      <c r="X3" s="270">
        <v>5</v>
      </c>
      <c r="Y3" s="270">
        <v>6</v>
      </c>
      <c r="Z3" s="270">
        <v>7</v>
      </c>
      <c r="AC3" s="235">
        <f>O7</f>
        <v>43281</v>
      </c>
      <c r="AD3" s="215"/>
      <c r="AE3" s="252">
        <v>0</v>
      </c>
      <c r="AF3" s="269">
        <v>2016</v>
      </c>
      <c r="AG3" s="269">
        <v>2016</v>
      </c>
      <c r="AH3" s="269">
        <v>2016</v>
      </c>
      <c r="AI3" s="269">
        <v>2016</v>
      </c>
      <c r="AJ3" s="269">
        <v>0</v>
      </c>
      <c r="AK3" s="269">
        <v>0</v>
      </c>
      <c r="AL3" s="269">
        <v>0</v>
      </c>
      <c r="AM3" s="269">
        <v>0</v>
      </c>
      <c r="AO3" s="226">
        <v>1</v>
      </c>
      <c r="AP3" s="166">
        <v>9</v>
      </c>
      <c r="AQ3" s="166">
        <v>12</v>
      </c>
      <c r="AR3" s="166">
        <v>12</v>
      </c>
      <c r="AS3" s="166">
        <v>12</v>
      </c>
      <c r="AT3" s="264">
        <v>12</v>
      </c>
      <c r="AU3" s="166">
        <v>12</v>
      </c>
      <c r="AV3" s="166">
        <v>12</v>
      </c>
      <c r="AW3" s="166">
        <v>12</v>
      </c>
      <c r="AX3" s="166">
        <v>12</v>
      </c>
      <c r="AY3" s="167"/>
      <c r="AZ3" s="167"/>
      <c r="BE3" s="157">
        <v>2</v>
      </c>
      <c r="BF3" s="215">
        <v>41759</v>
      </c>
      <c r="BG3" s="215">
        <v>41851</v>
      </c>
      <c r="BH3" s="215">
        <v>41943</v>
      </c>
      <c r="BI3" s="215">
        <v>42035</v>
      </c>
    </row>
    <row r="4" spans="3:61" ht="81" customHeight="1">
      <c r="C4" s="618" t="s">
        <v>317</v>
      </c>
      <c r="D4" s="619"/>
      <c r="F4" s="267" t="s">
        <v>334</v>
      </c>
      <c r="G4" s="267" t="s">
        <v>333</v>
      </c>
      <c r="H4" s="267" t="s">
        <v>340</v>
      </c>
      <c r="I4" s="266" t="s">
        <v>339</v>
      </c>
      <c r="J4" s="266" t="s">
        <v>338</v>
      </c>
      <c r="K4" s="266" t="s">
        <v>337</v>
      </c>
      <c r="L4" s="266" t="s">
        <v>336</v>
      </c>
      <c r="N4" s="254" t="s">
        <v>335</v>
      </c>
      <c r="O4" s="268">
        <f>'1_Wniosek_klient'!I67</f>
        <v>0</v>
      </c>
      <c r="Q4" s="618" t="s">
        <v>317</v>
      </c>
      <c r="R4" s="619"/>
      <c r="T4" s="267" t="s">
        <v>334</v>
      </c>
      <c r="U4" s="267" t="s">
        <v>333</v>
      </c>
      <c r="V4" s="267" t="s">
        <v>332</v>
      </c>
      <c r="W4" s="266" t="s">
        <v>331</v>
      </c>
      <c r="X4" s="266" t="s">
        <v>330</v>
      </c>
      <c r="Y4" s="266" t="s">
        <v>329</v>
      </c>
      <c r="Z4" s="266" t="s">
        <v>328</v>
      </c>
      <c r="AA4" s="265"/>
      <c r="AC4" s="252" t="s">
        <v>327</v>
      </c>
      <c r="AD4" s="251">
        <f>AF4+AG4+AH4+AI4+AJ4+AK4+AL4+AM4</f>
        <v>0</v>
      </c>
      <c r="AE4" s="250">
        <f>AE5</f>
        <v>0</v>
      </c>
      <c r="AF4" s="228">
        <f t="shared" ref="AF4:AM4" si="1">IF(AF5-AE5&lt;0,0,AF5-AE5)</f>
        <v>0</v>
      </c>
      <c r="AG4" s="228">
        <f t="shared" si="1"/>
        <v>0</v>
      </c>
      <c r="AH4" s="228">
        <f t="shared" si="1"/>
        <v>0</v>
      </c>
      <c r="AI4" s="228">
        <f t="shared" si="1"/>
        <v>0</v>
      </c>
      <c r="AJ4" s="228">
        <f t="shared" si="1"/>
        <v>0</v>
      </c>
      <c r="AK4" s="228">
        <f t="shared" si="1"/>
        <v>0</v>
      </c>
      <c r="AL4" s="228">
        <f t="shared" si="1"/>
        <v>0</v>
      </c>
      <c r="AM4" s="228">
        <f t="shared" si="1"/>
        <v>0</v>
      </c>
      <c r="AO4" s="226">
        <v>2</v>
      </c>
      <c r="AP4" s="166">
        <v>6</v>
      </c>
      <c r="AQ4" s="166">
        <v>12</v>
      </c>
      <c r="AR4" s="166">
        <v>12</v>
      </c>
      <c r="AS4" s="166">
        <v>12</v>
      </c>
      <c r="AT4" s="264">
        <v>12</v>
      </c>
      <c r="AU4" s="166">
        <v>12</v>
      </c>
      <c r="AV4" s="166">
        <v>12</v>
      </c>
      <c r="AW4" s="166">
        <v>12</v>
      </c>
      <c r="AX4" s="166">
        <v>12</v>
      </c>
      <c r="AY4" s="166"/>
      <c r="AZ4" s="166"/>
      <c r="BA4" s="262" t="s">
        <v>350</v>
      </c>
      <c r="BB4" s="263" t="s">
        <v>326</v>
      </c>
      <c r="BC4" s="263" t="s">
        <v>325</v>
      </c>
      <c r="BD4" s="262" t="s">
        <v>324</v>
      </c>
      <c r="BE4" s="157">
        <v>3</v>
      </c>
      <c r="BF4" s="215">
        <v>41790</v>
      </c>
      <c r="BG4" s="215">
        <v>41882</v>
      </c>
      <c r="BH4" s="215">
        <v>41973</v>
      </c>
      <c r="BI4" s="215">
        <v>42063</v>
      </c>
    </row>
    <row r="5" spans="3:61" ht="15" customHeight="1">
      <c r="C5" s="195">
        <f>O9</f>
        <v>0</v>
      </c>
      <c r="D5" s="195">
        <v>0</v>
      </c>
      <c r="F5" s="258">
        <v>0</v>
      </c>
      <c r="G5" s="193">
        <f>O7</f>
        <v>43281</v>
      </c>
      <c r="H5" s="205" t="e">
        <f t="shared" ref="H5:H68" si="2">PV($O$8,C5,$I$6,0,0)*-1</f>
        <v>#NUM!</v>
      </c>
      <c r="I5" s="205"/>
      <c r="J5" s="205"/>
      <c r="K5" s="205"/>
      <c r="L5" s="261"/>
      <c r="M5" s="198"/>
      <c r="N5" s="260" t="s">
        <v>323</v>
      </c>
      <c r="O5" s="568">
        <f>'1_Wniosek_klient'!F66-O13</f>
        <v>-5</v>
      </c>
      <c r="P5" s="198"/>
      <c r="Q5" s="195">
        <f>O9</f>
        <v>0</v>
      </c>
      <c r="R5" s="195">
        <v>0</v>
      </c>
      <c r="T5" s="258">
        <v>0</v>
      </c>
      <c r="U5" s="193">
        <f>O7</f>
        <v>43281</v>
      </c>
      <c r="V5" s="277">
        <f>O6</f>
        <v>0</v>
      </c>
      <c r="W5" s="257"/>
      <c r="X5" s="257"/>
      <c r="Y5" s="257"/>
      <c r="Z5" s="257"/>
      <c r="AA5" s="191">
        <f>T5</f>
        <v>0</v>
      </c>
      <c r="AB5" s="227">
        <f>U5</f>
        <v>43281</v>
      </c>
      <c r="AC5" s="256"/>
      <c r="AD5" s="256"/>
      <c r="AE5" s="250">
        <v>0</v>
      </c>
      <c r="AF5" s="228">
        <f t="shared" ref="AF5:AM5" si="3">IFERROR(VLOOKUP(AF12,$U$5:$Z$77,4,FALSE),0)</f>
        <v>0</v>
      </c>
      <c r="AG5" s="228">
        <f t="shared" si="3"/>
        <v>0</v>
      </c>
      <c r="AH5" s="228">
        <f t="shared" si="3"/>
        <v>0</v>
      </c>
      <c r="AI5" s="228">
        <f t="shared" si="3"/>
        <v>0</v>
      </c>
      <c r="AJ5" s="228">
        <f t="shared" si="3"/>
        <v>0</v>
      </c>
      <c r="AK5" s="228">
        <f t="shared" si="3"/>
        <v>0</v>
      </c>
      <c r="AL5" s="228">
        <f t="shared" si="3"/>
        <v>0</v>
      </c>
      <c r="AM5" s="228">
        <f t="shared" si="3"/>
        <v>0</v>
      </c>
      <c r="AO5" s="226">
        <v>3</v>
      </c>
      <c r="AP5" s="166">
        <v>3</v>
      </c>
      <c r="AQ5" s="166">
        <v>12</v>
      </c>
      <c r="AR5" s="166">
        <v>12</v>
      </c>
      <c r="AS5" s="166">
        <v>12</v>
      </c>
      <c r="AT5" s="166">
        <v>12</v>
      </c>
      <c r="AU5" s="166">
        <v>12</v>
      </c>
      <c r="AV5" s="166">
        <v>12</v>
      </c>
      <c r="AW5" s="166">
        <v>12</v>
      </c>
      <c r="AX5" s="166">
        <v>12</v>
      </c>
      <c r="AY5" s="167"/>
      <c r="AZ5" s="167" t="s">
        <v>351</v>
      </c>
      <c r="BE5" s="157">
        <v>4</v>
      </c>
      <c r="BF5" s="215">
        <v>41820</v>
      </c>
      <c r="BG5" s="215">
        <v>41912</v>
      </c>
      <c r="BH5" s="215">
        <v>42004</v>
      </c>
      <c r="BI5" s="215">
        <v>42094</v>
      </c>
    </row>
    <row r="6" spans="3:61" ht="18" customHeight="1">
      <c r="C6" s="195">
        <f t="shared" ref="C6:C69" si="4">IF(C5-1&gt;=0,C5-1,0)</f>
        <v>0</v>
      </c>
      <c r="D6" s="195">
        <f t="shared" ref="D6:D69" si="5">IF(C6&gt;0,D5+1,0)</f>
        <v>0</v>
      </c>
      <c r="F6" s="194">
        <v>1</v>
      </c>
      <c r="G6" s="193">
        <f t="shared" ref="G6:G69" si="6">IF(F6&gt;0,EOMONTH(G5,$P$206),0)</f>
        <v>43312</v>
      </c>
      <c r="H6" s="205" t="e">
        <f t="shared" si="2"/>
        <v>#NUM!</v>
      </c>
      <c r="I6" s="255" t="e">
        <f>PMT(O8,O9,-$O$6,,0)</f>
        <v>#NUM!</v>
      </c>
      <c r="J6" s="205" t="e">
        <f t="shared" ref="J6:J69" si="7">PPMT($O$8,F6,$O$9,-$O$6)</f>
        <v>#NUM!</v>
      </c>
      <c r="K6" s="205" t="e">
        <f t="shared" ref="K6:K69" si="8">IPMT($O$8,F6,$O$9,-$O$6)</f>
        <v>#NUM!</v>
      </c>
      <c r="L6" s="204" t="e">
        <f t="shared" ref="L6:L69" si="9">CUMIPMT($O$8,$O$9,$O$6,1,F6,0)*-1</f>
        <v>#NUM!</v>
      </c>
      <c r="M6" s="198"/>
      <c r="N6" s="254" t="s">
        <v>322</v>
      </c>
      <c r="O6" s="253">
        <f>'4_Dane_finans_kl'!F44</f>
        <v>0</v>
      </c>
      <c r="P6" s="198"/>
      <c r="Q6" s="195">
        <f t="shared" ref="Q6:Q69" si="10">IF(Q5-1&gt;=0,Q5-1,0)</f>
        <v>0</v>
      </c>
      <c r="R6" s="195">
        <f t="shared" ref="R6:R69" si="11">IF(Q6&gt;0,R5+1,0)</f>
        <v>0</v>
      </c>
      <c r="T6" s="194">
        <f>R6</f>
        <v>0</v>
      </c>
      <c r="U6" s="193">
        <f t="shared" ref="U6:U69" si="12">EOMONTH(U5,$P$206)</f>
        <v>43312</v>
      </c>
      <c r="V6" s="192">
        <f t="shared" ref="V6:V69" si="13">IF(T6&gt;0,V5-W6,0)</f>
        <v>0</v>
      </c>
      <c r="W6" s="192">
        <f t="shared" ref="W6:W69" si="14">IF(T6&gt;$O$10,$V$5/($O$9-$O$10),0)</f>
        <v>0</v>
      </c>
      <c r="X6" s="192">
        <f>W6</f>
        <v>0</v>
      </c>
      <c r="Y6" s="192">
        <f t="shared" ref="Y6:Y69" si="15">V5*$O$8</f>
        <v>0</v>
      </c>
      <c r="Z6" s="192">
        <f>Y6</f>
        <v>0</v>
      </c>
      <c r="AZ6" s="156">
        <v>1</v>
      </c>
      <c r="BB6" s="399">
        <f>BB7</f>
        <v>0</v>
      </c>
      <c r="BE6" s="157">
        <v>5</v>
      </c>
      <c r="BF6" s="215">
        <v>41851</v>
      </c>
      <c r="BG6" s="215">
        <v>41943</v>
      </c>
      <c r="BH6" s="215">
        <v>42035</v>
      </c>
      <c r="BI6" s="215">
        <v>42124</v>
      </c>
    </row>
    <row r="7" spans="3:61" ht="23.25" customHeight="1">
      <c r="C7" s="195">
        <f t="shared" si="4"/>
        <v>0</v>
      </c>
      <c r="D7" s="195">
        <f t="shared" si="5"/>
        <v>0</v>
      </c>
      <c r="F7" s="194">
        <f t="shared" ref="F7:F70" si="16">IF(D6&gt;0,F6+1,0)</f>
        <v>0</v>
      </c>
      <c r="G7" s="193">
        <f t="shared" si="6"/>
        <v>0</v>
      </c>
      <c r="H7" s="205" t="e">
        <f t="shared" si="2"/>
        <v>#NUM!</v>
      </c>
      <c r="I7" s="205" t="e">
        <f t="shared" ref="I7:I70" si="17">IF(H6&gt;0,I6,0)</f>
        <v>#NUM!</v>
      </c>
      <c r="J7" s="205" t="e">
        <f t="shared" si="7"/>
        <v>#NUM!</v>
      </c>
      <c r="K7" s="205" t="e">
        <f t="shared" si="8"/>
        <v>#NUM!</v>
      </c>
      <c r="L7" s="204" t="e">
        <f t="shared" si="9"/>
        <v>#NUM!</v>
      </c>
      <c r="M7" s="198"/>
      <c r="N7" s="247" t="s">
        <v>320</v>
      </c>
      <c r="O7" s="571">
        <f>AY7</f>
        <v>43281</v>
      </c>
      <c r="P7" s="198"/>
      <c r="Q7" s="195">
        <f t="shared" si="10"/>
        <v>0</v>
      </c>
      <c r="R7" s="195">
        <f t="shared" si="11"/>
        <v>0</v>
      </c>
      <c r="T7" s="194">
        <f t="shared" ref="T7:T70" si="18">IF(R6&gt;0,T6+1,0)</f>
        <v>0</v>
      </c>
      <c r="U7" s="193">
        <f t="shared" si="12"/>
        <v>43343</v>
      </c>
      <c r="V7" s="192">
        <f t="shared" si="13"/>
        <v>0</v>
      </c>
      <c r="W7" s="192">
        <f t="shared" si="14"/>
        <v>0</v>
      </c>
      <c r="X7" s="192">
        <f t="shared" ref="X7:X70" si="19">W7+X6</f>
        <v>0</v>
      </c>
      <c r="Y7" s="192">
        <f t="shared" si="15"/>
        <v>0</v>
      </c>
      <c r="Z7" s="192">
        <f t="shared" ref="Z7:Z70" si="20">Z6+Y7</f>
        <v>0</v>
      </c>
      <c r="AY7" s="212">
        <v>43281</v>
      </c>
      <c r="AZ7" s="281">
        <v>2</v>
      </c>
      <c r="BA7" s="213">
        <f>VLOOKUP(AY7,$U$5:$Z$77,6,FALSE)</f>
        <v>0</v>
      </c>
      <c r="BB7" s="399">
        <f>V5</f>
        <v>0</v>
      </c>
      <c r="BE7" s="157">
        <v>6</v>
      </c>
      <c r="BF7" s="215">
        <v>41882</v>
      </c>
      <c r="BG7" s="215">
        <v>41973</v>
      </c>
      <c r="BH7" s="215">
        <v>42063</v>
      </c>
      <c r="BI7" s="215">
        <v>42155</v>
      </c>
    </row>
    <row r="8" spans="3:61" ht="18.75" customHeight="1">
      <c r="C8" s="195">
        <f t="shared" si="4"/>
        <v>0</v>
      </c>
      <c r="D8" s="195">
        <f t="shared" si="5"/>
        <v>0</v>
      </c>
      <c r="F8" s="194">
        <f t="shared" si="16"/>
        <v>0</v>
      </c>
      <c r="G8" s="193">
        <f t="shared" si="6"/>
        <v>0</v>
      </c>
      <c r="H8" s="205" t="e">
        <f t="shared" si="2"/>
        <v>#NUM!</v>
      </c>
      <c r="I8" s="205" t="e">
        <f t="shared" si="17"/>
        <v>#NUM!</v>
      </c>
      <c r="J8" s="205" t="e">
        <f t="shared" si="7"/>
        <v>#NUM!</v>
      </c>
      <c r="K8" s="205" t="e">
        <f t="shared" si="8"/>
        <v>#NUM!</v>
      </c>
      <c r="L8" s="204" t="e">
        <f t="shared" si="9"/>
        <v>#NUM!</v>
      </c>
      <c r="M8" s="198"/>
      <c r="N8" s="242" t="s">
        <v>319</v>
      </c>
      <c r="O8" s="241">
        <f>MAX(N203:N205)</f>
        <v>0</v>
      </c>
      <c r="P8" s="198"/>
      <c r="Q8" s="195">
        <f t="shared" si="10"/>
        <v>0</v>
      </c>
      <c r="R8" s="195">
        <f t="shared" si="11"/>
        <v>0</v>
      </c>
      <c r="T8" s="194">
        <f t="shared" si="18"/>
        <v>0</v>
      </c>
      <c r="U8" s="193">
        <f t="shared" si="12"/>
        <v>43373</v>
      </c>
      <c r="V8" s="192">
        <f t="shared" si="13"/>
        <v>0</v>
      </c>
      <c r="W8" s="192">
        <f t="shared" si="14"/>
        <v>0</v>
      </c>
      <c r="X8" s="192">
        <f t="shared" si="19"/>
        <v>0</v>
      </c>
      <c r="Y8" s="192">
        <f t="shared" si="15"/>
        <v>0</v>
      </c>
      <c r="Z8" s="192">
        <f t="shared" si="20"/>
        <v>0</v>
      </c>
      <c r="AY8" s="212">
        <v>43373</v>
      </c>
      <c r="AZ8" s="281">
        <v>3</v>
      </c>
      <c r="BA8" s="213">
        <f>VLOOKUP(AY8,$U$5:$Z$77,6,FALSE)</f>
        <v>0</v>
      </c>
      <c r="BB8" s="213">
        <f>VLOOKUP(AY8,U4:Z76,2,FALSE)</f>
        <v>0</v>
      </c>
      <c r="BE8" s="157">
        <v>7</v>
      </c>
      <c r="BF8" s="215">
        <v>41912</v>
      </c>
      <c r="BG8" s="215">
        <v>42004</v>
      </c>
      <c r="BH8" s="215">
        <v>42094</v>
      </c>
      <c r="BI8" s="215">
        <v>42185</v>
      </c>
    </row>
    <row r="9" spans="3:61" ht="18.75" customHeight="1">
      <c r="C9" s="195">
        <f t="shared" si="4"/>
        <v>0</v>
      </c>
      <c r="D9" s="195">
        <f t="shared" si="5"/>
        <v>0</v>
      </c>
      <c r="F9" s="194">
        <f t="shared" si="16"/>
        <v>0</v>
      </c>
      <c r="G9" s="193">
        <f t="shared" si="6"/>
        <v>0</v>
      </c>
      <c r="H9" s="205" t="e">
        <f t="shared" si="2"/>
        <v>#NUM!</v>
      </c>
      <c r="I9" s="205" t="e">
        <f t="shared" si="17"/>
        <v>#NUM!</v>
      </c>
      <c r="J9" s="205" t="e">
        <f t="shared" si="7"/>
        <v>#NUM!</v>
      </c>
      <c r="K9" s="205" t="e">
        <f t="shared" si="8"/>
        <v>#NUM!</v>
      </c>
      <c r="L9" s="204" t="e">
        <f t="shared" si="9"/>
        <v>#NUM!</v>
      </c>
      <c r="M9" s="198"/>
      <c r="N9" s="238" t="s">
        <v>315</v>
      </c>
      <c r="O9" s="237">
        <f>MAX(O203:O205)</f>
        <v>0</v>
      </c>
      <c r="P9" s="198"/>
      <c r="Q9" s="195">
        <f t="shared" si="10"/>
        <v>0</v>
      </c>
      <c r="R9" s="195">
        <f t="shared" si="11"/>
        <v>0</v>
      </c>
      <c r="T9" s="194">
        <f t="shared" si="18"/>
        <v>0</v>
      </c>
      <c r="U9" s="193">
        <f t="shared" si="12"/>
        <v>43404</v>
      </c>
      <c r="V9" s="192">
        <f t="shared" si="13"/>
        <v>0</v>
      </c>
      <c r="W9" s="192">
        <f t="shared" si="14"/>
        <v>0</v>
      </c>
      <c r="X9" s="192">
        <f t="shared" si="19"/>
        <v>0</v>
      </c>
      <c r="Y9" s="192">
        <f t="shared" si="15"/>
        <v>0</v>
      </c>
      <c r="Z9" s="192">
        <f t="shared" si="20"/>
        <v>0</v>
      </c>
      <c r="AB9" s="203"/>
      <c r="AC9" s="252" t="s">
        <v>321</v>
      </c>
      <c r="AD9" s="251">
        <f>AF9+AG9+AH9+AI9+AJ9+AK9+AL9+AM9</f>
        <v>0</v>
      </c>
      <c r="AE9" s="250">
        <f>AE10</f>
        <v>0</v>
      </c>
      <c r="AF9" s="228">
        <f t="shared" ref="AF9:AM9" si="21">IF(AF10-AE10&lt;0,0,AF10-AE10)</f>
        <v>0</v>
      </c>
      <c r="AG9" s="228">
        <f t="shared" si="21"/>
        <v>0</v>
      </c>
      <c r="AH9" s="228">
        <f t="shared" si="21"/>
        <v>0</v>
      </c>
      <c r="AI9" s="228">
        <f t="shared" si="21"/>
        <v>0</v>
      </c>
      <c r="AJ9" s="228">
        <f t="shared" si="21"/>
        <v>0</v>
      </c>
      <c r="AK9" s="228">
        <f t="shared" si="21"/>
        <v>0</v>
      </c>
      <c r="AL9" s="228">
        <f t="shared" si="21"/>
        <v>0</v>
      </c>
      <c r="AM9" s="228">
        <f t="shared" si="21"/>
        <v>0</v>
      </c>
      <c r="AO9" s="226">
        <v>4</v>
      </c>
      <c r="AP9" s="166">
        <v>11</v>
      </c>
      <c r="AQ9" s="166">
        <f t="shared" ref="AQ9:AX9" si="22">AP9+12</f>
        <v>23</v>
      </c>
      <c r="AR9" s="166">
        <f t="shared" si="22"/>
        <v>35</v>
      </c>
      <c r="AS9" s="166">
        <f t="shared" si="22"/>
        <v>47</v>
      </c>
      <c r="AT9" s="166">
        <f t="shared" si="22"/>
        <v>59</v>
      </c>
      <c r="AU9" s="166">
        <f t="shared" si="22"/>
        <v>71</v>
      </c>
      <c r="AV9" s="166">
        <f t="shared" si="22"/>
        <v>83</v>
      </c>
      <c r="AW9" s="166">
        <f t="shared" si="22"/>
        <v>95</v>
      </c>
      <c r="AX9" s="249">
        <f t="shared" si="22"/>
        <v>107</v>
      </c>
      <c r="AY9" s="278">
        <v>43465</v>
      </c>
      <c r="AZ9" s="282">
        <v>4</v>
      </c>
      <c r="BA9" s="213">
        <f>VLOOKUP(AY9,$U$5:$Z$77,6,FALSE)</f>
        <v>0</v>
      </c>
      <c r="BB9" s="213">
        <f>VLOOKUP(AY9,U5:Z77,2,FALSE)</f>
        <v>0</v>
      </c>
      <c r="BC9" s="248">
        <f>VLOOKUP(AY10,U5:Z77,2,FALSE)</f>
        <v>0</v>
      </c>
      <c r="BD9" s="213">
        <f t="shared" ref="BD9:BD18" si="23">BB9-BC9</f>
        <v>0</v>
      </c>
      <c r="BE9" s="157">
        <v>8</v>
      </c>
      <c r="BF9" s="215">
        <v>41943</v>
      </c>
      <c r="BG9" s="215">
        <v>42035</v>
      </c>
      <c r="BH9" s="215">
        <v>42124</v>
      </c>
      <c r="BI9" s="215">
        <v>42216</v>
      </c>
    </row>
    <row r="10" spans="3:61" ht="22.5" customHeight="1">
      <c r="C10" s="195">
        <f t="shared" si="4"/>
        <v>0</v>
      </c>
      <c r="D10" s="195">
        <f t="shared" si="5"/>
        <v>0</v>
      </c>
      <c r="F10" s="194">
        <f t="shared" si="16"/>
        <v>0</v>
      </c>
      <c r="G10" s="193">
        <f t="shared" si="6"/>
        <v>0</v>
      </c>
      <c r="H10" s="205" t="e">
        <f t="shared" si="2"/>
        <v>#NUM!</v>
      </c>
      <c r="I10" s="205" t="e">
        <f t="shared" si="17"/>
        <v>#NUM!</v>
      </c>
      <c r="J10" s="205" t="e">
        <f t="shared" si="7"/>
        <v>#NUM!</v>
      </c>
      <c r="K10" s="205" t="e">
        <f t="shared" si="8"/>
        <v>#NUM!</v>
      </c>
      <c r="L10" s="204" t="e">
        <f t="shared" si="9"/>
        <v>#NUM!</v>
      </c>
      <c r="M10" s="198"/>
      <c r="N10" s="233" t="s">
        <v>318</v>
      </c>
      <c r="O10" s="232">
        <f>'1_Wniosek_klient'!I66</f>
        <v>0</v>
      </c>
      <c r="P10" s="198"/>
      <c r="Q10" s="195">
        <f t="shared" si="10"/>
        <v>0</v>
      </c>
      <c r="R10" s="195">
        <f t="shared" si="11"/>
        <v>0</v>
      </c>
      <c r="T10" s="194">
        <f t="shared" si="18"/>
        <v>0</v>
      </c>
      <c r="U10" s="193">
        <f t="shared" si="12"/>
        <v>43434</v>
      </c>
      <c r="V10" s="192">
        <f t="shared" si="13"/>
        <v>0</v>
      </c>
      <c r="W10" s="192">
        <f t="shared" si="14"/>
        <v>0</v>
      </c>
      <c r="X10" s="192">
        <f t="shared" si="19"/>
        <v>0</v>
      </c>
      <c r="Y10" s="192">
        <f t="shared" si="15"/>
        <v>0</v>
      </c>
      <c r="Z10" s="192">
        <f t="shared" si="20"/>
        <v>0</v>
      </c>
      <c r="AB10" s="203"/>
      <c r="AC10" s="245"/>
      <c r="AD10" s="245"/>
      <c r="AE10" s="244">
        <v>0</v>
      </c>
      <c r="AF10" s="243">
        <f t="shared" ref="AF10:AM10" si="24">AF11</f>
        <v>0</v>
      </c>
      <c r="AG10" s="243">
        <f t="shared" si="24"/>
        <v>0</v>
      </c>
      <c r="AH10" s="243">
        <f t="shared" si="24"/>
        <v>0</v>
      </c>
      <c r="AI10" s="243">
        <f t="shared" si="24"/>
        <v>0</v>
      </c>
      <c r="AJ10" s="243">
        <f t="shared" si="24"/>
        <v>0</v>
      </c>
      <c r="AK10" s="243">
        <f t="shared" si="24"/>
        <v>0</v>
      </c>
      <c r="AL10" s="243">
        <f t="shared" si="24"/>
        <v>0</v>
      </c>
      <c r="AM10" s="243">
        <f t="shared" si="24"/>
        <v>0</v>
      </c>
      <c r="AY10" s="193">
        <v>43830</v>
      </c>
      <c r="AZ10" s="283"/>
      <c r="BA10" s="213">
        <f>VLOOKUP(AY10,U5:Z140,6,FALSE)</f>
        <v>0</v>
      </c>
      <c r="BB10" s="213">
        <f t="shared" ref="BB10:BB19" si="25">VLOOKUP(AY10,U5:Z140,2,FALSE)</f>
        <v>0</v>
      </c>
      <c r="BC10" s="213">
        <f>VLOOKUP(AY11,U5:Z77,2,FALSE)</f>
        <v>0</v>
      </c>
      <c r="BD10" s="213">
        <f t="shared" si="23"/>
        <v>0</v>
      </c>
      <c r="BE10" s="157">
        <v>9</v>
      </c>
      <c r="BF10" s="215">
        <v>41973</v>
      </c>
      <c r="BG10" s="215">
        <v>42063</v>
      </c>
      <c r="BH10" s="215">
        <v>42155</v>
      </c>
      <c r="BI10" s="215">
        <v>42247</v>
      </c>
    </row>
    <row r="11" spans="3:61" ht="24" customHeight="1">
      <c r="C11" s="195">
        <f t="shared" si="4"/>
        <v>0</v>
      </c>
      <c r="D11" s="195">
        <f t="shared" si="5"/>
        <v>0</v>
      </c>
      <c r="F11" s="194">
        <f t="shared" si="16"/>
        <v>0</v>
      </c>
      <c r="G11" s="193">
        <f t="shared" si="6"/>
        <v>0</v>
      </c>
      <c r="H11" s="205" t="e">
        <f t="shared" si="2"/>
        <v>#NUM!</v>
      </c>
      <c r="I11" s="205" t="e">
        <f t="shared" si="17"/>
        <v>#NUM!</v>
      </c>
      <c r="J11" s="205" t="e">
        <f t="shared" si="7"/>
        <v>#NUM!</v>
      </c>
      <c r="K11" s="205" t="e">
        <f t="shared" si="8"/>
        <v>#NUM!</v>
      </c>
      <c r="L11" s="204" t="e">
        <f t="shared" si="9"/>
        <v>#NUM!</v>
      </c>
      <c r="M11" s="198"/>
      <c r="N11" s="566" t="s">
        <v>437</v>
      </c>
      <c r="O11" s="567">
        <f>'1_Wniosek_klient'!C66</f>
        <v>43131</v>
      </c>
      <c r="P11" s="198"/>
      <c r="Q11" s="195">
        <f t="shared" si="10"/>
        <v>0</v>
      </c>
      <c r="R11" s="195">
        <f t="shared" si="11"/>
        <v>0</v>
      </c>
      <c r="T11" s="194">
        <f t="shared" si="18"/>
        <v>0</v>
      </c>
      <c r="U11" s="193">
        <f t="shared" si="12"/>
        <v>43465</v>
      </c>
      <c r="V11" s="192">
        <f t="shared" si="13"/>
        <v>0</v>
      </c>
      <c r="W11" s="192">
        <f t="shared" si="14"/>
        <v>0</v>
      </c>
      <c r="X11" s="192">
        <f t="shared" si="19"/>
        <v>0</v>
      </c>
      <c r="Y11" s="192">
        <f t="shared" si="15"/>
        <v>0</v>
      </c>
      <c r="Z11" s="192">
        <f t="shared" si="20"/>
        <v>0</v>
      </c>
      <c r="AB11" s="203"/>
      <c r="AC11" s="240">
        <v>0</v>
      </c>
      <c r="AD11" s="239"/>
      <c r="AE11" s="230">
        <v>0</v>
      </c>
      <c r="AF11" s="228">
        <f t="shared" ref="AF11:AM11" si="26">IFERROR(VLOOKUP(AF12,$U$5:$AA$77,6,FALSE),0)</f>
        <v>0</v>
      </c>
      <c r="AG11" s="228">
        <f t="shared" si="26"/>
        <v>0</v>
      </c>
      <c r="AH11" s="228">
        <f t="shared" si="26"/>
        <v>0</v>
      </c>
      <c r="AI11" s="228">
        <f t="shared" si="26"/>
        <v>0</v>
      </c>
      <c r="AJ11" s="228">
        <f t="shared" si="26"/>
        <v>0</v>
      </c>
      <c r="AK11" s="228">
        <f t="shared" si="26"/>
        <v>0</v>
      </c>
      <c r="AL11" s="228">
        <f t="shared" si="26"/>
        <v>0</v>
      </c>
      <c r="AM11" s="228">
        <f t="shared" si="26"/>
        <v>0</v>
      </c>
      <c r="AY11" s="193">
        <v>44196</v>
      </c>
      <c r="AZ11" s="283"/>
      <c r="BA11" s="213">
        <f>VLOOKUP(AY11,$U$5:$Z$77,6,FALSE)</f>
        <v>0</v>
      </c>
      <c r="BB11" s="213">
        <f t="shared" si="25"/>
        <v>0</v>
      </c>
      <c r="BC11" s="213">
        <f t="shared" ref="BC11:BC16" si="27">VLOOKUP(AY12,$U$5:$Z$136,2,FALSE)</f>
        <v>0</v>
      </c>
      <c r="BD11" s="213">
        <f t="shared" si="23"/>
        <v>0</v>
      </c>
      <c r="BE11" s="157">
        <v>10</v>
      </c>
      <c r="BF11" s="215">
        <v>42004</v>
      </c>
      <c r="BG11" s="215">
        <v>42094</v>
      </c>
      <c r="BH11" s="215">
        <v>42185</v>
      </c>
      <c r="BI11" s="215">
        <v>42277</v>
      </c>
    </row>
    <row r="12" spans="3:61" ht="18" customHeight="1">
      <c r="C12" s="195">
        <f t="shared" si="4"/>
        <v>0</v>
      </c>
      <c r="D12" s="195">
        <f t="shared" si="5"/>
        <v>0</v>
      </c>
      <c r="F12" s="194">
        <f t="shared" si="16"/>
        <v>0</v>
      </c>
      <c r="G12" s="193">
        <f t="shared" si="6"/>
        <v>0</v>
      </c>
      <c r="H12" s="205" t="e">
        <f t="shared" si="2"/>
        <v>#NUM!</v>
      </c>
      <c r="I12" s="205" t="e">
        <f t="shared" si="17"/>
        <v>#NUM!</v>
      </c>
      <c r="J12" s="205" t="e">
        <f t="shared" si="7"/>
        <v>#NUM!</v>
      </c>
      <c r="K12" s="205" t="e">
        <f t="shared" si="8"/>
        <v>#NUM!</v>
      </c>
      <c r="L12" s="204" t="e">
        <f t="shared" si="9"/>
        <v>#NUM!</v>
      </c>
      <c r="M12" s="198"/>
      <c r="O12" s="569">
        <f>(O7-O11)/30</f>
        <v>5</v>
      </c>
      <c r="P12" s="198"/>
      <c r="Q12" s="195">
        <f t="shared" si="10"/>
        <v>0</v>
      </c>
      <c r="R12" s="195">
        <f t="shared" si="11"/>
        <v>0</v>
      </c>
      <c r="T12" s="194">
        <f t="shared" si="18"/>
        <v>0</v>
      </c>
      <c r="U12" s="193">
        <f t="shared" si="12"/>
        <v>43496</v>
      </c>
      <c r="V12" s="192">
        <f t="shared" si="13"/>
        <v>0</v>
      </c>
      <c r="W12" s="192">
        <f t="shared" si="14"/>
        <v>0</v>
      </c>
      <c r="X12" s="192">
        <f t="shared" si="19"/>
        <v>0</v>
      </c>
      <c r="Y12" s="192">
        <f t="shared" si="15"/>
        <v>0</v>
      </c>
      <c r="Z12" s="192">
        <f t="shared" si="20"/>
        <v>0</v>
      </c>
      <c r="AB12" s="203"/>
      <c r="AC12" s="236">
        <v>5</v>
      </c>
      <c r="AD12" s="235"/>
      <c r="AE12" s="234">
        <f>VLOOKUP(AE11,$T$5:$Z$77,7,FALSE)</f>
        <v>0</v>
      </c>
      <c r="AF12" s="220">
        <f t="shared" ref="AF12:AM12" si="28">VLOOKUP($AC$12,$AO$12:$AX$16,AP2,FALSE)</f>
        <v>42460</v>
      </c>
      <c r="AG12" s="220">
        <f t="shared" si="28"/>
        <v>42551</v>
      </c>
      <c r="AH12" s="220">
        <f t="shared" si="28"/>
        <v>42643</v>
      </c>
      <c r="AI12" s="220">
        <f t="shared" si="28"/>
        <v>42735</v>
      </c>
      <c r="AJ12" s="220">
        <f t="shared" si="28"/>
        <v>43100</v>
      </c>
      <c r="AK12" s="220">
        <f t="shared" si="28"/>
        <v>43465</v>
      </c>
      <c r="AL12" s="220">
        <f t="shared" si="28"/>
        <v>43830</v>
      </c>
      <c r="AM12" s="220">
        <f t="shared" si="28"/>
        <v>44196</v>
      </c>
      <c r="AO12" s="226">
        <v>1</v>
      </c>
      <c r="AP12" s="165">
        <f>EOMONTH(AP17,5)</f>
        <v>42185</v>
      </c>
      <c r="AQ12" s="165">
        <f>EOMONTH(AP12,3)</f>
        <v>42277</v>
      </c>
      <c r="AR12" s="165">
        <f>EOMONTH(AQ12,3)</f>
        <v>42369</v>
      </c>
      <c r="AS12" s="165">
        <f t="shared" ref="AS12:AX12" si="29">EOMONTH(AR12,12)</f>
        <v>42735</v>
      </c>
      <c r="AT12" s="165">
        <f t="shared" si="29"/>
        <v>43100</v>
      </c>
      <c r="AU12" s="165">
        <f t="shared" si="29"/>
        <v>43465</v>
      </c>
      <c r="AV12" s="165">
        <f t="shared" si="29"/>
        <v>43830</v>
      </c>
      <c r="AW12" s="165">
        <f t="shared" si="29"/>
        <v>44196</v>
      </c>
      <c r="AX12" s="224">
        <f t="shared" si="29"/>
        <v>44561</v>
      </c>
      <c r="AY12" s="212">
        <v>44561</v>
      </c>
      <c r="AZ12" s="283"/>
      <c r="BA12" s="213">
        <f>VLOOKUP(AY12,$U$5:$Z$77,6,FALSE)</f>
        <v>0</v>
      </c>
      <c r="BB12" s="213">
        <f t="shared" si="25"/>
        <v>0</v>
      </c>
      <c r="BC12" s="213">
        <f t="shared" si="27"/>
        <v>0</v>
      </c>
      <c r="BD12" s="213">
        <f t="shared" si="23"/>
        <v>0</v>
      </c>
      <c r="BE12" s="157">
        <v>11</v>
      </c>
      <c r="BF12" s="215">
        <v>42035</v>
      </c>
      <c r="BG12" s="215">
        <v>42124</v>
      </c>
      <c r="BH12" s="215"/>
      <c r="BI12" s="215">
        <v>42308</v>
      </c>
    </row>
    <row r="13" spans="3:61" ht="15" customHeight="1">
      <c r="C13" s="195">
        <f t="shared" si="4"/>
        <v>0</v>
      </c>
      <c r="D13" s="195">
        <f t="shared" si="5"/>
        <v>0</v>
      </c>
      <c r="F13" s="194">
        <f t="shared" si="16"/>
        <v>0</v>
      </c>
      <c r="G13" s="193">
        <f t="shared" si="6"/>
        <v>0</v>
      </c>
      <c r="H13" s="205" t="e">
        <f t="shared" si="2"/>
        <v>#NUM!</v>
      </c>
      <c r="I13" s="205" t="e">
        <f t="shared" si="17"/>
        <v>#NUM!</v>
      </c>
      <c r="J13" s="205" t="e">
        <f t="shared" si="7"/>
        <v>#NUM!</v>
      </c>
      <c r="K13" s="205" t="e">
        <f t="shared" si="8"/>
        <v>#NUM!</v>
      </c>
      <c r="L13" s="204" t="e">
        <f t="shared" si="9"/>
        <v>#NUM!</v>
      </c>
      <c r="M13" s="198"/>
      <c r="O13" s="569">
        <f>INT(O12)</f>
        <v>5</v>
      </c>
      <c r="P13" s="198"/>
      <c r="Q13" s="195">
        <f t="shared" si="10"/>
        <v>0</v>
      </c>
      <c r="R13" s="195">
        <f t="shared" si="11"/>
        <v>0</v>
      </c>
      <c r="T13" s="194">
        <f t="shared" si="18"/>
        <v>0</v>
      </c>
      <c r="U13" s="193">
        <f t="shared" si="12"/>
        <v>43524</v>
      </c>
      <c r="V13" s="192">
        <f t="shared" si="13"/>
        <v>0</v>
      </c>
      <c r="W13" s="192">
        <f t="shared" si="14"/>
        <v>0</v>
      </c>
      <c r="X13" s="192">
        <f t="shared" si="19"/>
        <v>0</v>
      </c>
      <c r="Y13" s="192">
        <f t="shared" si="15"/>
        <v>0</v>
      </c>
      <c r="Z13" s="192">
        <f t="shared" si="20"/>
        <v>0</v>
      </c>
      <c r="AB13" s="203"/>
      <c r="AD13" s="231"/>
      <c r="AE13" s="230"/>
      <c r="AF13" s="228">
        <f t="shared" ref="AF13:AM13" si="30">AF12</f>
        <v>42460</v>
      </c>
      <c r="AG13" s="228">
        <f t="shared" si="30"/>
        <v>42551</v>
      </c>
      <c r="AH13" s="228">
        <f t="shared" si="30"/>
        <v>42643</v>
      </c>
      <c r="AI13" s="228">
        <f t="shared" si="30"/>
        <v>42735</v>
      </c>
      <c r="AJ13" s="228">
        <f t="shared" si="30"/>
        <v>43100</v>
      </c>
      <c r="AK13" s="229">
        <f t="shared" si="30"/>
        <v>43465</v>
      </c>
      <c r="AL13" s="229">
        <f t="shared" si="30"/>
        <v>43830</v>
      </c>
      <c r="AM13" s="229">
        <f t="shared" si="30"/>
        <v>44196</v>
      </c>
      <c r="AO13" s="226">
        <v>2</v>
      </c>
      <c r="AP13" s="165">
        <f>EOMONTH(AP12,3)</f>
        <v>42277</v>
      </c>
      <c r="AQ13" s="165">
        <f>EOMONTH(AQ12,3)</f>
        <v>42369</v>
      </c>
      <c r="AR13" s="165">
        <f t="shared" ref="AR13:AX13" si="31">EOMONTH(AR12,12)</f>
        <v>42735</v>
      </c>
      <c r="AS13" s="165">
        <f t="shared" si="31"/>
        <v>43100</v>
      </c>
      <c r="AT13" s="165">
        <f t="shared" si="31"/>
        <v>43465</v>
      </c>
      <c r="AU13" s="165">
        <f t="shared" si="31"/>
        <v>43830</v>
      </c>
      <c r="AV13" s="165">
        <f t="shared" si="31"/>
        <v>44196</v>
      </c>
      <c r="AW13" s="165">
        <f t="shared" si="31"/>
        <v>44561</v>
      </c>
      <c r="AX13" s="224">
        <f t="shared" si="31"/>
        <v>44926</v>
      </c>
      <c r="AY13" s="212">
        <v>44926</v>
      </c>
      <c r="AZ13" s="212"/>
      <c r="BA13" s="213">
        <f t="shared" ref="BA13:BA18" si="32">VLOOKUP(AY13,$U$5:$Z$125,6,FALSE)</f>
        <v>0</v>
      </c>
      <c r="BB13" s="213">
        <f t="shared" si="25"/>
        <v>0</v>
      </c>
      <c r="BC13" s="213">
        <f t="shared" si="27"/>
        <v>0</v>
      </c>
      <c r="BD13" s="213">
        <f t="shared" si="23"/>
        <v>0</v>
      </c>
      <c r="BE13" s="157">
        <v>12</v>
      </c>
      <c r="BF13" s="215">
        <v>42063</v>
      </c>
      <c r="BG13" s="215">
        <v>42155</v>
      </c>
      <c r="BH13" s="215"/>
      <c r="BI13" s="215">
        <v>42338</v>
      </c>
    </row>
    <row r="14" spans="3:61" ht="15" customHeight="1">
      <c r="C14" s="195">
        <f t="shared" si="4"/>
        <v>0</v>
      </c>
      <c r="D14" s="195">
        <f t="shared" si="5"/>
        <v>0</v>
      </c>
      <c r="F14" s="194">
        <f t="shared" si="16"/>
        <v>0</v>
      </c>
      <c r="G14" s="193">
        <f t="shared" si="6"/>
        <v>0</v>
      </c>
      <c r="H14" s="205" t="e">
        <f t="shared" si="2"/>
        <v>#NUM!</v>
      </c>
      <c r="I14" s="205" t="e">
        <f t="shared" si="17"/>
        <v>#NUM!</v>
      </c>
      <c r="J14" s="205" t="e">
        <f t="shared" si="7"/>
        <v>#NUM!</v>
      </c>
      <c r="K14" s="205" t="e">
        <f t="shared" si="8"/>
        <v>#NUM!</v>
      </c>
      <c r="L14" s="204" t="e">
        <f t="shared" si="9"/>
        <v>#NUM!</v>
      </c>
      <c r="M14" s="198"/>
      <c r="N14" s="198"/>
      <c r="O14" s="198"/>
      <c r="P14" s="198"/>
      <c r="Q14" s="195">
        <f t="shared" si="10"/>
        <v>0</v>
      </c>
      <c r="R14" s="195">
        <f t="shared" si="11"/>
        <v>0</v>
      </c>
      <c r="T14" s="194">
        <f t="shared" si="18"/>
        <v>0</v>
      </c>
      <c r="U14" s="193">
        <f t="shared" si="12"/>
        <v>43555</v>
      </c>
      <c r="V14" s="192">
        <f t="shared" si="13"/>
        <v>0</v>
      </c>
      <c r="W14" s="192">
        <f t="shared" si="14"/>
        <v>0</v>
      </c>
      <c r="X14" s="192">
        <f t="shared" si="19"/>
        <v>0</v>
      </c>
      <c r="Y14" s="192">
        <f t="shared" si="15"/>
        <v>0</v>
      </c>
      <c r="Z14" s="192">
        <f t="shared" si="20"/>
        <v>0</v>
      </c>
      <c r="AB14" s="203"/>
      <c r="AC14" s="189"/>
      <c r="AD14" s="189"/>
      <c r="AE14" s="189"/>
      <c r="AF14" s="228">
        <f t="shared" ref="AF14:AM14" si="33">IF(AND($AB$5&lt;=AF13,$AB$5&gt;AE13),$V$5,0)</f>
        <v>0</v>
      </c>
      <c r="AG14" s="228">
        <f t="shared" si="33"/>
        <v>0</v>
      </c>
      <c r="AH14" s="228">
        <f t="shared" si="33"/>
        <v>0</v>
      </c>
      <c r="AI14" s="228">
        <f t="shared" si="33"/>
        <v>0</v>
      </c>
      <c r="AJ14" s="228">
        <f t="shared" si="33"/>
        <v>0</v>
      </c>
      <c r="AK14" s="227">
        <f t="shared" si="33"/>
        <v>0</v>
      </c>
      <c r="AL14" s="227">
        <f t="shared" si="33"/>
        <v>0</v>
      </c>
      <c r="AM14" s="227">
        <f t="shared" si="33"/>
        <v>0</v>
      </c>
      <c r="AO14" s="226">
        <v>3</v>
      </c>
      <c r="AP14" s="165">
        <f>EOMONTH(AP13,3)</f>
        <v>42369</v>
      </c>
      <c r="AQ14" s="165">
        <f t="shared" ref="AQ14:AX15" si="34">EOMONTH(AP14,12)</f>
        <v>42735</v>
      </c>
      <c r="AR14" s="165">
        <f t="shared" si="34"/>
        <v>43100</v>
      </c>
      <c r="AS14" s="165">
        <f t="shared" si="34"/>
        <v>43465</v>
      </c>
      <c r="AT14" s="165">
        <f t="shared" si="34"/>
        <v>43830</v>
      </c>
      <c r="AU14" s="165">
        <f t="shared" si="34"/>
        <v>44196</v>
      </c>
      <c r="AV14" s="165">
        <f t="shared" si="34"/>
        <v>44561</v>
      </c>
      <c r="AW14" s="165">
        <f t="shared" si="34"/>
        <v>44926</v>
      </c>
      <c r="AX14" s="224">
        <f t="shared" si="34"/>
        <v>45291</v>
      </c>
      <c r="AY14" s="212">
        <v>45291</v>
      </c>
      <c r="AZ14" s="212"/>
      <c r="BA14" s="213">
        <f t="shared" si="32"/>
        <v>0</v>
      </c>
      <c r="BB14" s="213">
        <f t="shared" si="25"/>
        <v>0</v>
      </c>
      <c r="BC14" s="213">
        <f t="shared" si="27"/>
        <v>0</v>
      </c>
      <c r="BD14" s="213">
        <f t="shared" si="23"/>
        <v>0</v>
      </c>
      <c r="BE14" s="157">
        <v>13</v>
      </c>
      <c r="BF14" s="215">
        <v>42094</v>
      </c>
      <c r="BG14" s="215">
        <v>42185</v>
      </c>
      <c r="BH14" s="215"/>
      <c r="BI14" s="215">
        <v>42369</v>
      </c>
    </row>
    <row r="15" spans="3:61" ht="15" customHeight="1">
      <c r="C15" s="195">
        <f t="shared" si="4"/>
        <v>0</v>
      </c>
      <c r="D15" s="195">
        <f t="shared" si="5"/>
        <v>0</v>
      </c>
      <c r="F15" s="194">
        <f t="shared" si="16"/>
        <v>0</v>
      </c>
      <c r="G15" s="193">
        <f t="shared" si="6"/>
        <v>0</v>
      </c>
      <c r="H15" s="205" t="e">
        <f t="shared" si="2"/>
        <v>#NUM!</v>
      </c>
      <c r="I15" s="205" t="e">
        <f t="shared" si="17"/>
        <v>#NUM!</v>
      </c>
      <c r="J15" s="205" t="e">
        <f t="shared" si="7"/>
        <v>#NUM!</v>
      </c>
      <c r="K15" s="205" t="e">
        <f t="shared" si="8"/>
        <v>#NUM!</v>
      </c>
      <c r="L15" s="204" t="e">
        <f t="shared" si="9"/>
        <v>#NUM!</v>
      </c>
      <c r="M15" s="198"/>
      <c r="Q15" s="195">
        <f t="shared" si="10"/>
        <v>0</v>
      </c>
      <c r="R15" s="195">
        <f t="shared" si="11"/>
        <v>0</v>
      </c>
      <c r="S15" s="214"/>
      <c r="T15" s="194">
        <f t="shared" si="18"/>
        <v>0</v>
      </c>
      <c r="U15" s="193">
        <f t="shared" si="12"/>
        <v>43585</v>
      </c>
      <c r="V15" s="192">
        <f t="shared" si="13"/>
        <v>0</v>
      </c>
      <c r="W15" s="192">
        <f t="shared" si="14"/>
        <v>0</v>
      </c>
      <c r="X15" s="192">
        <f t="shared" si="19"/>
        <v>0</v>
      </c>
      <c r="Y15" s="192">
        <f t="shared" si="15"/>
        <v>0</v>
      </c>
      <c r="Z15" s="192">
        <f t="shared" si="20"/>
        <v>0</v>
      </c>
      <c r="AB15" s="203"/>
      <c r="AC15" s="189"/>
      <c r="AD15" s="189"/>
      <c r="AE15" s="189"/>
      <c r="AF15" s="189"/>
      <c r="AG15" s="189"/>
      <c r="AH15" s="189"/>
      <c r="AI15" s="189"/>
      <c r="AJ15" s="189"/>
      <c r="AK15" s="189"/>
      <c r="AL15" s="189"/>
      <c r="AM15" s="189"/>
      <c r="AO15" s="226">
        <v>4</v>
      </c>
      <c r="AP15" s="225">
        <f>EOMONTH(AP14,12)</f>
        <v>42735</v>
      </c>
      <c r="AQ15" s="165">
        <f t="shared" si="34"/>
        <v>43100</v>
      </c>
      <c r="AR15" s="165">
        <f t="shared" si="34"/>
        <v>43465</v>
      </c>
      <c r="AS15" s="165">
        <f t="shared" si="34"/>
        <v>43830</v>
      </c>
      <c r="AT15" s="165">
        <f t="shared" si="34"/>
        <v>44196</v>
      </c>
      <c r="AU15" s="165">
        <f t="shared" si="34"/>
        <v>44561</v>
      </c>
      <c r="AV15" s="165">
        <f t="shared" si="34"/>
        <v>44926</v>
      </c>
      <c r="AW15" s="165">
        <f t="shared" si="34"/>
        <v>45291</v>
      </c>
      <c r="AX15" s="224">
        <f t="shared" si="34"/>
        <v>45657</v>
      </c>
      <c r="AY15" s="212">
        <v>45657</v>
      </c>
      <c r="AZ15" s="212"/>
      <c r="BA15" s="213">
        <f t="shared" si="32"/>
        <v>0</v>
      </c>
      <c r="BB15" s="213">
        <f t="shared" si="25"/>
        <v>0</v>
      </c>
      <c r="BC15" s="213">
        <f t="shared" si="27"/>
        <v>0</v>
      </c>
      <c r="BD15" s="213">
        <f t="shared" si="23"/>
        <v>0</v>
      </c>
      <c r="BE15" s="157">
        <v>14</v>
      </c>
      <c r="BF15" s="215">
        <v>42124</v>
      </c>
      <c r="BG15" s="215"/>
      <c r="BH15" s="215"/>
      <c r="BI15" s="215"/>
    </row>
    <row r="16" spans="3:61" ht="15" customHeight="1">
      <c r="C16" s="195">
        <f t="shared" si="4"/>
        <v>0</v>
      </c>
      <c r="D16" s="195">
        <f t="shared" si="5"/>
        <v>0</v>
      </c>
      <c r="F16" s="194">
        <f t="shared" si="16"/>
        <v>0</v>
      </c>
      <c r="G16" s="193">
        <f t="shared" si="6"/>
        <v>0</v>
      </c>
      <c r="H16" s="205" t="e">
        <f t="shared" si="2"/>
        <v>#NUM!</v>
      </c>
      <c r="I16" s="205" t="e">
        <f t="shared" si="17"/>
        <v>#NUM!</v>
      </c>
      <c r="J16" s="205" t="e">
        <f t="shared" si="7"/>
        <v>#NUM!</v>
      </c>
      <c r="K16" s="205" t="e">
        <f t="shared" si="8"/>
        <v>#NUM!</v>
      </c>
      <c r="L16" s="204" t="e">
        <f t="shared" si="9"/>
        <v>#NUM!</v>
      </c>
      <c r="M16" s="198"/>
      <c r="Q16" s="195">
        <f t="shared" si="10"/>
        <v>0</v>
      </c>
      <c r="R16" s="195">
        <f t="shared" si="11"/>
        <v>0</v>
      </c>
      <c r="S16" s="214"/>
      <c r="T16" s="194">
        <f t="shared" si="18"/>
        <v>0</v>
      </c>
      <c r="U16" s="193">
        <f t="shared" si="12"/>
        <v>43616</v>
      </c>
      <c r="V16" s="192">
        <f t="shared" si="13"/>
        <v>0</v>
      </c>
      <c r="W16" s="192">
        <f t="shared" si="14"/>
        <v>0</v>
      </c>
      <c r="X16" s="192">
        <f t="shared" si="19"/>
        <v>0</v>
      </c>
      <c r="Y16" s="192">
        <f t="shared" si="15"/>
        <v>0</v>
      </c>
      <c r="Z16" s="192">
        <f t="shared" si="20"/>
        <v>0</v>
      </c>
      <c r="AB16" s="203"/>
      <c r="AC16" s="191"/>
      <c r="AD16" s="206"/>
      <c r="AE16" s="191"/>
      <c r="AF16" s="191"/>
      <c r="AG16" s="191"/>
      <c r="AH16" s="191"/>
      <c r="AI16" s="191"/>
      <c r="AJ16" s="191"/>
      <c r="AK16" s="223"/>
      <c r="AL16" s="223"/>
      <c r="AM16" s="222"/>
      <c r="AO16" s="221">
        <v>5</v>
      </c>
      <c r="AP16" s="220">
        <f>EOMONTH(AP14,3)</f>
        <v>42460</v>
      </c>
      <c r="AQ16" s="220">
        <f>EOMONTH(AP16,3)</f>
        <v>42551</v>
      </c>
      <c r="AR16" s="220">
        <f>EOMONTH(AQ16,3)</f>
        <v>42643</v>
      </c>
      <c r="AS16" s="220">
        <f>EOMONTH(AR16,3)</f>
        <v>42735</v>
      </c>
      <c r="AT16" s="220">
        <f>EOMONTH(AS16,12)</f>
        <v>43100</v>
      </c>
      <c r="AU16" s="220">
        <f>EOMONTH(AT16,12)</f>
        <v>43465</v>
      </c>
      <c r="AV16" s="220">
        <f>EOMONTH(AU16,12)</f>
        <v>43830</v>
      </c>
      <c r="AW16" s="220">
        <f>EOMONTH(AV16,12)</f>
        <v>44196</v>
      </c>
      <c r="AX16" s="219">
        <f>EOMONTH(AW16,12)</f>
        <v>44561</v>
      </c>
      <c r="AY16" s="212">
        <v>46022</v>
      </c>
      <c r="AZ16" s="212"/>
      <c r="BA16" s="213">
        <f t="shared" si="32"/>
        <v>0</v>
      </c>
      <c r="BB16" s="213">
        <f t="shared" si="25"/>
        <v>0</v>
      </c>
      <c r="BC16" s="213">
        <f t="shared" si="27"/>
        <v>0</v>
      </c>
      <c r="BD16" s="213">
        <f t="shared" si="23"/>
        <v>0</v>
      </c>
      <c r="BE16" s="157">
        <v>15</v>
      </c>
      <c r="BF16" s="215">
        <v>42155</v>
      </c>
      <c r="BG16" s="215"/>
      <c r="BH16" s="215"/>
      <c r="BI16" s="215"/>
    </row>
    <row r="17" spans="3:61" ht="15" customHeight="1">
      <c r="C17" s="195">
        <f t="shared" si="4"/>
        <v>0</v>
      </c>
      <c r="D17" s="195">
        <f t="shared" si="5"/>
        <v>0</v>
      </c>
      <c r="F17" s="194">
        <f t="shared" si="16"/>
        <v>0</v>
      </c>
      <c r="G17" s="193">
        <f t="shared" si="6"/>
        <v>0</v>
      </c>
      <c r="H17" s="205" t="e">
        <f t="shared" si="2"/>
        <v>#NUM!</v>
      </c>
      <c r="I17" s="205" t="e">
        <f t="shared" si="17"/>
        <v>#NUM!</v>
      </c>
      <c r="J17" s="205" t="e">
        <f t="shared" si="7"/>
        <v>#NUM!</v>
      </c>
      <c r="K17" s="205" t="e">
        <f t="shared" si="8"/>
        <v>#NUM!</v>
      </c>
      <c r="L17" s="204" t="e">
        <f t="shared" si="9"/>
        <v>#NUM!</v>
      </c>
      <c r="M17" s="198"/>
      <c r="Q17" s="195">
        <f t="shared" si="10"/>
        <v>0</v>
      </c>
      <c r="R17" s="195">
        <f t="shared" si="11"/>
        <v>0</v>
      </c>
      <c r="S17" s="214"/>
      <c r="T17" s="194">
        <f t="shared" si="18"/>
        <v>0</v>
      </c>
      <c r="U17" s="193">
        <f t="shared" si="12"/>
        <v>43646</v>
      </c>
      <c r="V17" s="192">
        <f t="shared" si="13"/>
        <v>0</v>
      </c>
      <c r="W17" s="192">
        <f t="shared" si="14"/>
        <v>0</v>
      </c>
      <c r="X17" s="192">
        <f t="shared" si="19"/>
        <v>0</v>
      </c>
      <c r="Y17" s="192">
        <f t="shared" si="15"/>
        <v>0</v>
      </c>
      <c r="Z17" s="192">
        <f t="shared" si="20"/>
        <v>0</v>
      </c>
      <c r="AB17" s="203"/>
      <c r="AC17" s="191"/>
      <c r="AD17" s="206"/>
      <c r="AE17" s="207"/>
      <c r="AF17" s="191"/>
      <c r="AG17" s="207"/>
      <c r="AH17" s="207"/>
      <c r="AI17" s="207"/>
      <c r="AJ17" s="207"/>
      <c r="AK17" s="196"/>
      <c r="AL17" s="196"/>
      <c r="AM17" s="196"/>
      <c r="AO17" s="218">
        <f>AE2</f>
        <v>2015</v>
      </c>
      <c r="AP17" s="217">
        <f>DATE(AO17,1,31)</f>
        <v>42035</v>
      </c>
      <c r="AS17" s="212"/>
      <c r="AU17" s="212"/>
      <c r="AV17" s="212"/>
      <c r="AX17" s="212"/>
      <c r="AY17" s="212">
        <v>46387</v>
      </c>
      <c r="AZ17" s="212"/>
      <c r="BA17" s="213">
        <f t="shared" si="32"/>
        <v>0</v>
      </c>
      <c r="BB17" s="213">
        <f t="shared" si="25"/>
        <v>0</v>
      </c>
      <c r="BC17" s="213">
        <f>VLOOKUP(AY18,$U$5:$Z$140,2,FALSE)</f>
        <v>0</v>
      </c>
      <c r="BD17" s="213">
        <f t="shared" si="23"/>
        <v>0</v>
      </c>
      <c r="BE17" s="157">
        <v>16</v>
      </c>
      <c r="BF17" s="212">
        <v>42004</v>
      </c>
      <c r="BG17" s="212">
        <v>42004</v>
      </c>
      <c r="BH17" s="212">
        <v>42004</v>
      </c>
      <c r="BI17" s="212">
        <v>42369</v>
      </c>
    </row>
    <row r="18" spans="3:61" ht="15" customHeight="1">
      <c r="C18" s="195">
        <f t="shared" si="4"/>
        <v>0</v>
      </c>
      <c r="D18" s="195">
        <f t="shared" si="5"/>
        <v>0</v>
      </c>
      <c r="F18" s="194">
        <f t="shared" si="16"/>
        <v>0</v>
      </c>
      <c r="G18" s="193">
        <f t="shared" si="6"/>
        <v>0</v>
      </c>
      <c r="H18" s="205" t="e">
        <f t="shared" si="2"/>
        <v>#NUM!</v>
      </c>
      <c r="I18" s="205" t="e">
        <f t="shared" si="17"/>
        <v>#NUM!</v>
      </c>
      <c r="J18" s="205" t="e">
        <f t="shared" si="7"/>
        <v>#NUM!</v>
      </c>
      <c r="K18" s="205" t="e">
        <f t="shared" si="8"/>
        <v>#NUM!</v>
      </c>
      <c r="L18" s="204" t="e">
        <f t="shared" si="9"/>
        <v>#NUM!</v>
      </c>
      <c r="M18" s="198"/>
      <c r="Q18" s="195">
        <f t="shared" si="10"/>
        <v>0</v>
      </c>
      <c r="R18" s="195">
        <f t="shared" si="11"/>
        <v>0</v>
      </c>
      <c r="T18" s="194">
        <f t="shared" si="18"/>
        <v>0</v>
      </c>
      <c r="U18" s="193">
        <f t="shared" si="12"/>
        <v>43677</v>
      </c>
      <c r="V18" s="192">
        <f t="shared" si="13"/>
        <v>0</v>
      </c>
      <c r="W18" s="192">
        <f t="shared" si="14"/>
        <v>0</v>
      </c>
      <c r="X18" s="192">
        <f t="shared" si="19"/>
        <v>0</v>
      </c>
      <c r="Y18" s="192">
        <f t="shared" si="15"/>
        <v>0</v>
      </c>
      <c r="Z18" s="192">
        <f t="shared" si="20"/>
        <v>0</v>
      </c>
      <c r="AB18" s="203"/>
      <c r="AC18" s="191"/>
      <c r="AD18" s="191"/>
      <c r="AE18" s="191"/>
      <c r="AF18" s="191"/>
      <c r="AG18" s="191"/>
      <c r="AH18" s="191"/>
      <c r="AI18" s="191"/>
      <c r="AJ18" s="191"/>
      <c r="AK18" s="208"/>
      <c r="AL18" s="208"/>
      <c r="AM18" s="197"/>
      <c r="AS18" s="212"/>
      <c r="AU18" s="212"/>
      <c r="AV18" s="212"/>
      <c r="AX18" s="212"/>
      <c r="AY18" s="212">
        <v>46752</v>
      </c>
      <c r="AZ18" s="212"/>
      <c r="BA18" s="213">
        <f t="shared" si="32"/>
        <v>0</v>
      </c>
      <c r="BB18" s="213">
        <f t="shared" si="25"/>
        <v>0</v>
      </c>
      <c r="BC18" s="213">
        <f>VLOOKUP(AY19,$U$5:$Z$140,2,FALSE)</f>
        <v>0</v>
      </c>
      <c r="BD18" s="213">
        <f t="shared" si="23"/>
        <v>0</v>
      </c>
    </row>
    <row r="19" spans="3:61" ht="15" customHeight="1">
      <c r="C19" s="195">
        <f t="shared" si="4"/>
        <v>0</v>
      </c>
      <c r="D19" s="195">
        <f t="shared" si="5"/>
        <v>0</v>
      </c>
      <c r="F19" s="194">
        <f t="shared" si="16"/>
        <v>0</v>
      </c>
      <c r="G19" s="193">
        <f t="shared" si="6"/>
        <v>0</v>
      </c>
      <c r="H19" s="205" t="e">
        <f t="shared" si="2"/>
        <v>#NUM!</v>
      </c>
      <c r="I19" s="205" t="e">
        <f t="shared" si="17"/>
        <v>#NUM!</v>
      </c>
      <c r="J19" s="205" t="e">
        <f t="shared" si="7"/>
        <v>#NUM!</v>
      </c>
      <c r="K19" s="205" t="e">
        <f t="shared" si="8"/>
        <v>#NUM!</v>
      </c>
      <c r="L19" s="204" t="e">
        <f t="shared" si="9"/>
        <v>#NUM!</v>
      </c>
      <c r="M19" s="198"/>
      <c r="Q19" s="195">
        <f t="shared" si="10"/>
        <v>0</v>
      </c>
      <c r="R19" s="195">
        <f t="shared" si="11"/>
        <v>0</v>
      </c>
      <c r="T19" s="194">
        <f t="shared" si="18"/>
        <v>0</v>
      </c>
      <c r="U19" s="193">
        <f t="shared" si="12"/>
        <v>43708</v>
      </c>
      <c r="V19" s="192">
        <f t="shared" si="13"/>
        <v>0</v>
      </c>
      <c r="W19" s="192">
        <f t="shared" si="14"/>
        <v>0</v>
      </c>
      <c r="X19" s="192">
        <f t="shared" si="19"/>
        <v>0</v>
      </c>
      <c r="Y19" s="192">
        <f t="shared" si="15"/>
        <v>0</v>
      </c>
      <c r="Z19" s="192">
        <f t="shared" si="20"/>
        <v>0</v>
      </c>
      <c r="AB19" s="203"/>
      <c r="AC19" s="191"/>
      <c r="AD19" s="216"/>
      <c r="AE19" s="207"/>
      <c r="AF19" s="207"/>
      <c r="AG19" s="191"/>
      <c r="AH19" s="207"/>
      <c r="AI19" s="207"/>
      <c r="AJ19" s="207"/>
      <c r="AK19" s="196"/>
      <c r="AL19" s="196"/>
      <c r="AM19" s="196"/>
      <c r="AS19" s="212"/>
      <c r="AU19" s="212"/>
      <c r="AV19" s="212"/>
      <c r="AX19" s="212"/>
      <c r="AY19" s="206">
        <v>47118</v>
      </c>
      <c r="AZ19" s="212"/>
      <c r="BA19" s="213">
        <f>VLOOKUP(AY19,$U$5:$Z$140,6,FALSE)</f>
        <v>0</v>
      </c>
      <c r="BB19" s="213">
        <f t="shared" si="25"/>
        <v>0</v>
      </c>
      <c r="BC19" s="213"/>
      <c r="BD19" s="213"/>
    </row>
    <row r="20" spans="3:61" ht="15" customHeight="1">
      <c r="C20" s="195">
        <f t="shared" si="4"/>
        <v>0</v>
      </c>
      <c r="D20" s="195">
        <f t="shared" si="5"/>
        <v>0</v>
      </c>
      <c r="F20" s="194">
        <f t="shared" si="16"/>
        <v>0</v>
      </c>
      <c r="G20" s="193">
        <f t="shared" si="6"/>
        <v>0</v>
      </c>
      <c r="H20" s="205" t="e">
        <f t="shared" si="2"/>
        <v>#NUM!</v>
      </c>
      <c r="I20" s="205" t="e">
        <f t="shared" si="17"/>
        <v>#NUM!</v>
      </c>
      <c r="J20" s="205" t="e">
        <f t="shared" si="7"/>
        <v>#NUM!</v>
      </c>
      <c r="K20" s="205" t="e">
        <f t="shared" si="8"/>
        <v>#NUM!</v>
      </c>
      <c r="L20" s="204" t="e">
        <f t="shared" si="9"/>
        <v>#NUM!</v>
      </c>
      <c r="M20" s="198"/>
      <c r="Q20" s="195">
        <f t="shared" si="10"/>
        <v>0</v>
      </c>
      <c r="R20" s="195">
        <f t="shared" si="11"/>
        <v>0</v>
      </c>
      <c r="T20" s="194">
        <f t="shared" si="18"/>
        <v>0</v>
      </c>
      <c r="U20" s="193">
        <f t="shared" si="12"/>
        <v>43738</v>
      </c>
      <c r="V20" s="192">
        <f t="shared" si="13"/>
        <v>0</v>
      </c>
      <c r="W20" s="192">
        <f t="shared" si="14"/>
        <v>0</v>
      </c>
      <c r="X20" s="192">
        <f t="shared" si="19"/>
        <v>0</v>
      </c>
      <c r="Y20" s="192">
        <f t="shared" si="15"/>
        <v>0</v>
      </c>
      <c r="Z20" s="192">
        <f t="shared" si="20"/>
        <v>0</v>
      </c>
      <c r="AB20" s="203"/>
      <c r="AC20" s="191"/>
      <c r="AD20" s="191"/>
      <c r="AE20" s="191"/>
      <c r="AF20" s="191"/>
      <c r="AG20" s="191"/>
      <c r="AH20" s="191"/>
      <c r="AI20" s="191"/>
      <c r="AJ20" s="191"/>
      <c r="AK20" s="208"/>
      <c r="AL20" s="208"/>
      <c r="AM20" s="208"/>
      <c r="AS20" s="212"/>
      <c r="AU20" s="212"/>
      <c r="AV20" s="212"/>
      <c r="AX20" s="212"/>
      <c r="AY20" s="206">
        <v>47483</v>
      </c>
      <c r="AZ20" s="206"/>
      <c r="BA20" s="213"/>
      <c r="BB20" s="213"/>
      <c r="BC20" s="213"/>
      <c r="BD20" s="213"/>
    </row>
    <row r="21" spans="3:61" ht="15" customHeight="1">
      <c r="C21" s="195">
        <f t="shared" si="4"/>
        <v>0</v>
      </c>
      <c r="D21" s="195">
        <f t="shared" si="5"/>
        <v>0</v>
      </c>
      <c r="F21" s="194">
        <f t="shared" si="16"/>
        <v>0</v>
      </c>
      <c r="G21" s="193">
        <f t="shared" si="6"/>
        <v>0</v>
      </c>
      <c r="H21" s="205" t="e">
        <f t="shared" si="2"/>
        <v>#NUM!</v>
      </c>
      <c r="I21" s="205" t="e">
        <f t="shared" si="17"/>
        <v>#NUM!</v>
      </c>
      <c r="J21" s="205" t="e">
        <f t="shared" si="7"/>
        <v>#NUM!</v>
      </c>
      <c r="K21" s="205" t="e">
        <f t="shared" si="8"/>
        <v>#NUM!</v>
      </c>
      <c r="L21" s="204" t="e">
        <f t="shared" si="9"/>
        <v>#NUM!</v>
      </c>
      <c r="M21" s="198"/>
      <c r="P21" s="198"/>
      <c r="Q21" s="195">
        <f t="shared" si="10"/>
        <v>0</v>
      </c>
      <c r="R21" s="195">
        <f t="shared" si="11"/>
        <v>0</v>
      </c>
      <c r="T21" s="194">
        <f t="shared" si="18"/>
        <v>0</v>
      </c>
      <c r="U21" s="193">
        <f t="shared" si="12"/>
        <v>43769</v>
      </c>
      <c r="V21" s="192">
        <f t="shared" si="13"/>
        <v>0</v>
      </c>
      <c r="W21" s="192">
        <f t="shared" si="14"/>
        <v>0</v>
      </c>
      <c r="X21" s="192">
        <f t="shared" si="19"/>
        <v>0</v>
      </c>
      <c r="Y21" s="192">
        <f t="shared" si="15"/>
        <v>0</v>
      </c>
      <c r="Z21" s="192">
        <f t="shared" si="20"/>
        <v>0</v>
      </c>
      <c r="AA21" s="191"/>
      <c r="AB21" s="203"/>
      <c r="AC21" s="191"/>
      <c r="AD21" s="191"/>
      <c r="AE21" s="191"/>
      <c r="AF21" s="191"/>
      <c r="AG21" s="191"/>
      <c r="AH21" s="191"/>
      <c r="AI21" s="191"/>
      <c r="AJ21" s="191"/>
      <c r="AK21" s="208"/>
      <c r="AL21" s="208"/>
      <c r="AM21" s="208"/>
      <c r="AS21" s="212"/>
      <c r="AU21" s="212"/>
      <c r="AV21" s="212"/>
      <c r="AX21" s="212"/>
      <c r="AY21" s="212"/>
      <c r="AZ21" s="212"/>
      <c r="BA21" s="212"/>
      <c r="BC21" s="212"/>
      <c r="BD21" s="212"/>
    </row>
    <row r="22" spans="3:61" ht="15" customHeight="1">
      <c r="C22" s="195">
        <f t="shared" si="4"/>
        <v>0</v>
      </c>
      <c r="D22" s="195">
        <f t="shared" si="5"/>
        <v>0</v>
      </c>
      <c r="F22" s="194">
        <f t="shared" si="16"/>
        <v>0</v>
      </c>
      <c r="G22" s="193">
        <f t="shared" si="6"/>
        <v>0</v>
      </c>
      <c r="H22" s="205" t="e">
        <f t="shared" si="2"/>
        <v>#NUM!</v>
      </c>
      <c r="I22" s="205" t="e">
        <f t="shared" si="17"/>
        <v>#NUM!</v>
      </c>
      <c r="J22" s="205" t="e">
        <f t="shared" si="7"/>
        <v>#NUM!</v>
      </c>
      <c r="K22" s="205" t="e">
        <f t="shared" si="8"/>
        <v>#NUM!</v>
      </c>
      <c r="L22" s="204" t="e">
        <f t="shared" si="9"/>
        <v>#NUM!</v>
      </c>
      <c r="M22" s="198"/>
      <c r="N22" s="211"/>
      <c r="O22" s="211"/>
      <c r="P22" s="198"/>
      <c r="Q22" s="195">
        <f t="shared" si="10"/>
        <v>0</v>
      </c>
      <c r="R22" s="195">
        <f t="shared" si="11"/>
        <v>0</v>
      </c>
      <c r="T22" s="194">
        <f t="shared" si="18"/>
        <v>0</v>
      </c>
      <c r="U22" s="193">
        <f t="shared" si="12"/>
        <v>43799</v>
      </c>
      <c r="V22" s="192">
        <f t="shared" si="13"/>
        <v>0</v>
      </c>
      <c r="W22" s="192">
        <f t="shared" si="14"/>
        <v>0</v>
      </c>
      <c r="X22" s="192">
        <f t="shared" si="19"/>
        <v>0</v>
      </c>
      <c r="Y22" s="192">
        <f t="shared" si="15"/>
        <v>0</v>
      </c>
      <c r="Z22" s="192">
        <f t="shared" si="20"/>
        <v>0</v>
      </c>
      <c r="AA22" s="191"/>
      <c r="AB22" s="203"/>
      <c r="AC22" s="191"/>
      <c r="AD22" s="206"/>
      <c r="AE22" s="191"/>
      <c r="AF22" s="191"/>
      <c r="AG22" s="207"/>
      <c r="AH22" s="207"/>
      <c r="AI22" s="207"/>
      <c r="AJ22" s="207"/>
      <c r="AK22" s="196"/>
      <c r="AL22" s="196"/>
      <c r="AM22" s="196"/>
      <c r="AS22" s="212"/>
      <c r="AU22" s="212"/>
      <c r="AV22" s="212"/>
      <c r="AX22" s="212"/>
      <c r="AY22" s="212"/>
      <c r="AZ22" s="212"/>
      <c r="BA22" s="212"/>
      <c r="BC22" s="212"/>
      <c r="BD22" s="212"/>
    </row>
    <row r="23" spans="3:61" ht="15" customHeight="1">
      <c r="C23" s="195">
        <f t="shared" si="4"/>
        <v>0</v>
      </c>
      <c r="D23" s="195">
        <f t="shared" si="5"/>
        <v>0</v>
      </c>
      <c r="F23" s="194">
        <f t="shared" si="16"/>
        <v>0</v>
      </c>
      <c r="G23" s="193">
        <f t="shared" si="6"/>
        <v>0</v>
      </c>
      <c r="H23" s="205" t="e">
        <f t="shared" si="2"/>
        <v>#NUM!</v>
      </c>
      <c r="I23" s="205" t="e">
        <f t="shared" si="17"/>
        <v>#NUM!</v>
      </c>
      <c r="J23" s="205" t="e">
        <f t="shared" si="7"/>
        <v>#NUM!</v>
      </c>
      <c r="K23" s="205" t="e">
        <f t="shared" si="8"/>
        <v>#NUM!</v>
      </c>
      <c r="L23" s="204" t="e">
        <f t="shared" si="9"/>
        <v>#NUM!</v>
      </c>
      <c r="M23" s="198"/>
      <c r="N23" s="211"/>
      <c r="O23" s="211"/>
      <c r="P23" s="198"/>
      <c r="Q23" s="195">
        <f t="shared" si="10"/>
        <v>0</v>
      </c>
      <c r="R23" s="195">
        <f t="shared" si="11"/>
        <v>0</v>
      </c>
      <c r="T23" s="194">
        <f t="shared" si="18"/>
        <v>0</v>
      </c>
      <c r="U23" s="193">
        <f t="shared" si="12"/>
        <v>43830</v>
      </c>
      <c r="V23" s="192">
        <f t="shared" si="13"/>
        <v>0</v>
      </c>
      <c r="W23" s="192">
        <f t="shared" si="14"/>
        <v>0</v>
      </c>
      <c r="X23" s="192">
        <f t="shared" si="19"/>
        <v>0</v>
      </c>
      <c r="Y23" s="192">
        <f t="shared" si="15"/>
        <v>0</v>
      </c>
      <c r="Z23" s="192">
        <f t="shared" si="20"/>
        <v>0</v>
      </c>
      <c r="AA23" s="191"/>
      <c r="AB23" s="203"/>
      <c r="AC23" s="191"/>
      <c r="AD23" s="191"/>
      <c r="AE23" s="191"/>
      <c r="AF23" s="191"/>
      <c r="AG23" s="191"/>
      <c r="AH23" s="191"/>
      <c r="AI23" s="191"/>
      <c r="AJ23" s="191"/>
      <c r="AK23" s="208"/>
      <c r="AL23" s="208"/>
      <c r="AM23" s="208"/>
    </row>
    <row r="24" spans="3:61" ht="15" customHeight="1">
      <c r="C24" s="195">
        <f t="shared" si="4"/>
        <v>0</v>
      </c>
      <c r="D24" s="195">
        <f t="shared" si="5"/>
        <v>0</v>
      </c>
      <c r="F24" s="194">
        <f t="shared" si="16"/>
        <v>0</v>
      </c>
      <c r="G24" s="193">
        <f t="shared" si="6"/>
        <v>0</v>
      </c>
      <c r="H24" s="205" t="e">
        <f t="shared" si="2"/>
        <v>#NUM!</v>
      </c>
      <c r="I24" s="205" t="e">
        <f t="shared" si="17"/>
        <v>#NUM!</v>
      </c>
      <c r="J24" s="205" t="e">
        <f t="shared" si="7"/>
        <v>#NUM!</v>
      </c>
      <c r="K24" s="205" t="e">
        <f t="shared" si="8"/>
        <v>#NUM!</v>
      </c>
      <c r="L24" s="204" t="e">
        <f t="shared" si="9"/>
        <v>#NUM!</v>
      </c>
      <c r="M24" s="198"/>
      <c r="N24" s="211"/>
      <c r="O24" s="210"/>
      <c r="P24" s="198"/>
      <c r="Q24" s="195">
        <f t="shared" si="10"/>
        <v>0</v>
      </c>
      <c r="R24" s="195">
        <f t="shared" si="11"/>
        <v>0</v>
      </c>
      <c r="T24" s="194">
        <f t="shared" si="18"/>
        <v>0</v>
      </c>
      <c r="U24" s="193">
        <f t="shared" si="12"/>
        <v>43861</v>
      </c>
      <c r="V24" s="192">
        <f t="shared" si="13"/>
        <v>0</v>
      </c>
      <c r="W24" s="192">
        <f t="shared" si="14"/>
        <v>0</v>
      </c>
      <c r="X24" s="192">
        <f t="shared" si="19"/>
        <v>0</v>
      </c>
      <c r="Y24" s="192">
        <f t="shared" si="15"/>
        <v>0</v>
      </c>
      <c r="Z24" s="192">
        <f t="shared" si="20"/>
        <v>0</v>
      </c>
      <c r="AA24" s="191"/>
      <c r="AB24" s="203"/>
      <c r="AC24" s="191"/>
      <c r="AD24" s="206"/>
      <c r="AE24" s="191"/>
      <c r="AF24" s="191"/>
      <c r="AG24" s="207"/>
      <c r="AH24" s="207"/>
      <c r="AI24" s="207"/>
      <c r="AJ24" s="207"/>
      <c r="AK24" s="196"/>
      <c r="AL24" s="196"/>
      <c r="AM24" s="196"/>
    </row>
    <row r="25" spans="3:61" ht="15" customHeight="1">
      <c r="C25" s="195">
        <f t="shared" si="4"/>
        <v>0</v>
      </c>
      <c r="D25" s="195">
        <f t="shared" si="5"/>
        <v>0</v>
      </c>
      <c r="F25" s="194">
        <f t="shared" si="16"/>
        <v>0</v>
      </c>
      <c r="G25" s="193">
        <f t="shared" si="6"/>
        <v>0</v>
      </c>
      <c r="H25" s="205" t="e">
        <f t="shared" si="2"/>
        <v>#NUM!</v>
      </c>
      <c r="I25" s="205" t="e">
        <f t="shared" si="17"/>
        <v>#NUM!</v>
      </c>
      <c r="J25" s="205" t="e">
        <f t="shared" si="7"/>
        <v>#NUM!</v>
      </c>
      <c r="K25" s="205" t="e">
        <f t="shared" si="8"/>
        <v>#NUM!</v>
      </c>
      <c r="L25" s="204" t="e">
        <f t="shared" si="9"/>
        <v>#NUM!</v>
      </c>
      <c r="M25" s="198"/>
      <c r="N25" s="198"/>
      <c r="O25" s="198"/>
      <c r="P25" s="198"/>
      <c r="Q25" s="195">
        <f t="shared" si="10"/>
        <v>0</v>
      </c>
      <c r="R25" s="195">
        <f t="shared" si="11"/>
        <v>0</v>
      </c>
      <c r="T25" s="194">
        <f t="shared" si="18"/>
        <v>0</v>
      </c>
      <c r="U25" s="193">
        <f t="shared" si="12"/>
        <v>43890</v>
      </c>
      <c r="V25" s="192">
        <f t="shared" si="13"/>
        <v>0</v>
      </c>
      <c r="W25" s="192">
        <f t="shared" si="14"/>
        <v>0</v>
      </c>
      <c r="X25" s="192">
        <f t="shared" si="19"/>
        <v>0</v>
      </c>
      <c r="Y25" s="192">
        <f t="shared" si="15"/>
        <v>0</v>
      </c>
      <c r="Z25" s="192">
        <f t="shared" si="20"/>
        <v>0</v>
      </c>
      <c r="AA25" s="191"/>
      <c r="AB25" s="203"/>
      <c r="AC25" s="191"/>
      <c r="AD25" s="191"/>
      <c r="AE25" s="191"/>
      <c r="AF25" s="191"/>
      <c r="AG25" s="191"/>
      <c r="AH25" s="191"/>
      <c r="AI25" s="191"/>
      <c r="AJ25" s="191"/>
      <c r="AK25" s="208"/>
      <c r="AL25" s="208"/>
      <c r="AM25" s="208"/>
    </row>
    <row r="26" spans="3:61" ht="15" customHeight="1">
      <c r="C26" s="195">
        <f t="shared" si="4"/>
        <v>0</v>
      </c>
      <c r="D26" s="195">
        <f t="shared" si="5"/>
        <v>0</v>
      </c>
      <c r="F26" s="194">
        <f t="shared" si="16"/>
        <v>0</v>
      </c>
      <c r="G26" s="193">
        <f t="shared" si="6"/>
        <v>0</v>
      </c>
      <c r="H26" s="205" t="e">
        <f t="shared" si="2"/>
        <v>#NUM!</v>
      </c>
      <c r="I26" s="205" t="e">
        <f t="shared" si="17"/>
        <v>#NUM!</v>
      </c>
      <c r="J26" s="205" t="e">
        <f t="shared" si="7"/>
        <v>#NUM!</v>
      </c>
      <c r="K26" s="205" t="e">
        <f t="shared" si="8"/>
        <v>#NUM!</v>
      </c>
      <c r="L26" s="204" t="e">
        <f t="shared" si="9"/>
        <v>#NUM!</v>
      </c>
      <c r="M26" s="198"/>
      <c r="N26" s="198"/>
      <c r="O26" s="198"/>
      <c r="P26" s="198"/>
      <c r="Q26" s="195">
        <f t="shared" si="10"/>
        <v>0</v>
      </c>
      <c r="R26" s="195">
        <f t="shared" si="11"/>
        <v>0</v>
      </c>
      <c r="T26" s="194">
        <f t="shared" si="18"/>
        <v>0</v>
      </c>
      <c r="U26" s="193">
        <f t="shared" si="12"/>
        <v>43921</v>
      </c>
      <c r="V26" s="192">
        <f t="shared" si="13"/>
        <v>0</v>
      </c>
      <c r="W26" s="192">
        <f t="shared" si="14"/>
        <v>0</v>
      </c>
      <c r="X26" s="192">
        <f t="shared" si="19"/>
        <v>0</v>
      </c>
      <c r="Y26" s="192">
        <f t="shared" si="15"/>
        <v>0</v>
      </c>
      <c r="Z26" s="192">
        <f t="shared" si="20"/>
        <v>0</v>
      </c>
      <c r="AA26" s="191"/>
      <c r="AB26" s="203"/>
      <c r="AC26" s="191"/>
      <c r="AD26" s="206"/>
      <c r="AE26" s="191"/>
      <c r="AF26" s="191"/>
      <c r="AG26" s="207"/>
      <c r="AH26" s="207"/>
      <c r="AI26" s="207"/>
      <c r="AJ26" s="207"/>
      <c r="AK26" s="196"/>
      <c r="AL26" s="196"/>
      <c r="AM26" s="196"/>
    </row>
    <row r="27" spans="3:61" ht="15" customHeight="1">
      <c r="C27" s="195">
        <f t="shared" si="4"/>
        <v>0</v>
      </c>
      <c r="D27" s="195">
        <f t="shared" si="5"/>
        <v>0</v>
      </c>
      <c r="F27" s="194">
        <f t="shared" si="16"/>
        <v>0</v>
      </c>
      <c r="G27" s="193">
        <f t="shared" si="6"/>
        <v>0</v>
      </c>
      <c r="H27" s="205" t="e">
        <f t="shared" si="2"/>
        <v>#NUM!</v>
      </c>
      <c r="I27" s="205" t="e">
        <f t="shared" si="17"/>
        <v>#NUM!</v>
      </c>
      <c r="J27" s="205" t="e">
        <f t="shared" si="7"/>
        <v>#NUM!</v>
      </c>
      <c r="K27" s="205" t="e">
        <f t="shared" si="8"/>
        <v>#NUM!</v>
      </c>
      <c r="L27" s="204" t="e">
        <f t="shared" si="9"/>
        <v>#NUM!</v>
      </c>
      <c r="M27" s="198"/>
      <c r="N27" s="198"/>
      <c r="O27" s="198"/>
      <c r="P27" s="198"/>
      <c r="Q27" s="195">
        <f t="shared" si="10"/>
        <v>0</v>
      </c>
      <c r="R27" s="195">
        <f t="shared" si="11"/>
        <v>0</v>
      </c>
      <c r="T27" s="194">
        <f t="shared" si="18"/>
        <v>0</v>
      </c>
      <c r="U27" s="193">
        <f t="shared" si="12"/>
        <v>43951</v>
      </c>
      <c r="V27" s="192">
        <f t="shared" si="13"/>
        <v>0</v>
      </c>
      <c r="W27" s="192">
        <f t="shared" si="14"/>
        <v>0</v>
      </c>
      <c r="X27" s="192">
        <f t="shared" si="19"/>
        <v>0</v>
      </c>
      <c r="Y27" s="192">
        <f t="shared" si="15"/>
        <v>0</v>
      </c>
      <c r="Z27" s="192">
        <f t="shared" si="20"/>
        <v>0</v>
      </c>
      <c r="AA27" s="191"/>
      <c r="AB27" s="203"/>
      <c r="AC27" s="191"/>
      <c r="AD27" s="191"/>
      <c r="AE27" s="191"/>
      <c r="AF27" s="191"/>
      <c r="AG27" s="191"/>
      <c r="AH27" s="191"/>
      <c r="AI27" s="191"/>
      <c r="AJ27" s="191"/>
      <c r="AK27" s="208"/>
      <c r="AL27" s="208"/>
      <c r="AM27" s="208"/>
    </row>
    <row r="28" spans="3:61" ht="15" customHeight="1">
      <c r="C28" s="195">
        <f t="shared" si="4"/>
        <v>0</v>
      </c>
      <c r="D28" s="195">
        <f t="shared" si="5"/>
        <v>0</v>
      </c>
      <c r="F28" s="194">
        <f t="shared" si="16"/>
        <v>0</v>
      </c>
      <c r="G28" s="193">
        <f t="shared" si="6"/>
        <v>0</v>
      </c>
      <c r="H28" s="205" t="e">
        <f t="shared" si="2"/>
        <v>#NUM!</v>
      </c>
      <c r="I28" s="205" t="e">
        <f t="shared" si="17"/>
        <v>#NUM!</v>
      </c>
      <c r="J28" s="205" t="e">
        <f t="shared" si="7"/>
        <v>#NUM!</v>
      </c>
      <c r="K28" s="205" t="e">
        <f t="shared" si="8"/>
        <v>#NUM!</v>
      </c>
      <c r="L28" s="204" t="e">
        <f t="shared" si="9"/>
        <v>#NUM!</v>
      </c>
      <c r="M28" s="198"/>
      <c r="N28" s="198"/>
      <c r="O28" s="198"/>
      <c r="P28" s="198"/>
      <c r="Q28" s="195">
        <f t="shared" si="10"/>
        <v>0</v>
      </c>
      <c r="R28" s="195">
        <f t="shared" si="11"/>
        <v>0</v>
      </c>
      <c r="T28" s="194">
        <f t="shared" si="18"/>
        <v>0</v>
      </c>
      <c r="U28" s="193">
        <f t="shared" si="12"/>
        <v>43982</v>
      </c>
      <c r="V28" s="192">
        <f t="shared" si="13"/>
        <v>0</v>
      </c>
      <c r="W28" s="192">
        <f t="shared" si="14"/>
        <v>0</v>
      </c>
      <c r="X28" s="192">
        <f t="shared" si="19"/>
        <v>0</v>
      </c>
      <c r="Y28" s="192">
        <f t="shared" si="15"/>
        <v>0</v>
      </c>
      <c r="Z28" s="192">
        <f t="shared" si="20"/>
        <v>0</v>
      </c>
      <c r="AA28" s="191"/>
      <c r="AB28" s="203"/>
      <c r="AC28" s="191"/>
      <c r="AD28" s="206"/>
      <c r="AE28" s="191"/>
      <c r="AF28" s="191"/>
      <c r="AG28" s="207"/>
      <c r="AH28" s="207"/>
      <c r="AI28" s="207"/>
      <c r="AJ28" s="207"/>
      <c r="AK28" s="196"/>
      <c r="AL28" s="196"/>
      <c r="AM28" s="196"/>
    </row>
    <row r="29" spans="3:61" ht="15" customHeight="1">
      <c r="C29" s="195">
        <f t="shared" si="4"/>
        <v>0</v>
      </c>
      <c r="D29" s="195">
        <f t="shared" si="5"/>
        <v>0</v>
      </c>
      <c r="F29" s="194">
        <f t="shared" si="16"/>
        <v>0</v>
      </c>
      <c r="G29" s="193">
        <f t="shared" si="6"/>
        <v>0</v>
      </c>
      <c r="H29" s="205" t="e">
        <f t="shared" si="2"/>
        <v>#NUM!</v>
      </c>
      <c r="I29" s="205" t="e">
        <f t="shared" si="17"/>
        <v>#NUM!</v>
      </c>
      <c r="J29" s="205" t="e">
        <f t="shared" si="7"/>
        <v>#NUM!</v>
      </c>
      <c r="K29" s="205" t="e">
        <f t="shared" si="8"/>
        <v>#NUM!</v>
      </c>
      <c r="L29" s="204" t="e">
        <f t="shared" si="9"/>
        <v>#NUM!</v>
      </c>
      <c r="M29" s="198"/>
      <c r="N29" s="198"/>
      <c r="O29" s="198"/>
      <c r="P29" s="198"/>
      <c r="Q29" s="195">
        <f t="shared" si="10"/>
        <v>0</v>
      </c>
      <c r="R29" s="195">
        <f t="shared" si="11"/>
        <v>0</v>
      </c>
      <c r="T29" s="194">
        <f t="shared" si="18"/>
        <v>0</v>
      </c>
      <c r="U29" s="193">
        <f t="shared" si="12"/>
        <v>44012</v>
      </c>
      <c r="V29" s="192">
        <f t="shared" si="13"/>
        <v>0</v>
      </c>
      <c r="W29" s="192">
        <f t="shared" si="14"/>
        <v>0</v>
      </c>
      <c r="X29" s="192">
        <f t="shared" si="19"/>
        <v>0</v>
      </c>
      <c r="Y29" s="192">
        <f t="shared" si="15"/>
        <v>0</v>
      </c>
      <c r="Z29" s="192">
        <f t="shared" si="20"/>
        <v>0</v>
      </c>
      <c r="AA29" s="191"/>
      <c r="AB29" s="203"/>
      <c r="AC29" s="191"/>
      <c r="AD29" s="191"/>
      <c r="AE29" s="191"/>
      <c r="AF29" s="191"/>
      <c r="AG29" s="191"/>
      <c r="AH29" s="191"/>
      <c r="AI29" s="191"/>
      <c r="AJ29" s="191"/>
      <c r="AK29" s="208"/>
      <c r="AL29" s="208"/>
      <c r="AM29" s="208"/>
    </row>
    <row r="30" spans="3:61" ht="15" customHeight="1">
      <c r="C30" s="195">
        <f t="shared" si="4"/>
        <v>0</v>
      </c>
      <c r="D30" s="195">
        <f t="shared" si="5"/>
        <v>0</v>
      </c>
      <c r="F30" s="194">
        <f t="shared" si="16"/>
        <v>0</v>
      </c>
      <c r="G30" s="193">
        <f t="shared" si="6"/>
        <v>0</v>
      </c>
      <c r="H30" s="205" t="e">
        <f t="shared" si="2"/>
        <v>#NUM!</v>
      </c>
      <c r="I30" s="205" t="e">
        <f t="shared" si="17"/>
        <v>#NUM!</v>
      </c>
      <c r="J30" s="205" t="e">
        <f t="shared" si="7"/>
        <v>#NUM!</v>
      </c>
      <c r="K30" s="205" t="e">
        <f t="shared" si="8"/>
        <v>#NUM!</v>
      </c>
      <c r="L30" s="204" t="e">
        <f t="shared" si="9"/>
        <v>#NUM!</v>
      </c>
      <c r="M30" s="198"/>
      <c r="N30" s="198"/>
      <c r="O30" s="198"/>
      <c r="P30" s="198"/>
      <c r="Q30" s="195">
        <f t="shared" si="10"/>
        <v>0</v>
      </c>
      <c r="R30" s="195">
        <f t="shared" si="11"/>
        <v>0</v>
      </c>
      <c r="T30" s="194">
        <f t="shared" si="18"/>
        <v>0</v>
      </c>
      <c r="U30" s="193">
        <f t="shared" si="12"/>
        <v>44043</v>
      </c>
      <c r="V30" s="192">
        <f t="shared" si="13"/>
        <v>0</v>
      </c>
      <c r="W30" s="192">
        <f t="shared" si="14"/>
        <v>0</v>
      </c>
      <c r="X30" s="192">
        <f t="shared" si="19"/>
        <v>0</v>
      </c>
      <c r="Y30" s="192">
        <f t="shared" si="15"/>
        <v>0</v>
      </c>
      <c r="Z30" s="192">
        <f t="shared" si="20"/>
        <v>0</v>
      </c>
      <c r="AA30" s="191"/>
      <c r="AB30" s="203"/>
      <c r="AC30" s="191"/>
      <c r="AD30" s="206"/>
      <c r="AE30" s="191"/>
      <c r="AF30" s="191"/>
      <c r="AG30" s="207"/>
      <c r="AH30" s="207"/>
      <c r="AI30" s="207"/>
      <c r="AJ30" s="207"/>
      <c r="AK30" s="196"/>
      <c r="AL30" s="196"/>
      <c r="AM30" s="196"/>
    </row>
    <row r="31" spans="3:61" ht="15" customHeight="1">
      <c r="C31" s="195">
        <f t="shared" si="4"/>
        <v>0</v>
      </c>
      <c r="D31" s="195">
        <f t="shared" si="5"/>
        <v>0</v>
      </c>
      <c r="F31" s="194">
        <f t="shared" si="16"/>
        <v>0</v>
      </c>
      <c r="G31" s="193">
        <f t="shared" si="6"/>
        <v>0</v>
      </c>
      <c r="H31" s="205" t="e">
        <f t="shared" si="2"/>
        <v>#NUM!</v>
      </c>
      <c r="I31" s="205" t="e">
        <f t="shared" si="17"/>
        <v>#NUM!</v>
      </c>
      <c r="J31" s="205" t="e">
        <f t="shared" si="7"/>
        <v>#NUM!</v>
      </c>
      <c r="K31" s="205" t="e">
        <f t="shared" si="8"/>
        <v>#NUM!</v>
      </c>
      <c r="L31" s="204" t="e">
        <f t="shared" si="9"/>
        <v>#NUM!</v>
      </c>
      <c r="M31" s="198"/>
      <c r="N31" s="198"/>
      <c r="O31" s="198"/>
      <c r="P31" s="198"/>
      <c r="Q31" s="195">
        <f t="shared" si="10"/>
        <v>0</v>
      </c>
      <c r="R31" s="195">
        <f t="shared" si="11"/>
        <v>0</v>
      </c>
      <c r="T31" s="194">
        <f t="shared" si="18"/>
        <v>0</v>
      </c>
      <c r="U31" s="193">
        <f t="shared" si="12"/>
        <v>44074</v>
      </c>
      <c r="V31" s="192">
        <f t="shared" si="13"/>
        <v>0</v>
      </c>
      <c r="W31" s="192">
        <f t="shared" si="14"/>
        <v>0</v>
      </c>
      <c r="X31" s="192">
        <f t="shared" si="19"/>
        <v>0</v>
      </c>
      <c r="Y31" s="192">
        <f t="shared" si="15"/>
        <v>0</v>
      </c>
      <c r="Z31" s="192">
        <f t="shared" si="20"/>
        <v>0</v>
      </c>
      <c r="AA31" s="191"/>
      <c r="AB31" s="203"/>
      <c r="AC31" s="191"/>
      <c r="AD31" s="191"/>
      <c r="AE31" s="191"/>
      <c r="AF31" s="191"/>
      <c r="AG31" s="191"/>
      <c r="AH31" s="191"/>
      <c r="AI31" s="191"/>
      <c r="AJ31" s="191"/>
      <c r="AK31" s="208"/>
      <c r="AL31" s="208"/>
      <c r="AM31" s="208"/>
      <c r="AN31" s="209"/>
    </row>
    <row r="32" spans="3:61" ht="15" customHeight="1">
      <c r="C32" s="195">
        <f t="shared" si="4"/>
        <v>0</v>
      </c>
      <c r="D32" s="195">
        <f t="shared" si="5"/>
        <v>0</v>
      </c>
      <c r="F32" s="194">
        <f t="shared" si="16"/>
        <v>0</v>
      </c>
      <c r="G32" s="193">
        <f t="shared" si="6"/>
        <v>0</v>
      </c>
      <c r="H32" s="205" t="e">
        <f t="shared" si="2"/>
        <v>#NUM!</v>
      </c>
      <c r="I32" s="205" t="e">
        <f t="shared" si="17"/>
        <v>#NUM!</v>
      </c>
      <c r="J32" s="205" t="e">
        <f t="shared" si="7"/>
        <v>#NUM!</v>
      </c>
      <c r="K32" s="205" t="e">
        <f t="shared" si="8"/>
        <v>#NUM!</v>
      </c>
      <c r="L32" s="204" t="e">
        <f t="shared" si="9"/>
        <v>#NUM!</v>
      </c>
      <c r="M32" s="198"/>
      <c r="N32" s="198"/>
      <c r="O32" s="198"/>
      <c r="P32" s="198"/>
      <c r="Q32" s="195">
        <f t="shared" si="10"/>
        <v>0</v>
      </c>
      <c r="R32" s="195">
        <f t="shared" si="11"/>
        <v>0</v>
      </c>
      <c r="T32" s="194">
        <f t="shared" si="18"/>
        <v>0</v>
      </c>
      <c r="U32" s="193">
        <f t="shared" si="12"/>
        <v>44104</v>
      </c>
      <c r="V32" s="192">
        <f t="shared" si="13"/>
        <v>0</v>
      </c>
      <c r="W32" s="192">
        <f t="shared" si="14"/>
        <v>0</v>
      </c>
      <c r="X32" s="192">
        <f t="shared" si="19"/>
        <v>0</v>
      </c>
      <c r="Y32" s="192">
        <f t="shared" si="15"/>
        <v>0</v>
      </c>
      <c r="Z32" s="192">
        <f t="shared" si="20"/>
        <v>0</v>
      </c>
      <c r="AA32" s="191"/>
      <c r="AB32" s="203"/>
      <c r="AC32" s="191"/>
      <c r="AD32" s="206"/>
      <c r="AE32" s="191"/>
      <c r="AF32" s="191"/>
      <c r="AG32" s="207"/>
      <c r="AH32" s="207"/>
      <c r="AI32" s="207"/>
      <c r="AJ32" s="207"/>
      <c r="AK32" s="196"/>
      <c r="AL32" s="196"/>
      <c r="AM32" s="196"/>
    </row>
    <row r="33" spans="3:39" ht="15" customHeight="1">
      <c r="C33" s="195">
        <f t="shared" si="4"/>
        <v>0</v>
      </c>
      <c r="D33" s="195">
        <f t="shared" si="5"/>
        <v>0</v>
      </c>
      <c r="F33" s="194">
        <f t="shared" si="16"/>
        <v>0</v>
      </c>
      <c r="G33" s="193">
        <f t="shared" si="6"/>
        <v>0</v>
      </c>
      <c r="H33" s="205" t="e">
        <f t="shared" si="2"/>
        <v>#NUM!</v>
      </c>
      <c r="I33" s="205" t="e">
        <f t="shared" si="17"/>
        <v>#NUM!</v>
      </c>
      <c r="J33" s="205" t="e">
        <f t="shared" si="7"/>
        <v>#NUM!</v>
      </c>
      <c r="K33" s="205" t="e">
        <f t="shared" si="8"/>
        <v>#NUM!</v>
      </c>
      <c r="L33" s="204" t="e">
        <f t="shared" si="9"/>
        <v>#NUM!</v>
      </c>
      <c r="M33" s="198"/>
      <c r="N33" s="198"/>
      <c r="O33" s="198"/>
      <c r="P33" s="198"/>
      <c r="Q33" s="195">
        <f t="shared" si="10"/>
        <v>0</v>
      </c>
      <c r="R33" s="195">
        <f t="shared" si="11"/>
        <v>0</v>
      </c>
      <c r="T33" s="194">
        <f t="shared" si="18"/>
        <v>0</v>
      </c>
      <c r="U33" s="193">
        <f t="shared" si="12"/>
        <v>44135</v>
      </c>
      <c r="V33" s="192">
        <f t="shared" si="13"/>
        <v>0</v>
      </c>
      <c r="W33" s="192">
        <f t="shared" si="14"/>
        <v>0</v>
      </c>
      <c r="X33" s="192">
        <f t="shared" si="19"/>
        <v>0</v>
      </c>
      <c r="Y33" s="192">
        <f t="shared" si="15"/>
        <v>0</v>
      </c>
      <c r="Z33" s="192">
        <f t="shared" si="20"/>
        <v>0</v>
      </c>
      <c r="AA33" s="191"/>
      <c r="AB33" s="203"/>
      <c r="AC33" s="191"/>
      <c r="AD33" s="191"/>
      <c r="AE33" s="191"/>
      <c r="AF33" s="191"/>
      <c r="AG33" s="191"/>
      <c r="AH33" s="191"/>
      <c r="AI33" s="191"/>
      <c r="AJ33" s="191"/>
      <c r="AK33" s="208"/>
      <c r="AL33" s="208"/>
      <c r="AM33" s="208"/>
    </row>
    <row r="34" spans="3:39" ht="15" customHeight="1">
      <c r="C34" s="195">
        <f t="shared" si="4"/>
        <v>0</v>
      </c>
      <c r="D34" s="195">
        <f t="shared" si="5"/>
        <v>0</v>
      </c>
      <c r="F34" s="194">
        <f t="shared" si="16"/>
        <v>0</v>
      </c>
      <c r="G34" s="193">
        <f t="shared" si="6"/>
        <v>0</v>
      </c>
      <c r="H34" s="205" t="e">
        <f t="shared" si="2"/>
        <v>#NUM!</v>
      </c>
      <c r="I34" s="205" t="e">
        <f t="shared" si="17"/>
        <v>#NUM!</v>
      </c>
      <c r="J34" s="205" t="e">
        <f t="shared" si="7"/>
        <v>#NUM!</v>
      </c>
      <c r="K34" s="205" t="e">
        <f t="shared" si="8"/>
        <v>#NUM!</v>
      </c>
      <c r="L34" s="204" t="e">
        <f t="shared" si="9"/>
        <v>#NUM!</v>
      </c>
      <c r="M34" s="198"/>
      <c r="N34" s="198"/>
      <c r="O34" s="198"/>
      <c r="P34" s="198"/>
      <c r="Q34" s="195">
        <f t="shared" si="10"/>
        <v>0</v>
      </c>
      <c r="R34" s="195">
        <f t="shared" si="11"/>
        <v>0</v>
      </c>
      <c r="T34" s="194">
        <f t="shared" si="18"/>
        <v>0</v>
      </c>
      <c r="U34" s="193">
        <f t="shared" si="12"/>
        <v>44165</v>
      </c>
      <c r="V34" s="192">
        <f t="shared" si="13"/>
        <v>0</v>
      </c>
      <c r="W34" s="192">
        <f t="shared" si="14"/>
        <v>0</v>
      </c>
      <c r="X34" s="192">
        <f t="shared" si="19"/>
        <v>0</v>
      </c>
      <c r="Y34" s="192">
        <f t="shared" si="15"/>
        <v>0</v>
      </c>
      <c r="Z34" s="192">
        <f t="shared" si="20"/>
        <v>0</v>
      </c>
      <c r="AA34" s="191"/>
      <c r="AB34" s="203"/>
      <c r="AC34" s="191"/>
      <c r="AD34" s="206"/>
      <c r="AE34" s="191"/>
      <c r="AF34" s="191"/>
      <c r="AG34" s="207"/>
      <c r="AH34" s="191"/>
      <c r="AI34" s="207"/>
      <c r="AJ34" s="207"/>
      <c r="AK34" s="196"/>
      <c r="AL34" s="196"/>
      <c r="AM34" s="196"/>
    </row>
    <row r="35" spans="3:39" ht="15" customHeight="1">
      <c r="C35" s="195">
        <f t="shared" si="4"/>
        <v>0</v>
      </c>
      <c r="D35" s="195">
        <f t="shared" si="5"/>
        <v>0</v>
      </c>
      <c r="F35" s="194">
        <f t="shared" si="16"/>
        <v>0</v>
      </c>
      <c r="G35" s="193">
        <f t="shared" si="6"/>
        <v>0</v>
      </c>
      <c r="H35" s="205" t="e">
        <f t="shared" si="2"/>
        <v>#NUM!</v>
      </c>
      <c r="I35" s="205" t="e">
        <f t="shared" si="17"/>
        <v>#NUM!</v>
      </c>
      <c r="J35" s="205" t="e">
        <f t="shared" si="7"/>
        <v>#NUM!</v>
      </c>
      <c r="K35" s="205" t="e">
        <f t="shared" si="8"/>
        <v>#NUM!</v>
      </c>
      <c r="L35" s="204" t="e">
        <f t="shared" si="9"/>
        <v>#NUM!</v>
      </c>
      <c r="M35" s="198"/>
      <c r="N35" s="198"/>
      <c r="O35" s="198"/>
      <c r="P35" s="198"/>
      <c r="Q35" s="195">
        <f t="shared" si="10"/>
        <v>0</v>
      </c>
      <c r="R35" s="195">
        <f t="shared" si="11"/>
        <v>0</v>
      </c>
      <c r="T35" s="194">
        <f t="shared" si="18"/>
        <v>0</v>
      </c>
      <c r="U35" s="193">
        <f t="shared" si="12"/>
        <v>44196</v>
      </c>
      <c r="V35" s="192">
        <f t="shared" si="13"/>
        <v>0</v>
      </c>
      <c r="W35" s="192">
        <f t="shared" si="14"/>
        <v>0</v>
      </c>
      <c r="X35" s="192">
        <f t="shared" si="19"/>
        <v>0</v>
      </c>
      <c r="Y35" s="192">
        <f t="shared" si="15"/>
        <v>0</v>
      </c>
      <c r="Z35" s="192">
        <f t="shared" si="20"/>
        <v>0</v>
      </c>
      <c r="AA35" s="191"/>
      <c r="AB35" s="203"/>
      <c r="AC35" s="191"/>
      <c r="AD35" s="191"/>
      <c r="AE35" s="191"/>
      <c r="AF35" s="191"/>
      <c r="AG35" s="191"/>
      <c r="AH35" s="191"/>
      <c r="AI35" s="191"/>
      <c r="AJ35" s="191"/>
      <c r="AK35" s="208"/>
      <c r="AL35" s="208"/>
      <c r="AM35" s="208"/>
    </row>
    <row r="36" spans="3:39" ht="15" customHeight="1">
      <c r="C36" s="195">
        <f t="shared" si="4"/>
        <v>0</v>
      </c>
      <c r="D36" s="195">
        <f t="shared" si="5"/>
        <v>0</v>
      </c>
      <c r="F36" s="194">
        <f t="shared" si="16"/>
        <v>0</v>
      </c>
      <c r="G36" s="193">
        <f t="shared" si="6"/>
        <v>0</v>
      </c>
      <c r="H36" s="205" t="e">
        <f t="shared" si="2"/>
        <v>#NUM!</v>
      </c>
      <c r="I36" s="205" t="e">
        <f t="shared" si="17"/>
        <v>#NUM!</v>
      </c>
      <c r="J36" s="205" t="e">
        <f t="shared" si="7"/>
        <v>#NUM!</v>
      </c>
      <c r="K36" s="205" t="e">
        <f t="shared" si="8"/>
        <v>#NUM!</v>
      </c>
      <c r="L36" s="204" t="e">
        <f t="shared" si="9"/>
        <v>#NUM!</v>
      </c>
      <c r="M36" s="198"/>
      <c r="N36" s="198"/>
      <c r="O36" s="198"/>
      <c r="P36" s="198"/>
      <c r="Q36" s="195">
        <f t="shared" si="10"/>
        <v>0</v>
      </c>
      <c r="R36" s="195">
        <f t="shared" si="11"/>
        <v>0</v>
      </c>
      <c r="T36" s="194">
        <f t="shared" si="18"/>
        <v>0</v>
      </c>
      <c r="U36" s="193">
        <f t="shared" si="12"/>
        <v>44227</v>
      </c>
      <c r="V36" s="192">
        <f t="shared" si="13"/>
        <v>0</v>
      </c>
      <c r="W36" s="192">
        <f t="shared" si="14"/>
        <v>0</v>
      </c>
      <c r="X36" s="192">
        <f t="shared" si="19"/>
        <v>0</v>
      </c>
      <c r="Y36" s="192">
        <f t="shared" si="15"/>
        <v>0</v>
      </c>
      <c r="Z36" s="192">
        <f t="shared" si="20"/>
        <v>0</v>
      </c>
      <c r="AA36" s="191"/>
      <c r="AB36" s="203"/>
      <c r="AC36" s="191"/>
      <c r="AD36" s="206"/>
      <c r="AE36" s="191"/>
      <c r="AF36" s="191"/>
      <c r="AG36" s="207"/>
      <c r="AH36" s="191"/>
      <c r="AI36" s="207"/>
      <c r="AJ36" s="207"/>
      <c r="AK36" s="196"/>
      <c r="AL36" s="196"/>
      <c r="AM36" s="196"/>
    </row>
    <row r="37" spans="3:39" ht="15" customHeight="1">
      <c r="C37" s="195">
        <f t="shared" si="4"/>
        <v>0</v>
      </c>
      <c r="D37" s="195">
        <f t="shared" si="5"/>
        <v>0</v>
      </c>
      <c r="F37" s="194">
        <f t="shared" si="16"/>
        <v>0</v>
      </c>
      <c r="G37" s="193">
        <f t="shared" si="6"/>
        <v>0</v>
      </c>
      <c r="H37" s="205" t="e">
        <f t="shared" si="2"/>
        <v>#NUM!</v>
      </c>
      <c r="I37" s="205" t="e">
        <f t="shared" si="17"/>
        <v>#NUM!</v>
      </c>
      <c r="J37" s="205" t="e">
        <f t="shared" si="7"/>
        <v>#NUM!</v>
      </c>
      <c r="K37" s="205" t="e">
        <f t="shared" si="8"/>
        <v>#NUM!</v>
      </c>
      <c r="L37" s="204" t="e">
        <f t="shared" si="9"/>
        <v>#NUM!</v>
      </c>
      <c r="M37" s="198"/>
      <c r="N37" s="198"/>
      <c r="O37" s="198"/>
      <c r="P37" s="198"/>
      <c r="Q37" s="195">
        <f t="shared" si="10"/>
        <v>0</v>
      </c>
      <c r="R37" s="195">
        <f t="shared" si="11"/>
        <v>0</v>
      </c>
      <c r="T37" s="194">
        <f t="shared" si="18"/>
        <v>0</v>
      </c>
      <c r="U37" s="193">
        <f t="shared" si="12"/>
        <v>44255</v>
      </c>
      <c r="V37" s="192">
        <f t="shared" si="13"/>
        <v>0</v>
      </c>
      <c r="W37" s="192">
        <f t="shared" si="14"/>
        <v>0</v>
      </c>
      <c r="X37" s="192">
        <f t="shared" si="19"/>
        <v>0</v>
      </c>
      <c r="Y37" s="192">
        <f t="shared" si="15"/>
        <v>0</v>
      </c>
      <c r="Z37" s="192">
        <f t="shared" si="20"/>
        <v>0</v>
      </c>
      <c r="AA37" s="191"/>
      <c r="AB37" s="203"/>
      <c r="AC37" s="191"/>
      <c r="AD37" s="191"/>
      <c r="AE37" s="191"/>
      <c r="AF37" s="191"/>
      <c r="AG37" s="191"/>
      <c r="AH37" s="191"/>
      <c r="AI37" s="191"/>
      <c r="AJ37" s="191"/>
      <c r="AK37" s="208"/>
      <c r="AL37" s="208"/>
      <c r="AM37" s="208"/>
    </row>
    <row r="38" spans="3:39" ht="15" customHeight="1">
      <c r="C38" s="195">
        <f t="shared" si="4"/>
        <v>0</v>
      </c>
      <c r="D38" s="195">
        <f t="shared" si="5"/>
        <v>0</v>
      </c>
      <c r="F38" s="194">
        <f t="shared" si="16"/>
        <v>0</v>
      </c>
      <c r="G38" s="193">
        <f t="shared" si="6"/>
        <v>0</v>
      </c>
      <c r="H38" s="205" t="e">
        <f t="shared" si="2"/>
        <v>#NUM!</v>
      </c>
      <c r="I38" s="205" t="e">
        <f t="shared" si="17"/>
        <v>#NUM!</v>
      </c>
      <c r="J38" s="205" t="e">
        <f t="shared" si="7"/>
        <v>#NUM!</v>
      </c>
      <c r="K38" s="205" t="e">
        <f t="shared" si="8"/>
        <v>#NUM!</v>
      </c>
      <c r="L38" s="204" t="e">
        <f t="shared" si="9"/>
        <v>#NUM!</v>
      </c>
      <c r="M38" s="198"/>
      <c r="N38" s="198"/>
      <c r="O38" s="198"/>
      <c r="P38" s="198"/>
      <c r="Q38" s="195">
        <f t="shared" si="10"/>
        <v>0</v>
      </c>
      <c r="R38" s="195">
        <f t="shared" si="11"/>
        <v>0</v>
      </c>
      <c r="T38" s="194">
        <f t="shared" si="18"/>
        <v>0</v>
      </c>
      <c r="U38" s="193">
        <f t="shared" si="12"/>
        <v>44286</v>
      </c>
      <c r="V38" s="192">
        <f t="shared" si="13"/>
        <v>0</v>
      </c>
      <c r="W38" s="192">
        <f t="shared" si="14"/>
        <v>0</v>
      </c>
      <c r="X38" s="192">
        <f t="shared" si="19"/>
        <v>0</v>
      </c>
      <c r="Y38" s="192">
        <f t="shared" si="15"/>
        <v>0</v>
      </c>
      <c r="Z38" s="192">
        <f t="shared" si="20"/>
        <v>0</v>
      </c>
      <c r="AA38" s="191"/>
      <c r="AB38" s="203"/>
      <c r="AC38" s="191"/>
      <c r="AD38" s="206"/>
      <c r="AE38" s="191"/>
      <c r="AF38" s="191"/>
      <c r="AG38" s="207"/>
      <c r="AH38" s="191"/>
      <c r="AI38" s="207"/>
      <c r="AJ38" s="207"/>
      <c r="AK38" s="196"/>
      <c r="AL38" s="196"/>
      <c r="AM38" s="196"/>
    </row>
    <row r="39" spans="3:39" ht="15" customHeight="1">
      <c r="C39" s="195">
        <f t="shared" si="4"/>
        <v>0</v>
      </c>
      <c r="D39" s="195">
        <f t="shared" si="5"/>
        <v>0</v>
      </c>
      <c r="F39" s="194">
        <f t="shared" si="16"/>
        <v>0</v>
      </c>
      <c r="G39" s="193">
        <f t="shared" si="6"/>
        <v>0</v>
      </c>
      <c r="H39" s="205" t="e">
        <f t="shared" si="2"/>
        <v>#NUM!</v>
      </c>
      <c r="I39" s="205" t="e">
        <f t="shared" si="17"/>
        <v>#NUM!</v>
      </c>
      <c r="J39" s="205" t="e">
        <f t="shared" si="7"/>
        <v>#NUM!</v>
      </c>
      <c r="K39" s="205" t="e">
        <f t="shared" si="8"/>
        <v>#NUM!</v>
      </c>
      <c r="L39" s="204" t="e">
        <f t="shared" si="9"/>
        <v>#NUM!</v>
      </c>
      <c r="M39" s="198"/>
      <c r="N39" s="198"/>
      <c r="O39" s="198"/>
      <c r="P39" s="198"/>
      <c r="Q39" s="195">
        <f t="shared" si="10"/>
        <v>0</v>
      </c>
      <c r="R39" s="195">
        <f t="shared" si="11"/>
        <v>0</v>
      </c>
      <c r="T39" s="194">
        <f t="shared" si="18"/>
        <v>0</v>
      </c>
      <c r="U39" s="193">
        <f t="shared" si="12"/>
        <v>44316</v>
      </c>
      <c r="V39" s="192">
        <f t="shared" si="13"/>
        <v>0</v>
      </c>
      <c r="W39" s="192">
        <f t="shared" si="14"/>
        <v>0</v>
      </c>
      <c r="X39" s="192">
        <f t="shared" si="19"/>
        <v>0</v>
      </c>
      <c r="Y39" s="192">
        <f t="shared" si="15"/>
        <v>0</v>
      </c>
      <c r="Z39" s="192">
        <f t="shared" si="20"/>
        <v>0</v>
      </c>
      <c r="AA39" s="191"/>
      <c r="AB39" s="203"/>
      <c r="AC39" s="191"/>
      <c r="AD39" s="191"/>
      <c r="AE39" s="191"/>
      <c r="AF39" s="191"/>
      <c r="AG39" s="191"/>
      <c r="AH39" s="191"/>
      <c r="AI39" s="191"/>
      <c r="AJ39" s="191"/>
      <c r="AK39" s="208"/>
      <c r="AL39" s="208"/>
      <c r="AM39" s="197"/>
    </row>
    <row r="40" spans="3:39" ht="15" customHeight="1">
      <c r="C40" s="195">
        <f t="shared" si="4"/>
        <v>0</v>
      </c>
      <c r="D40" s="195">
        <f t="shared" si="5"/>
        <v>0</v>
      </c>
      <c r="F40" s="194">
        <f t="shared" si="16"/>
        <v>0</v>
      </c>
      <c r="G40" s="193">
        <f t="shared" si="6"/>
        <v>0</v>
      </c>
      <c r="H40" s="205" t="e">
        <f t="shared" si="2"/>
        <v>#NUM!</v>
      </c>
      <c r="I40" s="205" t="e">
        <f t="shared" si="17"/>
        <v>#NUM!</v>
      </c>
      <c r="J40" s="205" t="e">
        <f t="shared" si="7"/>
        <v>#NUM!</v>
      </c>
      <c r="K40" s="205" t="e">
        <f t="shared" si="8"/>
        <v>#NUM!</v>
      </c>
      <c r="L40" s="204" t="e">
        <f t="shared" si="9"/>
        <v>#NUM!</v>
      </c>
      <c r="M40" s="198"/>
      <c r="N40" s="198"/>
      <c r="O40" s="198"/>
      <c r="P40" s="198"/>
      <c r="Q40" s="195">
        <f t="shared" si="10"/>
        <v>0</v>
      </c>
      <c r="R40" s="195">
        <f t="shared" si="11"/>
        <v>0</v>
      </c>
      <c r="T40" s="194">
        <f t="shared" si="18"/>
        <v>0</v>
      </c>
      <c r="U40" s="193">
        <f t="shared" si="12"/>
        <v>44347</v>
      </c>
      <c r="V40" s="192">
        <f t="shared" si="13"/>
        <v>0</v>
      </c>
      <c r="W40" s="192">
        <f t="shared" si="14"/>
        <v>0</v>
      </c>
      <c r="X40" s="192">
        <f t="shared" si="19"/>
        <v>0</v>
      </c>
      <c r="Y40" s="192">
        <f t="shared" si="15"/>
        <v>0</v>
      </c>
      <c r="Z40" s="192">
        <f t="shared" si="20"/>
        <v>0</v>
      </c>
      <c r="AA40" s="191"/>
      <c r="AB40" s="203"/>
      <c r="AC40" s="191"/>
      <c r="AD40" s="206"/>
      <c r="AE40" s="191"/>
      <c r="AF40" s="191"/>
      <c r="AG40" s="191"/>
      <c r="AH40" s="191"/>
      <c r="AI40" s="191"/>
      <c r="AJ40" s="207"/>
      <c r="AK40" s="196"/>
      <c r="AL40" s="196"/>
      <c r="AM40" s="196"/>
    </row>
    <row r="41" spans="3:39" ht="15" customHeight="1">
      <c r="C41" s="195">
        <f t="shared" si="4"/>
        <v>0</v>
      </c>
      <c r="D41" s="195">
        <f t="shared" si="5"/>
        <v>0</v>
      </c>
      <c r="F41" s="194">
        <f t="shared" si="16"/>
        <v>0</v>
      </c>
      <c r="G41" s="193">
        <f t="shared" si="6"/>
        <v>0</v>
      </c>
      <c r="H41" s="205" t="e">
        <f t="shared" si="2"/>
        <v>#NUM!</v>
      </c>
      <c r="I41" s="205" t="e">
        <f t="shared" si="17"/>
        <v>#NUM!</v>
      </c>
      <c r="J41" s="205" t="e">
        <f t="shared" si="7"/>
        <v>#NUM!</v>
      </c>
      <c r="K41" s="205" t="e">
        <f t="shared" si="8"/>
        <v>#NUM!</v>
      </c>
      <c r="L41" s="204" t="e">
        <f t="shared" si="9"/>
        <v>#NUM!</v>
      </c>
      <c r="M41" s="198"/>
      <c r="N41" s="198"/>
      <c r="O41" s="198"/>
      <c r="P41" s="198"/>
      <c r="Q41" s="195">
        <f t="shared" si="10"/>
        <v>0</v>
      </c>
      <c r="R41" s="195">
        <f t="shared" si="11"/>
        <v>0</v>
      </c>
      <c r="T41" s="194">
        <f t="shared" si="18"/>
        <v>0</v>
      </c>
      <c r="U41" s="193">
        <f t="shared" si="12"/>
        <v>44377</v>
      </c>
      <c r="V41" s="192">
        <f t="shared" si="13"/>
        <v>0</v>
      </c>
      <c r="W41" s="192">
        <f t="shared" si="14"/>
        <v>0</v>
      </c>
      <c r="X41" s="192">
        <f t="shared" si="19"/>
        <v>0</v>
      </c>
      <c r="Y41" s="192">
        <f t="shared" si="15"/>
        <v>0</v>
      </c>
      <c r="Z41" s="192">
        <f t="shared" si="20"/>
        <v>0</v>
      </c>
      <c r="AA41" s="191"/>
      <c r="AB41" s="203"/>
      <c r="AC41" s="191"/>
      <c r="AD41" s="191"/>
      <c r="AE41" s="191"/>
      <c r="AF41" s="191"/>
      <c r="AG41" s="191"/>
      <c r="AH41" s="191"/>
      <c r="AI41" s="191"/>
      <c r="AJ41" s="191"/>
      <c r="AK41" s="189"/>
      <c r="AL41" s="189"/>
      <c r="AM41" s="189"/>
    </row>
    <row r="42" spans="3:39" ht="15" customHeight="1">
      <c r="C42" s="195">
        <f t="shared" si="4"/>
        <v>0</v>
      </c>
      <c r="D42" s="195">
        <f t="shared" si="5"/>
        <v>0</v>
      </c>
      <c r="F42" s="194">
        <f t="shared" si="16"/>
        <v>0</v>
      </c>
      <c r="G42" s="193">
        <f t="shared" si="6"/>
        <v>0</v>
      </c>
      <c r="H42" s="205" t="e">
        <f t="shared" si="2"/>
        <v>#NUM!</v>
      </c>
      <c r="I42" s="205" t="e">
        <f t="shared" si="17"/>
        <v>#NUM!</v>
      </c>
      <c r="J42" s="205" t="e">
        <f t="shared" si="7"/>
        <v>#NUM!</v>
      </c>
      <c r="K42" s="205" t="e">
        <f t="shared" si="8"/>
        <v>#NUM!</v>
      </c>
      <c r="L42" s="204" t="e">
        <f t="shared" si="9"/>
        <v>#NUM!</v>
      </c>
      <c r="M42" s="198"/>
      <c r="N42" s="198"/>
      <c r="O42" s="198"/>
      <c r="P42" s="198"/>
      <c r="Q42" s="195">
        <f t="shared" si="10"/>
        <v>0</v>
      </c>
      <c r="R42" s="195">
        <f t="shared" si="11"/>
        <v>0</v>
      </c>
      <c r="T42" s="194">
        <f t="shared" si="18"/>
        <v>0</v>
      </c>
      <c r="U42" s="193">
        <f t="shared" si="12"/>
        <v>44408</v>
      </c>
      <c r="V42" s="192">
        <f t="shared" si="13"/>
        <v>0</v>
      </c>
      <c r="W42" s="192">
        <f t="shared" si="14"/>
        <v>0</v>
      </c>
      <c r="X42" s="192">
        <f t="shared" si="19"/>
        <v>0</v>
      </c>
      <c r="Y42" s="192">
        <f t="shared" si="15"/>
        <v>0</v>
      </c>
      <c r="Z42" s="192">
        <f t="shared" si="20"/>
        <v>0</v>
      </c>
      <c r="AA42" s="191"/>
      <c r="AB42" s="203"/>
      <c r="AC42" s="191"/>
      <c r="AD42" s="206"/>
      <c r="AE42" s="191"/>
      <c r="AF42" s="191"/>
      <c r="AG42" s="191"/>
      <c r="AH42" s="191"/>
      <c r="AI42" s="191"/>
      <c r="AJ42" s="191"/>
      <c r="AK42" s="189"/>
      <c r="AL42" s="189"/>
      <c r="AM42" s="189"/>
    </row>
    <row r="43" spans="3:39" ht="15" customHeight="1">
      <c r="C43" s="195">
        <f t="shared" si="4"/>
        <v>0</v>
      </c>
      <c r="D43" s="195">
        <f t="shared" si="5"/>
        <v>0</v>
      </c>
      <c r="F43" s="194">
        <f t="shared" si="16"/>
        <v>0</v>
      </c>
      <c r="G43" s="193">
        <f t="shared" si="6"/>
        <v>0</v>
      </c>
      <c r="H43" s="205" t="e">
        <f t="shared" si="2"/>
        <v>#NUM!</v>
      </c>
      <c r="I43" s="205" t="e">
        <f t="shared" si="17"/>
        <v>#NUM!</v>
      </c>
      <c r="J43" s="205" t="e">
        <f t="shared" si="7"/>
        <v>#NUM!</v>
      </c>
      <c r="K43" s="205" t="e">
        <f t="shared" si="8"/>
        <v>#NUM!</v>
      </c>
      <c r="L43" s="204" t="e">
        <f t="shared" si="9"/>
        <v>#NUM!</v>
      </c>
      <c r="M43" s="198"/>
      <c r="N43" s="198"/>
      <c r="O43" s="198"/>
      <c r="P43" s="198"/>
      <c r="Q43" s="195">
        <f t="shared" si="10"/>
        <v>0</v>
      </c>
      <c r="R43" s="195">
        <f t="shared" si="11"/>
        <v>0</v>
      </c>
      <c r="T43" s="194">
        <f t="shared" si="18"/>
        <v>0</v>
      </c>
      <c r="U43" s="193">
        <f t="shared" si="12"/>
        <v>44439</v>
      </c>
      <c r="V43" s="192">
        <f t="shared" si="13"/>
        <v>0</v>
      </c>
      <c r="W43" s="192">
        <f t="shared" si="14"/>
        <v>0</v>
      </c>
      <c r="X43" s="192">
        <f t="shared" si="19"/>
        <v>0</v>
      </c>
      <c r="Y43" s="192">
        <f t="shared" si="15"/>
        <v>0</v>
      </c>
      <c r="Z43" s="192">
        <f t="shared" si="20"/>
        <v>0</v>
      </c>
      <c r="AA43" s="191"/>
      <c r="AB43" s="203"/>
      <c r="AC43" s="191"/>
      <c r="AD43" s="191"/>
      <c r="AE43" s="191"/>
      <c r="AF43" s="191"/>
      <c r="AG43" s="191"/>
      <c r="AH43" s="191"/>
      <c r="AI43" s="191"/>
      <c r="AJ43" s="191"/>
      <c r="AK43" s="189"/>
      <c r="AL43" s="189"/>
      <c r="AM43" s="189"/>
    </row>
    <row r="44" spans="3:39" ht="15" customHeight="1">
      <c r="C44" s="195">
        <f t="shared" si="4"/>
        <v>0</v>
      </c>
      <c r="D44" s="195">
        <f t="shared" si="5"/>
        <v>0</v>
      </c>
      <c r="F44" s="194">
        <f t="shared" si="16"/>
        <v>0</v>
      </c>
      <c r="G44" s="193">
        <f t="shared" si="6"/>
        <v>0</v>
      </c>
      <c r="H44" s="205" t="e">
        <f t="shared" si="2"/>
        <v>#NUM!</v>
      </c>
      <c r="I44" s="205" t="e">
        <f t="shared" si="17"/>
        <v>#NUM!</v>
      </c>
      <c r="J44" s="205" t="e">
        <f t="shared" si="7"/>
        <v>#NUM!</v>
      </c>
      <c r="K44" s="205" t="e">
        <f t="shared" si="8"/>
        <v>#NUM!</v>
      </c>
      <c r="L44" s="204" t="e">
        <f t="shared" si="9"/>
        <v>#NUM!</v>
      </c>
      <c r="M44" s="198"/>
      <c r="N44" s="198"/>
      <c r="O44" s="198"/>
      <c r="P44" s="198"/>
      <c r="Q44" s="195">
        <f t="shared" si="10"/>
        <v>0</v>
      </c>
      <c r="R44" s="195">
        <f t="shared" si="11"/>
        <v>0</v>
      </c>
      <c r="T44" s="194">
        <f t="shared" si="18"/>
        <v>0</v>
      </c>
      <c r="U44" s="193">
        <f t="shared" si="12"/>
        <v>44469</v>
      </c>
      <c r="V44" s="192">
        <f t="shared" si="13"/>
        <v>0</v>
      </c>
      <c r="W44" s="192">
        <f t="shared" si="14"/>
        <v>0</v>
      </c>
      <c r="X44" s="192">
        <f t="shared" si="19"/>
        <v>0</v>
      </c>
      <c r="Y44" s="192">
        <f t="shared" si="15"/>
        <v>0</v>
      </c>
      <c r="Z44" s="192">
        <f t="shared" si="20"/>
        <v>0</v>
      </c>
      <c r="AA44" s="191"/>
      <c r="AB44" s="203"/>
      <c r="AC44" s="191"/>
      <c r="AD44" s="206"/>
      <c r="AE44" s="191"/>
      <c r="AF44" s="191"/>
      <c r="AG44" s="191"/>
      <c r="AH44" s="191"/>
      <c r="AI44" s="191"/>
      <c r="AJ44" s="191"/>
      <c r="AK44" s="189"/>
      <c r="AL44" s="189"/>
      <c r="AM44" s="189"/>
    </row>
    <row r="45" spans="3:39" ht="15" customHeight="1">
      <c r="C45" s="195">
        <f t="shared" si="4"/>
        <v>0</v>
      </c>
      <c r="D45" s="195">
        <f t="shared" si="5"/>
        <v>0</v>
      </c>
      <c r="F45" s="194">
        <f t="shared" si="16"/>
        <v>0</v>
      </c>
      <c r="G45" s="193">
        <f t="shared" si="6"/>
        <v>0</v>
      </c>
      <c r="H45" s="205" t="e">
        <f t="shared" si="2"/>
        <v>#NUM!</v>
      </c>
      <c r="I45" s="205" t="e">
        <f t="shared" si="17"/>
        <v>#NUM!</v>
      </c>
      <c r="J45" s="205" t="e">
        <f t="shared" si="7"/>
        <v>#NUM!</v>
      </c>
      <c r="K45" s="205" t="e">
        <f t="shared" si="8"/>
        <v>#NUM!</v>
      </c>
      <c r="L45" s="204" t="e">
        <f t="shared" si="9"/>
        <v>#NUM!</v>
      </c>
      <c r="M45" s="198"/>
      <c r="N45" s="198"/>
      <c r="O45" s="198"/>
      <c r="P45" s="198"/>
      <c r="Q45" s="195">
        <f t="shared" si="10"/>
        <v>0</v>
      </c>
      <c r="R45" s="195">
        <f t="shared" si="11"/>
        <v>0</v>
      </c>
      <c r="T45" s="194">
        <f t="shared" si="18"/>
        <v>0</v>
      </c>
      <c r="U45" s="193">
        <f t="shared" si="12"/>
        <v>44500</v>
      </c>
      <c r="V45" s="192">
        <f t="shared" si="13"/>
        <v>0</v>
      </c>
      <c r="W45" s="192">
        <f t="shared" si="14"/>
        <v>0</v>
      </c>
      <c r="X45" s="192">
        <f t="shared" si="19"/>
        <v>0</v>
      </c>
      <c r="Y45" s="192">
        <f t="shared" si="15"/>
        <v>0</v>
      </c>
      <c r="Z45" s="192">
        <f t="shared" si="20"/>
        <v>0</v>
      </c>
      <c r="AA45" s="191"/>
      <c r="AB45" s="203"/>
      <c r="AC45" s="191"/>
      <c r="AD45" s="191"/>
      <c r="AE45" s="191"/>
      <c r="AF45" s="191"/>
      <c r="AG45" s="191"/>
      <c r="AH45" s="191"/>
      <c r="AI45" s="191"/>
      <c r="AJ45" s="191"/>
      <c r="AK45" s="189"/>
      <c r="AL45" s="189"/>
      <c r="AM45" s="189"/>
    </row>
    <row r="46" spans="3:39" ht="15" customHeight="1">
      <c r="C46" s="195">
        <f t="shared" si="4"/>
        <v>0</v>
      </c>
      <c r="D46" s="195">
        <f t="shared" si="5"/>
        <v>0</v>
      </c>
      <c r="F46" s="194">
        <f t="shared" si="16"/>
        <v>0</v>
      </c>
      <c r="G46" s="193">
        <f t="shared" si="6"/>
        <v>0</v>
      </c>
      <c r="H46" s="205" t="e">
        <f t="shared" si="2"/>
        <v>#NUM!</v>
      </c>
      <c r="I46" s="205" t="e">
        <f t="shared" si="17"/>
        <v>#NUM!</v>
      </c>
      <c r="J46" s="205" t="e">
        <f t="shared" si="7"/>
        <v>#NUM!</v>
      </c>
      <c r="K46" s="205" t="e">
        <f t="shared" si="8"/>
        <v>#NUM!</v>
      </c>
      <c r="L46" s="204" t="e">
        <f t="shared" si="9"/>
        <v>#NUM!</v>
      </c>
      <c r="M46" s="198"/>
      <c r="N46" s="198"/>
      <c r="O46" s="198"/>
      <c r="P46" s="198"/>
      <c r="Q46" s="195">
        <f t="shared" si="10"/>
        <v>0</v>
      </c>
      <c r="R46" s="195">
        <f t="shared" si="11"/>
        <v>0</v>
      </c>
      <c r="T46" s="194">
        <f t="shared" si="18"/>
        <v>0</v>
      </c>
      <c r="U46" s="193">
        <f t="shared" si="12"/>
        <v>44530</v>
      </c>
      <c r="V46" s="192">
        <f t="shared" si="13"/>
        <v>0</v>
      </c>
      <c r="W46" s="192">
        <f t="shared" si="14"/>
        <v>0</v>
      </c>
      <c r="X46" s="192">
        <f t="shared" si="19"/>
        <v>0</v>
      </c>
      <c r="Y46" s="192">
        <f t="shared" si="15"/>
        <v>0</v>
      </c>
      <c r="Z46" s="192">
        <f t="shared" si="20"/>
        <v>0</v>
      </c>
      <c r="AA46" s="191"/>
      <c r="AB46" s="203"/>
      <c r="AC46" s="191"/>
      <c r="AD46" s="206"/>
      <c r="AE46" s="191"/>
      <c r="AF46" s="191"/>
      <c r="AG46" s="191"/>
      <c r="AH46" s="191"/>
      <c r="AI46" s="191"/>
      <c r="AJ46" s="191"/>
      <c r="AK46" s="189"/>
      <c r="AL46" s="189"/>
      <c r="AM46" s="189"/>
    </row>
    <row r="47" spans="3:39" ht="15" customHeight="1">
      <c r="C47" s="195">
        <f t="shared" si="4"/>
        <v>0</v>
      </c>
      <c r="D47" s="195">
        <f t="shared" si="5"/>
        <v>0</v>
      </c>
      <c r="F47" s="194">
        <f t="shared" si="16"/>
        <v>0</v>
      </c>
      <c r="G47" s="193">
        <f t="shared" si="6"/>
        <v>0</v>
      </c>
      <c r="H47" s="205" t="e">
        <f t="shared" si="2"/>
        <v>#NUM!</v>
      </c>
      <c r="I47" s="205" t="e">
        <f t="shared" si="17"/>
        <v>#NUM!</v>
      </c>
      <c r="J47" s="205" t="e">
        <f t="shared" si="7"/>
        <v>#NUM!</v>
      </c>
      <c r="K47" s="205" t="e">
        <f t="shared" si="8"/>
        <v>#NUM!</v>
      </c>
      <c r="L47" s="204" t="e">
        <f t="shared" si="9"/>
        <v>#NUM!</v>
      </c>
      <c r="M47" s="198"/>
      <c r="N47" s="198"/>
      <c r="O47" s="198"/>
      <c r="P47" s="198"/>
      <c r="Q47" s="195">
        <f t="shared" si="10"/>
        <v>0</v>
      </c>
      <c r="R47" s="195">
        <f t="shared" si="11"/>
        <v>0</v>
      </c>
      <c r="T47" s="194">
        <f t="shared" si="18"/>
        <v>0</v>
      </c>
      <c r="U47" s="193">
        <f t="shared" si="12"/>
        <v>44561</v>
      </c>
      <c r="V47" s="192">
        <f t="shared" si="13"/>
        <v>0</v>
      </c>
      <c r="W47" s="192">
        <f t="shared" si="14"/>
        <v>0</v>
      </c>
      <c r="X47" s="192">
        <f t="shared" si="19"/>
        <v>0</v>
      </c>
      <c r="Y47" s="192">
        <f t="shared" si="15"/>
        <v>0</v>
      </c>
      <c r="Z47" s="192">
        <f t="shared" si="20"/>
        <v>0</v>
      </c>
      <c r="AA47" s="191"/>
      <c r="AB47" s="203"/>
      <c r="AC47" s="191"/>
      <c r="AD47" s="191"/>
      <c r="AE47" s="191"/>
      <c r="AF47" s="191"/>
      <c r="AG47" s="191"/>
      <c r="AH47" s="191"/>
      <c r="AI47" s="191"/>
      <c r="AJ47" s="191"/>
      <c r="AK47" s="189"/>
      <c r="AL47" s="189"/>
      <c r="AM47" s="189"/>
    </row>
    <row r="48" spans="3:39" ht="15" customHeight="1">
      <c r="C48" s="195">
        <f t="shared" si="4"/>
        <v>0</v>
      </c>
      <c r="D48" s="195">
        <f t="shared" si="5"/>
        <v>0</v>
      </c>
      <c r="F48" s="194">
        <f t="shared" si="16"/>
        <v>0</v>
      </c>
      <c r="G48" s="193">
        <f t="shared" si="6"/>
        <v>0</v>
      </c>
      <c r="H48" s="205" t="e">
        <f t="shared" si="2"/>
        <v>#NUM!</v>
      </c>
      <c r="I48" s="205" t="e">
        <f t="shared" si="17"/>
        <v>#NUM!</v>
      </c>
      <c r="J48" s="205" t="e">
        <f t="shared" si="7"/>
        <v>#NUM!</v>
      </c>
      <c r="K48" s="205" t="e">
        <f t="shared" si="8"/>
        <v>#NUM!</v>
      </c>
      <c r="L48" s="204" t="e">
        <f t="shared" si="9"/>
        <v>#NUM!</v>
      </c>
      <c r="M48" s="198"/>
      <c r="N48" s="198"/>
      <c r="O48" s="198"/>
      <c r="P48" s="198"/>
      <c r="Q48" s="195">
        <f t="shared" si="10"/>
        <v>0</v>
      </c>
      <c r="R48" s="195">
        <f t="shared" si="11"/>
        <v>0</v>
      </c>
      <c r="T48" s="194">
        <f t="shared" si="18"/>
        <v>0</v>
      </c>
      <c r="U48" s="193">
        <f t="shared" si="12"/>
        <v>44592</v>
      </c>
      <c r="V48" s="192">
        <f t="shared" si="13"/>
        <v>0</v>
      </c>
      <c r="W48" s="192">
        <f t="shared" si="14"/>
        <v>0</v>
      </c>
      <c r="X48" s="192">
        <f t="shared" si="19"/>
        <v>0</v>
      </c>
      <c r="Y48" s="192">
        <f t="shared" si="15"/>
        <v>0</v>
      </c>
      <c r="Z48" s="192">
        <f t="shared" si="20"/>
        <v>0</v>
      </c>
      <c r="AA48" s="191"/>
      <c r="AB48" s="203"/>
      <c r="AC48" s="191"/>
      <c r="AD48" s="206"/>
      <c r="AE48" s="191"/>
      <c r="AF48" s="191"/>
      <c r="AG48" s="191"/>
      <c r="AH48" s="191"/>
      <c r="AI48" s="191"/>
      <c r="AJ48" s="191"/>
      <c r="AK48" s="189"/>
      <c r="AL48" s="189"/>
      <c r="AM48" s="189"/>
    </row>
    <row r="49" spans="3:40" ht="15" customHeight="1">
      <c r="C49" s="195">
        <f t="shared" si="4"/>
        <v>0</v>
      </c>
      <c r="D49" s="195">
        <f t="shared" si="5"/>
        <v>0</v>
      </c>
      <c r="F49" s="194">
        <f t="shared" si="16"/>
        <v>0</v>
      </c>
      <c r="G49" s="193">
        <f t="shared" si="6"/>
        <v>0</v>
      </c>
      <c r="H49" s="205" t="e">
        <f t="shared" si="2"/>
        <v>#NUM!</v>
      </c>
      <c r="I49" s="205" t="e">
        <f t="shared" si="17"/>
        <v>#NUM!</v>
      </c>
      <c r="J49" s="205" t="e">
        <f t="shared" si="7"/>
        <v>#NUM!</v>
      </c>
      <c r="K49" s="205" t="e">
        <f t="shared" si="8"/>
        <v>#NUM!</v>
      </c>
      <c r="L49" s="204" t="e">
        <f t="shared" si="9"/>
        <v>#NUM!</v>
      </c>
      <c r="M49" s="198"/>
      <c r="N49" s="198"/>
      <c r="O49" s="198"/>
      <c r="P49" s="198"/>
      <c r="Q49" s="195">
        <f t="shared" si="10"/>
        <v>0</v>
      </c>
      <c r="R49" s="195">
        <f t="shared" si="11"/>
        <v>0</v>
      </c>
      <c r="T49" s="194">
        <f t="shared" si="18"/>
        <v>0</v>
      </c>
      <c r="U49" s="193">
        <f t="shared" si="12"/>
        <v>44620</v>
      </c>
      <c r="V49" s="192">
        <f t="shared" si="13"/>
        <v>0</v>
      </c>
      <c r="W49" s="192">
        <f t="shared" si="14"/>
        <v>0</v>
      </c>
      <c r="X49" s="192">
        <f t="shared" si="19"/>
        <v>0</v>
      </c>
      <c r="Y49" s="192">
        <f t="shared" si="15"/>
        <v>0</v>
      </c>
      <c r="Z49" s="192">
        <f t="shared" si="20"/>
        <v>0</v>
      </c>
      <c r="AA49" s="191"/>
      <c r="AB49" s="203"/>
      <c r="AC49" s="191"/>
      <c r="AD49" s="191"/>
      <c r="AE49" s="191"/>
      <c r="AF49" s="191"/>
      <c r="AG49" s="191"/>
      <c r="AH49" s="191"/>
      <c r="AI49" s="191"/>
      <c r="AJ49" s="191"/>
      <c r="AK49" s="189"/>
      <c r="AL49" s="189"/>
      <c r="AM49" s="189"/>
    </row>
    <row r="50" spans="3:40" ht="15" customHeight="1">
      <c r="C50" s="195">
        <f t="shared" si="4"/>
        <v>0</v>
      </c>
      <c r="D50" s="195">
        <f t="shared" si="5"/>
        <v>0</v>
      </c>
      <c r="F50" s="194">
        <f t="shared" si="16"/>
        <v>0</v>
      </c>
      <c r="G50" s="193">
        <f t="shared" si="6"/>
        <v>0</v>
      </c>
      <c r="H50" s="205" t="e">
        <f t="shared" si="2"/>
        <v>#NUM!</v>
      </c>
      <c r="I50" s="205" t="e">
        <f t="shared" si="17"/>
        <v>#NUM!</v>
      </c>
      <c r="J50" s="205" t="e">
        <f t="shared" si="7"/>
        <v>#NUM!</v>
      </c>
      <c r="K50" s="205" t="e">
        <f t="shared" si="8"/>
        <v>#NUM!</v>
      </c>
      <c r="L50" s="204" t="e">
        <f t="shared" si="9"/>
        <v>#NUM!</v>
      </c>
      <c r="M50" s="198"/>
      <c r="N50" s="198"/>
      <c r="O50" s="198"/>
      <c r="P50" s="198"/>
      <c r="Q50" s="195">
        <f t="shared" si="10"/>
        <v>0</v>
      </c>
      <c r="R50" s="195">
        <f t="shared" si="11"/>
        <v>0</v>
      </c>
      <c r="T50" s="194">
        <f t="shared" si="18"/>
        <v>0</v>
      </c>
      <c r="U50" s="193">
        <f t="shared" si="12"/>
        <v>44651</v>
      </c>
      <c r="V50" s="192">
        <f t="shared" si="13"/>
        <v>0</v>
      </c>
      <c r="W50" s="192">
        <f t="shared" si="14"/>
        <v>0</v>
      </c>
      <c r="X50" s="192">
        <f t="shared" si="19"/>
        <v>0</v>
      </c>
      <c r="Y50" s="192">
        <f t="shared" si="15"/>
        <v>0</v>
      </c>
      <c r="Z50" s="192">
        <f t="shared" si="20"/>
        <v>0</v>
      </c>
      <c r="AA50" s="191"/>
      <c r="AB50" s="203"/>
      <c r="AC50" s="191"/>
      <c r="AD50" s="206"/>
      <c r="AE50" s="191"/>
      <c r="AF50" s="191"/>
      <c r="AG50" s="191"/>
      <c r="AH50" s="191"/>
      <c r="AI50" s="191"/>
      <c r="AJ50" s="191"/>
      <c r="AK50" s="189"/>
      <c r="AL50" s="189"/>
      <c r="AM50" s="189"/>
    </row>
    <row r="51" spans="3:40" ht="15" customHeight="1">
      <c r="C51" s="195">
        <f t="shared" si="4"/>
        <v>0</v>
      </c>
      <c r="D51" s="195">
        <f t="shared" si="5"/>
        <v>0</v>
      </c>
      <c r="F51" s="194">
        <f t="shared" si="16"/>
        <v>0</v>
      </c>
      <c r="G51" s="193">
        <f t="shared" si="6"/>
        <v>0</v>
      </c>
      <c r="H51" s="205" t="e">
        <f t="shared" si="2"/>
        <v>#NUM!</v>
      </c>
      <c r="I51" s="205" t="e">
        <f t="shared" si="17"/>
        <v>#NUM!</v>
      </c>
      <c r="J51" s="205" t="e">
        <f t="shared" si="7"/>
        <v>#NUM!</v>
      </c>
      <c r="K51" s="205" t="e">
        <f t="shared" si="8"/>
        <v>#NUM!</v>
      </c>
      <c r="L51" s="204" t="e">
        <f t="shared" si="9"/>
        <v>#NUM!</v>
      </c>
      <c r="M51" s="198"/>
      <c r="N51" s="198"/>
      <c r="O51" s="198"/>
      <c r="P51" s="198"/>
      <c r="Q51" s="195">
        <f t="shared" si="10"/>
        <v>0</v>
      </c>
      <c r="R51" s="195">
        <f t="shared" si="11"/>
        <v>0</v>
      </c>
      <c r="T51" s="194">
        <f t="shared" si="18"/>
        <v>0</v>
      </c>
      <c r="U51" s="193">
        <f t="shared" si="12"/>
        <v>44681</v>
      </c>
      <c r="V51" s="192">
        <f t="shared" si="13"/>
        <v>0</v>
      </c>
      <c r="W51" s="192">
        <f t="shared" si="14"/>
        <v>0</v>
      </c>
      <c r="X51" s="192">
        <f t="shared" si="19"/>
        <v>0</v>
      </c>
      <c r="Y51" s="192">
        <f t="shared" si="15"/>
        <v>0</v>
      </c>
      <c r="Z51" s="192">
        <f t="shared" si="20"/>
        <v>0</v>
      </c>
      <c r="AA51" s="191"/>
      <c r="AB51" s="203"/>
      <c r="AC51" s="191"/>
      <c r="AD51" s="191"/>
      <c r="AE51" s="191"/>
      <c r="AF51" s="191"/>
      <c r="AG51" s="191"/>
      <c r="AH51" s="191"/>
      <c r="AI51" s="191"/>
      <c r="AJ51" s="191"/>
      <c r="AK51" s="189"/>
      <c r="AL51" s="189"/>
      <c r="AM51" s="189"/>
    </row>
    <row r="52" spans="3:40" ht="15" customHeight="1">
      <c r="C52" s="195">
        <f t="shared" si="4"/>
        <v>0</v>
      </c>
      <c r="D52" s="195">
        <f t="shared" si="5"/>
        <v>0</v>
      </c>
      <c r="F52" s="194">
        <f t="shared" si="16"/>
        <v>0</v>
      </c>
      <c r="G52" s="193">
        <f t="shared" si="6"/>
        <v>0</v>
      </c>
      <c r="H52" s="205" t="e">
        <f t="shared" si="2"/>
        <v>#NUM!</v>
      </c>
      <c r="I52" s="205" t="e">
        <f t="shared" si="17"/>
        <v>#NUM!</v>
      </c>
      <c r="J52" s="205" t="e">
        <f t="shared" si="7"/>
        <v>#NUM!</v>
      </c>
      <c r="K52" s="205" t="e">
        <f t="shared" si="8"/>
        <v>#NUM!</v>
      </c>
      <c r="L52" s="204" t="e">
        <f t="shared" si="9"/>
        <v>#NUM!</v>
      </c>
      <c r="M52" s="198"/>
      <c r="N52" s="198"/>
      <c r="O52" s="198"/>
      <c r="P52" s="198"/>
      <c r="Q52" s="195">
        <f t="shared" si="10"/>
        <v>0</v>
      </c>
      <c r="R52" s="195">
        <f t="shared" si="11"/>
        <v>0</v>
      </c>
      <c r="T52" s="194">
        <f t="shared" si="18"/>
        <v>0</v>
      </c>
      <c r="U52" s="193">
        <f t="shared" si="12"/>
        <v>44712</v>
      </c>
      <c r="V52" s="192">
        <f t="shared" si="13"/>
        <v>0</v>
      </c>
      <c r="W52" s="192">
        <f t="shared" si="14"/>
        <v>0</v>
      </c>
      <c r="X52" s="192">
        <f t="shared" si="19"/>
        <v>0</v>
      </c>
      <c r="Y52" s="192">
        <f t="shared" si="15"/>
        <v>0</v>
      </c>
      <c r="Z52" s="192">
        <f t="shared" si="20"/>
        <v>0</v>
      </c>
      <c r="AA52" s="191"/>
      <c r="AB52" s="203"/>
      <c r="AC52" s="191"/>
      <c r="AD52" s="206"/>
      <c r="AE52" s="191"/>
      <c r="AF52" s="191"/>
      <c r="AG52" s="191"/>
      <c r="AH52" s="191"/>
      <c r="AI52" s="191"/>
      <c r="AJ52" s="191"/>
      <c r="AK52" s="189"/>
      <c r="AL52" s="189"/>
      <c r="AM52" s="189"/>
    </row>
    <row r="53" spans="3:40">
      <c r="C53" s="195">
        <f t="shared" si="4"/>
        <v>0</v>
      </c>
      <c r="D53" s="195">
        <f t="shared" si="5"/>
        <v>0</v>
      </c>
      <c r="F53" s="194">
        <f t="shared" si="16"/>
        <v>0</v>
      </c>
      <c r="G53" s="193">
        <f t="shared" si="6"/>
        <v>0</v>
      </c>
      <c r="H53" s="205" t="e">
        <f t="shared" si="2"/>
        <v>#NUM!</v>
      </c>
      <c r="I53" s="205" t="e">
        <f t="shared" si="17"/>
        <v>#NUM!</v>
      </c>
      <c r="J53" s="205" t="e">
        <f t="shared" si="7"/>
        <v>#NUM!</v>
      </c>
      <c r="K53" s="205" t="e">
        <f t="shared" si="8"/>
        <v>#NUM!</v>
      </c>
      <c r="L53" s="204" t="e">
        <f t="shared" si="9"/>
        <v>#NUM!</v>
      </c>
      <c r="M53" s="198"/>
      <c r="N53" s="198"/>
      <c r="O53" s="198"/>
      <c r="P53" s="198"/>
      <c r="Q53" s="195">
        <f t="shared" si="10"/>
        <v>0</v>
      </c>
      <c r="R53" s="195">
        <f t="shared" si="11"/>
        <v>0</v>
      </c>
      <c r="T53" s="194">
        <f t="shared" si="18"/>
        <v>0</v>
      </c>
      <c r="U53" s="193">
        <f t="shared" si="12"/>
        <v>44742</v>
      </c>
      <c r="V53" s="192">
        <f t="shared" si="13"/>
        <v>0</v>
      </c>
      <c r="W53" s="192">
        <f t="shared" si="14"/>
        <v>0</v>
      </c>
      <c r="X53" s="192">
        <f t="shared" si="19"/>
        <v>0</v>
      </c>
      <c r="Y53" s="192">
        <f t="shared" si="15"/>
        <v>0</v>
      </c>
      <c r="Z53" s="192">
        <f t="shared" si="20"/>
        <v>0</v>
      </c>
      <c r="AA53" s="191"/>
      <c r="AB53" s="203"/>
      <c r="AC53" s="191"/>
      <c r="AD53" s="191"/>
      <c r="AE53" s="191"/>
      <c r="AF53" s="191"/>
      <c r="AG53" s="191"/>
      <c r="AH53" s="191"/>
      <c r="AI53" s="191"/>
      <c r="AJ53" s="191"/>
      <c r="AK53" s="189"/>
      <c r="AL53" s="189"/>
      <c r="AM53" s="189"/>
    </row>
    <row r="54" spans="3:40">
      <c r="C54" s="195">
        <f t="shared" si="4"/>
        <v>0</v>
      </c>
      <c r="D54" s="195">
        <f t="shared" si="5"/>
        <v>0</v>
      </c>
      <c r="F54" s="194">
        <f t="shared" si="16"/>
        <v>0</v>
      </c>
      <c r="G54" s="193">
        <f t="shared" si="6"/>
        <v>0</v>
      </c>
      <c r="H54" s="205" t="e">
        <f t="shared" si="2"/>
        <v>#NUM!</v>
      </c>
      <c r="I54" s="205" t="e">
        <f t="shared" si="17"/>
        <v>#NUM!</v>
      </c>
      <c r="J54" s="205" t="e">
        <f t="shared" si="7"/>
        <v>#NUM!</v>
      </c>
      <c r="K54" s="205" t="e">
        <f t="shared" si="8"/>
        <v>#NUM!</v>
      </c>
      <c r="L54" s="204" t="e">
        <f t="shared" si="9"/>
        <v>#NUM!</v>
      </c>
      <c r="M54" s="198"/>
      <c r="N54" s="198"/>
      <c r="O54" s="198"/>
      <c r="P54" s="198"/>
      <c r="Q54" s="195">
        <f t="shared" si="10"/>
        <v>0</v>
      </c>
      <c r="R54" s="195">
        <f t="shared" si="11"/>
        <v>0</v>
      </c>
      <c r="T54" s="194">
        <f t="shared" si="18"/>
        <v>0</v>
      </c>
      <c r="U54" s="193">
        <f t="shared" si="12"/>
        <v>44773</v>
      </c>
      <c r="V54" s="192">
        <f t="shared" si="13"/>
        <v>0</v>
      </c>
      <c r="W54" s="192">
        <f t="shared" si="14"/>
        <v>0</v>
      </c>
      <c r="X54" s="192">
        <f t="shared" si="19"/>
        <v>0</v>
      </c>
      <c r="Y54" s="192">
        <f t="shared" si="15"/>
        <v>0</v>
      </c>
      <c r="Z54" s="192">
        <f t="shared" si="20"/>
        <v>0</v>
      </c>
      <c r="AA54" s="191"/>
      <c r="AB54" s="203"/>
      <c r="AC54" s="191"/>
      <c r="AD54" s="206"/>
      <c r="AE54" s="191"/>
      <c r="AF54" s="191"/>
      <c r="AG54" s="191"/>
      <c r="AH54" s="191"/>
      <c r="AI54" s="191"/>
      <c r="AJ54" s="191"/>
      <c r="AK54" s="189"/>
      <c r="AL54" s="189"/>
      <c r="AM54" s="189"/>
    </row>
    <row r="55" spans="3:40">
      <c r="C55" s="195">
        <f t="shared" si="4"/>
        <v>0</v>
      </c>
      <c r="D55" s="195">
        <f t="shared" si="5"/>
        <v>0</v>
      </c>
      <c r="F55" s="194">
        <f t="shared" si="16"/>
        <v>0</v>
      </c>
      <c r="G55" s="193">
        <f t="shared" si="6"/>
        <v>0</v>
      </c>
      <c r="H55" s="205" t="e">
        <f t="shared" si="2"/>
        <v>#NUM!</v>
      </c>
      <c r="I55" s="205" t="e">
        <f t="shared" si="17"/>
        <v>#NUM!</v>
      </c>
      <c r="J55" s="205" t="e">
        <f t="shared" si="7"/>
        <v>#NUM!</v>
      </c>
      <c r="K55" s="205" t="e">
        <f t="shared" si="8"/>
        <v>#NUM!</v>
      </c>
      <c r="L55" s="204" t="e">
        <f t="shared" si="9"/>
        <v>#NUM!</v>
      </c>
      <c r="M55" s="198"/>
      <c r="N55" s="198"/>
      <c r="O55" s="198"/>
      <c r="P55" s="198"/>
      <c r="Q55" s="195">
        <f t="shared" si="10"/>
        <v>0</v>
      </c>
      <c r="R55" s="195">
        <f t="shared" si="11"/>
        <v>0</v>
      </c>
      <c r="T55" s="194">
        <f t="shared" si="18"/>
        <v>0</v>
      </c>
      <c r="U55" s="193">
        <f t="shared" si="12"/>
        <v>44804</v>
      </c>
      <c r="V55" s="192">
        <f t="shared" si="13"/>
        <v>0</v>
      </c>
      <c r="W55" s="192">
        <f t="shared" si="14"/>
        <v>0</v>
      </c>
      <c r="X55" s="192">
        <f t="shared" si="19"/>
        <v>0</v>
      </c>
      <c r="Y55" s="192">
        <f t="shared" si="15"/>
        <v>0</v>
      </c>
      <c r="Z55" s="192">
        <f t="shared" si="20"/>
        <v>0</v>
      </c>
      <c r="AA55" s="191"/>
      <c r="AB55" s="203"/>
      <c r="AC55" s="191"/>
      <c r="AD55" s="191"/>
      <c r="AE55" s="191"/>
      <c r="AF55" s="191"/>
      <c r="AG55" s="191"/>
      <c r="AH55" s="191"/>
      <c r="AI55" s="191"/>
      <c r="AJ55" s="191"/>
      <c r="AK55" s="189"/>
      <c r="AL55" s="189"/>
      <c r="AM55" s="189"/>
    </row>
    <row r="56" spans="3:40">
      <c r="C56" s="195">
        <f t="shared" si="4"/>
        <v>0</v>
      </c>
      <c r="D56" s="195">
        <f t="shared" si="5"/>
        <v>0</v>
      </c>
      <c r="F56" s="194">
        <f t="shared" si="16"/>
        <v>0</v>
      </c>
      <c r="G56" s="193">
        <f t="shared" si="6"/>
        <v>0</v>
      </c>
      <c r="H56" s="205" t="e">
        <f t="shared" si="2"/>
        <v>#NUM!</v>
      </c>
      <c r="I56" s="205" t="e">
        <f t="shared" si="17"/>
        <v>#NUM!</v>
      </c>
      <c r="J56" s="205" t="e">
        <f t="shared" si="7"/>
        <v>#NUM!</v>
      </c>
      <c r="K56" s="205" t="e">
        <f t="shared" si="8"/>
        <v>#NUM!</v>
      </c>
      <c r="L56" s="204" t="e">
        <f t="shared" si="9"/>
        <v>#NUM!</v>
      </c>
      <c r="M56" s="198"/>
      <c r="N56" s="198"/>
      <c r="O56" s="198"/>
      <c r="P56" s="198"/>
      <c r="Q56" s="195">
        <f t="shared" si="10"/>
        <v>0</v>
      </c>
      <c r="R56" s="195">
        <f t="shared" si="11"/>
        <v>0</v>
      </c>
      <c r="T56" s="194">
        <f t="shared" si="18"/>
        <v>0</v>
      </c>
      <c r="U56" s="193">
        <f t="shared" si="12"/>
        <v>44834</v>
      </c>
      <c r="V56" s="192">
        <f t="shared" si="13"/>
        <v>0</v>
      </c>
      <c r="W56" s="192">
        <f t="shared" si="14"/>
        <v>0</v>
      </c>
      <c r="X56" s="192">
        <f t="shared" si="19"/>
        <v>0</v>
      </c>
      <c r="Y56" s="192">
        <f t="shared" si="15"/>
        <v>0</v>
      </c>
      <c r="Z56" s="192">
        <f t="shared" si="20"/>
        <v>0</v>
      </c>
      <c r="AA56" s="191"/>
      <c r="AB56" s="203"/>
      <c r="AC56" s="191"/>
      <c r="AD56" s="206"/>
      <c r="AE56" s="191"/>
      <c r="AF56" s="191"/>
      <c r="AG56" s="191"/>
      <c r="AH56" s="191"/>
      <c r="AI56" s="191"/>
      <c r="AJ56" s="191"/>
      <c r="AK56" s="189"/>
      <c r="AL56" s="189"/>
      <c r="AM56" s="189"/>
    </row>
    <row r="57" spans="3:40">
      <c r="C57" s="195">
        <f t="shared" si="4"/>
        <v>0</v>
      </c>
      <c r="D57" s="195">
        <f t="shared" si="5"/>
        <v>0</v>
      </c>
      <c r="F57" s="194">
        <f t="shared" si="16"/>
        <v>0</v>
      </c>
      <c r="G57" s="193">
        <f t="shared" si="6"/>
        <v>0</v>
      </c>
      <c r="H57" s="205" t="e">
        <f t="shared" si="2"/>
        <v>#NUM!</v>
      </c>
      <c r="I57" s="205" t="e">
        <f t="shared" si="17"/>
        <v>#NUM!</v>
      </c>
      <c r="J57" s="205" t="e">
        <f t="shared" si="7"/>
        <v>#NUM!</v>
      </c>
      <c r="K57" s="205" t="e">
        <f t="shared" si="8"/>
        <v>#NUM!</v>
      </c>
      <c r="L57" s="204" t="e">
        <f t="shared" si="9"/>
        <v>#NUM!</v>
      </c>
      <c r="M57" s="198"/>
      <c r="N57" s="198"/>
      <c r="O57" s="198"/>
      <c r="P57" s="198"/>
      <c r="Q57" s="195">
        <f t="shared" si="10"/>
        <v>0</v>
      </c>
      <c r="R57" s="195">
        <f t="shared" si="11"/>
        <v>0</v>
      </c>
      <c r="T57" s="194">
        <f t="shared" si="18"/>
        <v>0</v>
      </c>
      <c r="U57" s="193">
        <f t="shared" si="12"/>
        <v>44865</v>
      </c>
      <c r="V57" s="192">
        <f t="shared" si="13"/>
        <v>0</v>
      </c>
      <c r="W57" s="192">
        <f t="shared" si="14"/>
        <v>0</v>
      </c>
      <c r="X57" s="192">
        <f t="shared" si="19"/>
        <v>0</v>
      </c>
      <c r="Y57" s="192">
        <f t="shared" si="15"/>
        <v>0</v>
      </c>
      <c r="Z57" s="192">
        <f t="shared" si="20"/>
        <v>0</v>
      </c>
      <c r="AA57" s="191"/>
      <c r="AB57" s="203"/>
      <c r="AC57" s="191"/>
      <c r="AD57" s="191"/>
      <c r="AE57" s="191"/>
      <c r="AF57" s="191"/>
      <c r="AG57" s="191"/>
      <c r="AH57" s="191"/>
      <c r="AI57" s="191"/>
      <c r="AJ57" s="191"/>
      <c r="AK57" s="189"/>
      <c r="AL57" s="189"/>
      <c r="AM57" s="189"/>
    </row>
    <row r="58" spans="3:40">
      <c r="C58" s="195">
        <f t="shared" si="4"/>
        <v>0</v>
      </c>
      <c r="D58" s="195">
        <f t="shared" si="5"/>
        <v>0</v>
      </c>
      <c r="F58" s="194">
        <f t="shared" si="16"/>
        <v>0</v>
      </c>
      <c r="G58" s="193">
        <f t="shared" si="6"/>
        <v>0</v>
      </c>
      <c r="H58" s="205" t="e">
        <f t="shared" si="2"/>
        <v>#NUM!</v>
      </c>
      <c r="I58" s="205" t="e">
        <f t="shared" si="17"/>
        <v>#NUM!</v>
      </c>
      <c r="J58" s="205" t="e">
        <f t="shared" si="7"/>
        <v>#NUM!</v>
      </c>
      <c r="K58" s="205" t="e">
        <f t="shared" si="8"/>
        <v>#NUM!</v>
      </c>
      <c r="L58" s="204" t="e">
        <f t="shared" si="9"/>
        <v>#NUM!</v>
      </c>
      <c r="M58" s="198"/>
      <c r="N58" s="198"/>
      <c r="O58" s="198"/>
      <c r="P58" s="198"/>
      <c r="Q58" s="195">
        <f t="shared" si="10"/>
        <v>0</v>
      </c>
      <c r="R58" s="195">
        <f t="shared" si="11"/>
        <v>0</v>
      </c>
      <c r="T58" s="194">
        <f t="shared" si="18"/>
        <v>0</v>
      </c>
      <c r="U58" s="193">
        <f t="shared" si="12"/>
        <v>44895</v>
      </c>
      <c r="V58" s="192">
        <f t="shared" si="13"/>
        <v>0</v>
      </c>
      <c r="W58" s="192">
        <f t="shared" si="14"/>
        <v>0</v>
      </c>
      <c r="X58" s="192">
        <f t="shared" si="19"/>
        <v>0</v>
      </c>
      <c r="Y58" s="192">
        <f t="shared" si="15"/>
        <v>0</v>
      </c>
      <c r="Z58" s="192">
        <f t="shared" si="20"/>
        <v>0</v>
      </c>
      <c r="AA58" s="191"/>
      <c r="AB58" s="203"/>
      <c r="AC58" s="191"/>
      <c r="AD58" s="206"/>
      <c r="AE58" s="191"/>
      <c r="AF58" s="191"/>
      <c r="AG58" s="191"/>
      <c r="AH58" s="191"/>
      <c r="AI58" s="191"/>
      <c r="AJ58" s="191"/>
      <c r="AK58" s="189"/>
      <c r="AL58" s="189"/>
      <c r="AM58" s="189"/>
      <c r="AN58" s="199"/>
    </row>
    <row r="59" spans="3:40">
      <c r="C59" s="195">
        <f t="shared" si="4"/>
        <v>0</v>
      </c>
      <c r="D59" s="195">
        <f t="shared" si="5"/>
        <v>0</v>
      </c>
      <c r="F59" s="194">
        <f t="shared" si="16"/>
        <v>0</v>
      </c>
      <c r="G59" s="193">
        <f t="shared" si="6"/>
        <v>0</v>
      </c>
      <c r="H59" s="205" t="e">
        <f t="shared" si="2"/>
        <v>#NUM!</v>
      </c>
      <c r="I59" s="205" t="e">
        <f t="shared" si="17"/>
        <v>#NUM!</v>
      </c>
      <c r="J59" s="205" t="e">
        <f t="shared" si="7"/>
        <v>#NUM!</v>
      </c>
      <c r="K59" s="205" t="e">
        <f t="shared" si="8"/>
        <v>#NUM!</v>
      </c>
      <c r="L59" s="204" t="e">
        <f t="shared" si="9"/>
        <v>#NUM!</v>
      </c>
      <c r="M59" s="198"/>
      <c r="N59" s="198"/>
      <c r="O59" s="198"/>
      <c r="P59" s="198"/>
      <c r="Q59" s="195">
        <f t="shared" si="10"/>
        <v>0</v>
      </c>
      <c r="R59" s="195">
        <f t="shared" si="11"/>
        <v>0</v>
      </c>
      <c r="T59" s="194">
        <f t="shared" si="18"/>
        <v>0</v>
      </c>
      <c r="U59" s="193">
        <f t="shared" si="12"/>
        <v>44926</v>
      </c>
      <c r="V59" s="192">
        <f t="shared" si="13"/>
        <v>0</v>
      </c>
      <c r="W59" s="192">
        <f t="shared" si="14"/>
        <v>0</v>
      </c>
      <c r="X59" s="192">
        <f t="shared" si="19"/>
        <v>0</v>
      </c>
      <c r="Y59" s="192">
        <f t="shared" si="15"/>
        <v>0</v>
      </c>
      <c r="Z59" s="192">
        <f t="shared" si="20"/>
        <v>0</v>
      </c>
      <c r="AA59" s="191"/>
      <c r="AB59" s="203"/>
      <c r="AC59" s="191"/>
      <c r="AD59" s="191"/>
      <c r="AE59" s="191"/>
      <c r="AF59" s="191"/>
      <c r="AG59" s="191"/>
      <c r="AH59" s="191"/>
      <c r="AI59" s="191"/>
      <c r="AJ59" s="191"/>
      <c r="AK59" s="189"/>
      <c r="AL59" s="189"/>
      <c r="AM59" s="189"/>
      <c r="AN59" s="199"/>
    </row>
    <row r="60" spans="3:40">
      <c r="C60" s="195">
        <f t="shared" si="4"/>
        <v>0</v>
      </c>
      <c r="D60" s="195">
        <f t="shared" si="5"/>
        <v>0</v>
      </c>
      <c r="F60" s="194">
        <f t="shared" si="16"/>
        <v>0</v>
      </c>
      <c r="G60" s="193">
        <f t="shared" si="6"/>
        <v>0</v>
      </c>
      <c r="H60" s="205" t="e">
        <f t="shared" si="2"/>
        <v>#NUM!</v>
      </c>
      <c r="I60" s="205" t="e">
        <f t="shared" si="17"/>
        <v>#NUM!</v>
      </c>
      <c r="J60" s="205" t="e">
        <f t="shared" si="7"/>
        <v>#NUM!</v>
      </c>
      <c r="K60" s="205" t="e">
        <f t="shared" si="8"/>
        <v>#NUM!</v>
      </c>
      <c r="L60" s="204" t="e">
        <f t="shared" si="9"/>
        <v>#NUM!</v>
      </c>
      <c r="M60" s="198"/>
      <c r="N60" s="198"/>
      <c r="O60" s="198"/>
      <c r="P60" s="198"/>
      <c r="Q60" s="195">
        <f t="shared" si="10"/>
        <v>0</v>
      </c>
      <c r="R60" s="195">
        <f t="shared" si="11"/>
        <v>0</v>
      </c>
      <c r="T60" s="194">
        <f t="shared" si="18"/>
        <v>0</v>
      </c>
      <c r="U60" s="193">
        <f t="shared" si="12"/>
        <v>44957</v>
      </c>
      <c r="V60" s="192">
        <f t="shared" si="13"/>
        <v>0</v>
      </c>
      <c r="W60" s="192">
        <f t="shared" si="14"/>
        <v>0</v>
      </c>
      <c r="X60" s="192">
        <f t="shared" si="19"/>
        <v>0</v>
      </c>
      <c r="Y60" s="192">
        <f t="shared" si="15"/>
        <v>0</v>
      </c>
      <c r="Z60" s="192">
        <f t="shared" si="20"/>
        <v>0</v>
      </c>
      <c r="AA60" s="191"/>
      <c r="AB60" s="203"/>
      <c r="AC60" s="191"/>
      <c r="AD60" s="206"/>
      <c r="AE60" s="191"/>
      <c r="AF60" s="191"/>
      <c r="AG60" s="191"/>
      <c r="AH60" s="191"/>
      <c r="AI60" s="191"/>
      <c r="AJ60" s="191"/>
      <c r="AK60" s="189"/>
      <c r="AL60" s="189"/>
      <c r="AM60" s="189"/>
      <c r="AN60" s="199"/>
    </row>
    <row r="61" spans="3:40">
      <c r="C61" s="195">
        <f t="shared" si="4"/>
        <v>0</v>
      </c>
      <c r="D61" s="195">
        <f t="shared" si="5"/>
        <v>0</v>
      </c>
      <c r="F61" s="194">
        <f t="shared" si="16"/>
        <v>0</v>
      </c>
      <c r="G61" s="193">
        <f t="shared" si="6"/>
        <v>0</v>
      </c>
      <c r="H61" s="205" t="e">
        <f t="shared" si="2"/>
        <v>#NUM!</v>
      </c>
      <c r="I61" s="205" t="e">
        <f t="shared" si="17"/>
        <v>#NUM!</v>
      </c>
      <c r="J61" s="205" t="e">
        <f t="shared" si="7"/>
        <v>#NUM!</v>
      </c>
      <c r="K61" s="205" t="e">
        <f t="shared" si="8"/>
        <v>#NUM!</v>
      </c>
      <c r="L61" s="204" t="e">
        <f t="shared" si="9"/>
        <v>#NUM!</v>
      </c>
      <c r="M61" s="198"/>
      <c r="N61" s="198"/>
      <c r="O61" s="198"/>
      <c r="P61" s="198"/>
      <c r="Q61" s="195">
        <f t="shared" si="10"/>
        <v>0</v>
      </c>
      <c r="R61" s="195">
        <f t="shared" si="11"/>
        <v>0</v>
      </c>
      <c r="T61" s="194">
        <f t="shared" si="18"/>
        <v>0</v>
      </c>
      <c r="U61" s="193">
        <f t="shared" si="12"/>
        <v>44985</v>
      </c>
      <c r="V61" s="192">
        <f t="shared" si="13"/>
        <v>0</v>
      </c>
      <c r="W61" s="192">
        <f t="shared" si="14"/>
        <v>0</v>
      </c>
      <c r="X61" s="192">
        <f t="shared" si="19"/>
        <v>0</v>
      </c>
      <c r="Y61" s="192">
        <f t="shared" si="15"/>
        <v>0</v>
      </c>
      <c r="Z61" s="192">
        <f t="shared" si="20"/>
        <v>0</v>
      </c>
      <c r="AA61" s="191"/>
      <c r="AB61" s="203"/>
      <c r="AC61" s="191"/>
      <c r="AD61" s="191"/>
      <c r="AE61" s="191"/>
      <c r="AF61" s="191"/>
      <c r="AG61" s="191"/>
      <c r="AH61" s="191"/>
      <c r="AI61" s="191"/>
      <c r="AJ61" s="191"/>
      <c r="AK61" s="189"/>
      <c r="AL61" s="189"/>
      <c r="AM61" s="189"/>
      <c r="AN61" s="199"/>
    </row>
    <row r="62" spans="3:40">
      <c r="C62" s="195">
        <f t="shared" si="4"/>
        <v>0</v>
      </c>
      <c r="D62" s="195">
        <f t="shared" si="5"/>
        <v>0</v>
      </c>
      <c r="F62" s="194">
        <f t="shared" si="16"/>
        <v>0</v>
      </c>
      <c r="G62" s="193">
        <f t="shared" si="6"/>
        <v>0</v>
      </c>
      <c r="H62" s="205" t="e">
        <f t="shared" si="2"/>
        <v>#NUM!</v>
      </c>
      <c r="I62" s="205" t="e">
        <f t="shared" si="17"/>
        <v>#NUM!</v>
      </c>
      <c r="J62" s="205" t="e">
        <f t="shared" si="7"/>
        <v>#NUM!</v>
      </c>
      <c r="K62" s="205" t="e">
        <f t="shared" si="8"/>
        <v>#NUM!</v>
      </c>
      <c r="L62" s="204" t="e">
        <f t="shared" si="9"/>
        <v>#NUM!</v>
      </c>
      <c r="M62" s="198"/>
      <c r="N62" s="198"/>
      <c r="O62" s="198"/>
      <c r="P62" s="198"/>
      <c r="Q62" s="195">
        <f t="shared" si="10"/>
        <v>0</v>
      </c>
      <c r="R62" s="195">
        <f t="shared" si="11"/>
        <v>0</v>
      </c>
      <c r="T62" s="194">
        <f t="shared" si="18"/>
        <v>0</v>
      </c>
      <c r="U62" s="193">
        <f t="shared" si="12"/>
        <v>45016</v>
      </c>
      <c r="V62" s="192">
        <f t="shared" si="13"/>
        <v>0</v>
      </c>
      <c r="W62" s="192">
        <f t="shared" si="14"/>
        <v>0</v>
      </c>
      <c r="X62" s="192">
        <f t="shared" si="19"/>
        <v>0</v>
      </c>
      <c r="Y62" s="192">
        <f t="shared" si="15"/>
        <v>0</v>
      </c>
      <c r="Z62" s="192">
        <f t="shared" si="20"/>
        <v>0</v>
      </c>
      <c r="AA62" s="191"/>
      <c r="AB62" s="203"/>
      <c r="AC62" s="191"/>
      <c r="AD62" s="206"/>
      <c r="AE62" s="191"/>
      <c r="AF62" s="191"/>
      <c r="AG62" s="191"/>
      <c r="AH62" s="191"/>
      <c r="AI62" s="191"/>
      <c r="AJ62" s="191"/>
      <c r="AK62" s="189"/>
      <c r="AL62" s="189"/>
      <c r="AM62" s="189"/>
      <c r="AN62" s="199"/>
    </row>
    <row r="63" spans="3:40">
      <c r="C63" s="195">
        <f t="shared" si="4"/>
        <v>0</v>
      </c>
      <c r="D63" s="195">
        <f t="shared" si="5"/>
        <v>0</v>
      </c>
      <c r="F63" s="194">
        <f t="shared" si="16"/>
        <v>0</v>
      </c>
      <c r="G63" s="193">
        <f t="shared" si="6"/>
        <v>0</v>
      </c>
      <c r="H63" s="205" t="e">
        <f t="shared" si="2"/>
        <v>#NUM!</v>
      </c>
      <c r="I63" s="205" t="e">
        <f t="shared" si="17"/>
        <v>#NUM!</v>
      </c>
      <c r="J63" s="205" t="e">
        <f t="shared" si="7"/>
        <v>#NUM!</v>
      </c>
      <c r="K63" s="205" t="e">
        <f t="shared" si="8"/>
        <v>#NUM!</v>
      </c>
      <c r="L63" s="204" t="e">
        <f t="shared" si="9"/>
        <v>#NUM!</v>
      </c>
      <c r="M63" s="198"/>
      <c r="N63" s="198"/>
      <c r="O63" s="198"/>
      <c r="P63" s="198"/>
      <c r="Q63" s="195">
        <f t="shared" si="10"/>
        <v>0</v>
      </c>
      <c r="R63" s="195">
        <f t="shared" si="11"/>
        <v>0</v>
      </c>
      <c r="T63" s="194">
        <f t="shared" si="18"/>
        <v>0</v>
      </c>
      <c r="U63" s="193">
        <f t="shared" si="12"/>
        <v>45046</v>
      </c>
      <c r="V63" s="192">
        <f t="shared" si="13"/>
        <v>0</v>
      </c>
      <c r="W63" s="192">
        <f t="shared" si="14"/>
        <v>0</v>
      </c>
      <c r="X63" s="192">
        <f t="shared" si="19"/>
        <v>0</v>
      </c>
      <c r="Y63" s="192">
        <f t="shared" si="15"/>
        <v>0</v>
      </c>
      <c r="Z63" s="192">
        <f t="shared" si="20"/>
        <v>0</v>
      </c>
      <c r="AA63" s="191"/>
      <c r="AB63" s="203"/>
      <c r="AC63" s="191"/>
      <c r="AD63" s="191"/>
      <c r="AE63" s="191"/>
      <c r="AF63" s="191"/>
      <c r="AG63" s="191"/>
      <c r="AH63" s="191"/>
      <c r="AI63" s="191"/>
      <c r="AJ63" s="191"/>
      <c r="AK63" s="189"/>
      <c r="AL63" s="189"/>
      <c r="AM63" s="189"/>
      <c r="AN63" s="199"/>
    </row>
    <row r="64" spans="3:40">
      <c r="C64" s="195">
        <f t="shared" si="4"/>
        <v>0</v>
      </c>
      <c r="D64" s="195">
        <f t="shared" si="5"/>
        <v>0</v>
      </c>
      <c r="F64" s="194">
        <f t="shared" si="16"/>
        <v>0</v>
      </c>
      <c r="G64" s="193">
        <f t="shared" si="6"/>
        <v>0</v>
      </c>
      <c r="H64" s="205" t="e">
        <f t="shared" si="2"/>
        <v>#NUM!</v>
      </c>
      <c r="I64" s="205" t="e">
        <f t="shared" si="17"/>
        <v>#NUM!</v>
      </c>
      <c r="J64" s="205" t="e">
        <f t="shared" si="7"/>
        <v>#NUM!</v>
      </c>
      <c r="K64" s="205" t="e">
        <f t="shared" si="8"/>
        <v>#NUM!</v>
      </c>
      <c r="L64" s="204" t="e">
        <f t="shared" si="9"/>
        <v>#NUM!</v>
      </c>
      <c r="M64" s="198"/>
      <c r="N64" s="198"/>
      <c r="O64" s="198"/>
      <c r="P64" s="198"/>
      <c r="Q64" s="195">
        <f t="shared" si="10"/>
        <v>0</v>
      </c>
      <c r="R64" s="195">
        <f t="shared" si="11"/>
        <v>0</v>
      </c>
      <c r="T64" s="194">
        <f t="shared" si="18"/>
        <v>0</v>
      </c>
      <c r="U64" s="193">
        <f t="shared" si="12"/>
        <v>45077</v>
      </c>
      <c r="V64" s="192">
        <f t="shared" si="13"/>
        <v>0</v>
      </c>
      <c r="W64" s="192">
        <f t="shared" si="14"/>
        <v>0</v>
      </c>
      <c r="X64" s="192">
        <f t="shared" si="19"/>
        <v>0</v>
      </c>
      <c r="Y64" s="192">
        <f t="shared" si="15"/>
        <v>0</v>
      </c>
      <c r="Z64" s="192">
        <f t="shared" si="20"/>
        <v>0</v>
      </c>
      <c r="AA64" s="191"/>
      <c r="AB64" s="203"/>
      <c r="AC64" s="191"/>
      <c r="AD64" s="191"/>
      <c r="AE64" s="191"/>
      <c r="AF64" s="191"/>
      <c r="AG64" s="191"/>
      <c r="AH64" s="191"/>
      <c r="AI64" s="191"/>
      <c r="AJ64" s="191"/>
      <c r="AN64" s="199"/>
    </row>
    <row r="65" spans="3:42">
      <c r="C65" s="195">
        <f t="shared" si="4"/>
        <v>0</v>
      </c>
      <c r="D65" s="195">
        <f t="shared" si="5"/>
        <v>0</v>
      </c>
      <c r="F65" s="194">
        <f t="shared" si="16"/>
        <v>0</v>
      </c>
      <c r="G65" s="193">
        <f t="shared" si="6"/>
        <v>0</v>
      </c>
      <c r="H65" s="205" t="e">
        <f t="shared" si="2"/>
        <v>#NUM!</v>
      </c>
      <c r="I65" s="205" t="e">
        <f t="shared" si="17"/>
        <v>#NUM!</v>
      </c>
      <c r="J65" s="205" t="e">
        <f t="shared" si="7"/>
        <v>#NUM!</v>
      </c>
      <c r="K65" s="205" t="e">
        <f t="shared" si="8"/>
        <v>#NUM!</v>
      </c>
      <c r="L65" s="204" t="e">
        <f t="shared" si="9"/>
        <v>#NUM!</v>
      </c>
      <c r="M65" s="198"/>
      <c r="N65" s="198"/>
      <c r="O65" s="198"/>
      <c r="P65" s="198"/>
      <c r="Q65" s="195">
        <f t="shared" si="10"/>
        <v>0</v>
      </c>
      <c r="R65" s="195">
        <f t="shared" si="11"/>
        <v>0</v>
      </c>
      <c r="T65" s="194">
        <f t="shared" si="18"/>
        <v>0</v>
      </c>
      <c r="U65" s="193">
        <f t="shared" si="12"/>
        <v>45107</v>
      </c>
      <c r="V65" s="192">
        <f t="shared" si="13"/>
        <v>0</v>
      </c>
      <c r="W65" s="192">
        <f t="shared" si="14"/>
        <v>0</v>
      </c>
      <c r="X65" s="192">
        <f t="shared" si="19"/>
        <v>0</v>
      </c>
      <c r="Y65" s="192">
        <f t="shared" si="15"/>
        <v>0</v>
      </c>
      <c r="Z65" s="192">
        <f t="shared" si="20"/>
        <v>0</v>
      </c>
      <c r="AA65" s="191"/>
      <c r="AB65" s="203"/>
      <c r="AC65" s="191"/>
      <c r="AD65" s="191"/>
      <c r="AE65" s="191"/>
      <c r="AF65" s="191"/>
      <c r="AG65" s="191"/>
      <c r="AH65" s="191"/>
      <c r="AI65" s="191"/>
      <c r="AJ65" s="191"/>
      <c r="AN65" s="199"/>
    </row>
    <row r="66" spans="3:42">
      <c r="C66" s="195">
        <f t="shared" si="4"/>
        <v>0</v>
      </c>
      <c r="D66" s="195">
        <f t="shared" si="5"/>
        <v>0</v>
      </c>
      <c r="F66" s="194">
        <f t="shared" si="16"/>
        <v>0</v>
      </c>
      <c r="G66" s="193">
        <f t="shared" si="6"/>
        <v>0</v>
      </c>
      <c r="H66" s="205" t="e">
        <f t="shared" si="2"/>
        <v>#NUM!</v>
      </c>
      <c r="I66" s="205" t="e">
        <f t="shared" si="17"/>
        <v>#NUM!</v>
      </c>
      <c r="J66" s="205" t="e">
        <f t="shared" si="7"/>
        <v>#NUM!</v>
      </c>
      <c r="K66" s="205" t="e">
        <f t="shared" si="8"/>
        <v>#NUM!</v>
      </c>
      <c r="L66" s="204" t="e">
        <f t="shared" si="9"/>
        <v>#NUM!</v>
      </c>
      <c r="M66" s="198"/>
      <c r="N66" s="198"/>
      <c r="O66" s="198"/>
      <c r="P66" s="198"/>
      <c r="Q66" s="195">
        <f t="shared" si="10"/>
        <v>0</v>
      </c>
      <c r="R66" s="195">
        <f t="shared" si="11"/>
        <v>0</v>
      </c>
      <c r="T66" s="194">
        <f t="shared" si="18"/>
        <v>0</v>
      </c>
      <c r="U66" s="193">
        <f t="shared" si="12"/>
        <v>45138</v>
      </c>
      <c r="V66" s="192">
        <f t="shared" si="13"/>
        <v>0</v>
      </c>
      <c r="W66" s="192">
        <f t="shared" si="14"/>
        <v>0</v>
      </c>
      <c r="X66" s="192">
        <f t="shared" si="19"/>
        <v>0</v>
      </c>
      <c r="Y66" s="192">
        <f t="shared" si="15"/>
        <v>0</v>
      </c>
      <c r="Z66" s="192">
        <f t="shared" si="20"/>
        <v>0</v>
      </c>
      <c r="AA66" s="191"/>
      <c r="AB66" s="203"/>
      <c r="AC66" s="191"/>
      <c r="AD66" s="191"/>
      <c r="AE66" s="191"/>
      <c r="AF66" s="191"/>
      <c r="AG66" s="191"/>
      <c r="AH66" s="191"/>
      <c r="AI66" s="191"/>
      <c r="AJ66" s="191"/>
      <c r="AN66" s="199"/>
      <c r="AP66" s="190"/>
    </row>
    <row r="67" spans="3:42">
      <c r="C67" s="195">
        <f t="shared" si="4"/>
        <v>0</v>
      </c>
      <c r="D67" s="195">
        <f t="shared" si="5"/>
        <v>0</v>
      </c>
      <c r="F67" s="194">
        <f t="shared" si="16"/>
        <v>0</v>
      </c>
      <c r="G67" s="193">
        <f t="shared" si="6"/>
        <v>0</v>
      </c>
      <c r="H67" s="205" t="e">
        <f t="shared" si="2"/>
        <v>#NUM!</v>
      </c>
      <c r="I67" s="205" t="e">
        <f t="shared" si="17"/>
        <v>#NUM!</v>
      </c>
      <c r="J67" s="205" t="e">
        <f t="shared" si="7"/>
        <v>#NUM!</v>
      </c>
      <c r="K67" s="205" t="e">
        <f t="shared" si="8"/>
        <v>#NUM!</v>
      </c>
      <c r="L67" s="204" t="e">
        <f t="shared" si="9"/>
        <v>#NUM!</v>
      </c>
      <c r="M67" s="198"/>
      <c r="N67" s="198"/>
      <c r="O67" s="198"/>
      <c r="P67" s="198"/>
      <c r="Q67" s="195">
        <f t="shared" si="10"/>
        <v>0</v>
      </c>
      <c r="R67" s="195">
        <f t="shared" si="11"/>
        <v>0</v>
      </c>
      <c r="T67" s="194">
        <f t="shared" si="18"/>
        <v>0</v>
      </c>
      <c r="U67" s="193">
        <f t="shared" si="12"/>
        <v>45169</v>
      </c>
      <c r="V67" s="192">
        <f t="shared" si="13"/>
        <v>0</v>
      </c>
      <c r="W67" s="192">
        <f t="shared" si="14"/>
        <v>0</v>
      </c>
      <c r="X67" s="192">
        <f t="shared" si="19"/>
        <v>0</v>
      </c>
      <c r="Y67" s="192">
        <f t="shared" si="15"/>
        <v>0</v>
      </c>
      <c r="Z67" s="192">
        <f t="shared" si="20"/>
        <v>0</v>
      </c>
      <c r="AA67" s="191"/>
      <c r="AB67" s="203"/>
      <c r="AC67" s="191"/>
      <c r="AD67" s="191"/>
      <c r="AE67" s="191"/>
      <c r="AF67" s="191"/>
      <c r="AG67" s="191"/>
      <c r="AH67" s="191"/>
      <c r="AI67" s="191"/>
      <c r="AJ67" s="191"/>
      <c r="AN67" s="199"/>
      <c r="AP67" s="190"/>
    </row>
    <row r="68" spans="3:42">
      <c r="C68" s="195">
        <f t="shared" si="4"/>
        <v>0</v>
      </c>
      <c r="D68" s="195">
        <f t="shared" si="5"/>
        <v>0</v>
      </c>
      <c r="F68" s="194">
        <f t="shared" si="16"/>
        <v>0</v>
      </c>
      <c r="G68" s="193">
        <f t="shared" si="6"/>
        <v>0</v>
      </c>
      <c r="H68" s="205" t="e">
        <f t="shared" si="2"/>
        <v>#NUM!</v>
      </c>
      <c r="I68" s="205" t="e">
        <f t="shared" si="17"/>
        <v>#NUM!</v>
      </c>
      <c r="J68" s="205" t="e">
        <f t="shared" si="7"/>
        <v>#NUM!</v>
      </c>
      <c r="K68" s="205" t="e">
        <f t="shared" si="8"/>
        <v>#NUM!</v>
      </c>
      <c r="L68" s="204" t="e">
        <f t="shared" si="9"/>
        <v>#NUM!</v>
      </c>
      <c r="M68" s="198"/>
      <c r="N68" s="198"/>
      <c r="O68" s="198"/>
      <c r="P68" s="198"/>
      <c r="Q68" s="195">
        <f t="shared" si="10"/>
        <v>0</v>
      </c>
      <c r="R68" s="195">
        <f t="shared" si="11"/>
        <v>0</v>
      </c>
      <c r="T68" s="194">
        <f t="shared" si="18"/>
        <v>0</v>
      </c>
      <c r="U68" s="193">
        <f t="shared" si="12"/>
        <v>45199</v>
      </c>
      <c r="V68" s="192">
        <f t="shared" si="13"/>
        <v>0</v>
      </c>
      <c r="W68" s="192">
        <f t="shared" si="14"/>
        <v>0</v>
      </c>
      <c r="X68" s="192">
        <f t="shared" si="19"/>
        <v>0</v>
      </c>
      <c r="Y68" s="192">
        <f t="shared" si="15"/>
        <v>0</v>
      </c>
      <c r="Z68" s="192">
        <f t="shared" si="20"/>
        <v>0</v>
      </c>
      <c r="AA68" s="191"/>
      <c r="AB68" s="203"/>
      <c r="AC68" s="191"/>
      <c r="AD68" s="191"/>
      <c r="AE68" s="191"/>
      <c r="AF68" s="191"/>
      <c r="AG68" s="191"/>
      <c r="AH68" s="191"/>
      <c r="AI68" s="191"/>
      <c r="AJ68" s="191"/>
      <c r="AN68" s="199"/>
      <c r="AP68" s="190"/>
    </row>
    <row r="69" spans="3:42">
      <c r="C69" s="195">
        <f t="shared" si="4"/>
        <v>0</v>
      </c>
      <c r="D69" s="195">
        <f t="shared" si="5"/>
        <v>0</v>
      </c>
      <c r="F69" s="194">
        <f t="shared" si="16"/>
        <v>0</v>
      </c>
      <c r="G69" s="193">
        <f t="shared" si="6"/>
        <v>0</v>
      </c>
      <c r="H69" s="205" t="e">
        <f t="shared" ref="H69:H76" si="35">PV($O$8,C69,$I$6,0,0)*-1</f>
        <v>#NUM!</v>
      </c>
      <c r="I69" s="205" t="e">
        <f t="shared" si="17"/>
        <v>#NUM!</v>
      </c>
      <c r="J69" s="205" t="e">
        <f t="shared" si="7"/>
        <v>#NUM!</v>
      </c>
      <c r="K69" s="205" t="e">
        <f t="shared" si="8"/>
        <v>#NUM!</v>
      </c>
      <c r="L69" s="204" t="e">
        <f t="shared" si="9"/>
        <v>#NUM!</v>
      </c>
      <c r="M69" s="198"/>
      <c r="N69" s="198"/>
      <c r="O69" s="198"/>
      <c r="P69" s="198"/>
      <c r="Q69" s="195">
        <f t="shared" si="10"/>
        <v>0</v>
      </c>
      <c r="R69" s="195">
        <f t="shared" si="11"/>
        <v>0</v>
      </c>
      <c r="T69" s="194">
        <f t="shared" si="18"/>
        <v>0</v>
      </c>
      <c r="U69" s="193">
        <f t="shared" si="12"/>
        <v>45230</v>
      </c>
      <c r="V69" s="192">
        <f t="shared" si="13"/>
        <v>0</v>
      </c>
      <c r="W69" s="192">
        <f t="shared" si="14"/>
        <v>0</v>
      </c>
      <c r="X69" s="192">
        <f t="shared" si="19"/>
        <v>0</v>
      </c>
      <c r="Y69" s="192">
        <f t="shared" si="15"/>
        <v>0</v>
      </c>
      <c r="Z69" s="192">
        <f t="shared" si="20"/>
        <v>0</v>
      </c>
      <c r="AA69" s="191"/>
      <c r="AB69" s="203"/>
      <c r="AC69" s="191"/>
      <c r="AD69" s="191"/>
      <c r="AE69" s="191"/>
      <c r="AF69" s="191"/>
      <c r="AG69" s="191"/>
      <c r="AH69" s="191"/>
      <c r="AI69" s="191"/>
      <c r="AJ69" s="191"/>
      <c r="AN69" s="199"/>
      <c r="AP69" s="190"/>
    </row>
    <row r="70" spans="3:42">
      <c r="C70" s="195">
        <f t="shared" ref="C70:C109" si="36">IF(C69-1&gt;=0,C69-1,0)</f>
        <v>0</v>
      </c>
      <c r="D70" s="195">
        <f t="shared" ref="D70:D109" si="37">IF(C70&gt;0,D69+1,0)</f>
        <v>0</v>
      </c>
      <c r="F70" s="194">
        <f t="shared" si="16"/>
        <v>0</v>
      </c>
      <c r="G70" s="193">
        <f t="shared" ref="G70:G77" si="38">IF(F70&gt;0,EOMONTH(G69,$P$206),0)</f>
        <v>0</v>
      </c>
      <c r="H70" s="205" t="e">
        <f t="shared" si="35"/>
        <v>#NUM!</v>
      </c>
      <c r="I70" s="205" t="e">
        <f t="shared" si="17"/>
        <v>#NUM!</v>
      </c>
      <c r="J70" s="205" t="e">
        <f t="shared" ref="J70:J77" si="39">PPMT($O$8,F70,$O$9,-$O$6)</f>
        <v>#NUM!</v>
      </c>
      <c r="K70" s="205" t="e">
        <f t="shared" ref="K70:K77" si="40">IPMT($O$8,F70,$O$9,-$O$6)</f>
        <v>#NUM!</v>
      </c>
      <c r="L70" s="204" t="e">
        <f t="shared" ref="L70:L77" si="41">CUMIPMT($O$8,$O$9,$O$6,1,F70,0)*-1</f>
        <v>#NUM!</v>
      </c>
      <c r="M70" s="198"/>
      <c r="N70" s="198"/>
      <c r="O70" s="198"/>
      <c r="P70" s="198"/>
      <c r="Q70" s="195">
        <f t="shared" ref="Q70:Q133" si="42">IF(Q69-1&gt;=0,Q69-1,0)</f>
        <v>0</v>
      </c>
      <c r="R70" s="195">
        <f t="shared" ref="R70:R133" si="43">IF(Q70&gt;0,R69+1,0)</f>
        <v>0</v>
      </c>
      <c r="T70" s="194">
        <f t="shared" si="18"/>
        <v>0</v>
      </c>
      <c r="U70" s="193">
        <f t="shared" ref="U70:U133" si="44">EOMONTH(U69,$P$206)</f>
        <v>45260</v>
      </c>
      <c r="V70" s="192">
        <f t="shared" ref="V70:V133" si="45">IF(T70&gt;0,V69-W70,0)</f>
        <v>0</v>
      </c>
      <c r="W70" s="192">
        <f t="shared" ref="W70:W133" si="46">IF(T70&gt;$O$10,$V$5/($O$9-$O$10),0)</f>
        <v>0</v>
      </c>
      <c r="X70" s="192">
        <f t="shared" si="19"/>
        <v>0</v>
      </c>
      <c r="Y70" s="192">
        <f t="shared" ref="Y70:Y133" si="47">V69*$O$8</f>
        <v>0</v>
      </c>
      <c r="Z70" s="192">
        <f t="shared" si="20"/>
        <v>0</v>
      </c>
      <c r="AA70" s="191"/>
      <c r="AB70" s="203"/>
      <c r="AC70" s="191"/>
      <c r="AD70" s="191"/>
      <c r="AE70" s="191"/>
      <c r="AF70" s="191"/>
      <c r="AG70" s="191"/>
      <c r="AH70" s="191"/>
      <c r="AI70" s="191"/>
      <c r="AJ70" s="191"/>
      <c r="AN70" s="199"/>
      <c r="AP70" s="190"/>
    </row>
    <row r="71" spans="3:42">
      <c r="C71" s="195">
        <f t="shared" si="36"/>
        <v>0</v>
      </c>
      <c r="D71" s="195">
        <f t="shared" si="37"/>
        <v>0</v>
      </c>
      <c r="F71" s="194">
        <f t="shared" ref="F71:F77" si="48">IF(D70&gt;0,F70+1,0)</f>
        <v>0</v>
      </c>
      <c r="G71" s="193">
        <f t="shared" si="38"/>
        <v>0</v>
      </c>
      <c r="H71" s="205" t="e">
        <f t="shared" si="35"/>
        <v>#NUM!</v>
      </c>
      <c r="I71" s="205" t="e">
        <f t="shared" ref="I71:I77" si="49">IF(H70&gt;0,I70,0)</f>
        <v>#NUM!</v>
      </c>
      <c r="J71" s="205" t="e">
        <f t="shared" si="39"/>
        <v>#NUM!</v>
      </c>
      <c r="K71" s="205" t="e">
        <f t="shared" si="40"/>
        <v>#NUM!</v>
      </c>
      <c r="L71" s="204" t="e">
        <f t="shared" si="41"/>
        <v>#NUM!</v>
      </c>
      <c r="M71" s="198"/>
      <c r="N71" s="198"/>
      <c r="O71" s="198"/>
      <c r="P71" s="198"/>
      <c r="Q71" s="195">
        <f t="shared" si="42"/>
        <v>0</v>
      </c>
      <c r="R71" s="195">
        <f t="shared" si="43"/>
        <v>0</v>
      </c>
      <c r="T71" s="194">
        <f t="shared" ref="T71:T134" si="50">IF(R70&gt;0,T70+1,0)</f>
        <v>0</v>
      </c>
      <c r="U71" s="193">
        <f t="shared" si="44"/>
        <v>45291</v>
      </c>
      <c r="V71" s="192">
        <f t="shared" si="45"/>
        <v>0</v>
      </c>
      <c r="W71" s="192">
        <f t="shared" si="46"/>
        <v>0</v>
      </c>
      <c r="X71" s="192">
        <f t="shared" ref="X71:X134" si="51">W71+X70</f>
        <v>0</v>
      </c>
      <c r="Y71" s="192">
        <f t="shared" si="47"/>
        <v>0</v>
      </c>
      <c r="Z71" s="192">
        <f t="shared" ref="Z71:Z134" si="52">Z70+Y71</f>
        <v>0</v>
      </c>
      <c r="AA71" s="191"/>
      <c r="AB71" s="203"/>
      <c r="AC71" s="191"/>
      <c r="AD71" s="191"/>
      <c r="AE71" s="191"/>
      <c r="AF71" s="191"/>
      <c r="AG71" s="191"/>
      <c r="AH71" s="191"/>
      <c r="AI71" s="191"/>
      <c r="AJ71" s="191"/>
      <c r="AN71" s="199"/>
      <c r="AP71" s="190"/>
    </row>
    <row r="72" spans="3:42">
      <c r="C72" s="195">
        <f t="shared" si="36"/>
        <v>0</v>
      </c>
      <c r="D72" s="195">
        <f t="shared" si="37"/>
        <v>0</v>
      </c>
      <c r="F72" s="194">
        <f t="shared" si="48"/>
        <v>0</v>
      </c>
      <c r="G72" s="193">
        <f t="shared" si="38"/>
        <v>0</v>
      </c>
      <c r="H72" s="205" t="e">
        <f t="shared" si="35"/>
        <v>#NUM!</v>
      </c>
      <c r="I72" s="205" t="e">
        <f t="shared" si="49"/>
        <v>#NUM!</v>
      </c>
      <c r="J72" s="205" t="e">
        <f t="shared" si="39"/>
        <v>#NUM!</v>
      </c>
      <c r="K72" s="205" t="e">
        <f t="shared" si="40"/>
        <v>#NUM!</v>
      </c>
      <c r="L72" s="204" t="e">
        <f t="shared" si="41"/>
        <v>#NUM!</v>
      </c>
      <c r="M72" s="198"/>
      <c r="N72" s="198"/>
      <c r="O72" s="198"/>
      <c r="P72" s="198"/>
      <c r="Q72" s="195">
        <f t="shared" si="42"/>
        <v>0</v>
      </c>
      <c r="R72" s="195">
        <f t="shared" si="43"/>
        <v>0</v>
      </c>
      <c r="T72" s="194">
        <f t="shared" si="50"/>
        <v>0</v>
      </c>
      <c r="U72" s="193">
        <f t="shared" si="44"/>
        <v>45322</v>
      </c>
      <c r="V72" s="192">
        <f t="shared" si="45"/>
        <v>0</v>
      </c>
      <c r="W72" s="192">
        <f t="shared" si="46"/>
        <v>0</v>
      </c>
      <c r="X72" s="192">
        <f t="shared" si="51"/>
        <v>0</v>
      </c>
      <c r="Y72" s="192">
        <f t="shared" si="47"/>
        <v>0</v>
      </c>
      <c r="Z72" s="192">
        <f t="shared" si="52"/>
        <v>0</v>
      </c>
      <c r="AA72" s="191"/>
      <c r="AB72" s="203"/>
      <c r="AC72" s="191"/>
      <c r="AD72" s="191"/>
      <c r="AE72" s="191"/>
      <c r="AF72" s="191"/>
      <c r="AG72" s="191"/>
      <c r="AH72" s="191"/>
      <c r="AI72" s="191"/>
      <c r="AJ72" s="191"/>
      <c r="AN72" s="199"/>
      <c r="AP72" s="190"/>
    </row>
    <row r="73" spans="3:42">
      <c r="C73" s="195">
        <f t="shared" si="36"/>
        <v>0</v>
      </c>
      <c r="D73" s="195">
        <f t="shared" si="37"/>
        <v>0</v>
      </c>
      <c r="F73" s="194">
        <f t="shared" si="48"/>
        <v>0</v>
      </c>
      <c r="G73" s="193">
        <f t="shared" si="38"/>
        <v>0</v>
      </c>
      <c r="H73" s="205" t="e">
        <f t="shared" si="35"/>
        <v>#NUM!</v>
      </c>
      <c r="I73" s="205" t="e">
        <f t="shared" si="49"/>
        <v>#NUM!</v>
      </c>
      <c r="J73" s="205" t="e">
        <f t="shared" si="39"/>
        <v>#NUM!</v>
      </c>
      <c r="K73" s="205" t="e">
        <f t="shared" si="40"/>
        <v>#NUM!</v>
      </c>
      <c r="L73" s="204" t="e">
        <f t="shared" si="41"/>
        <v>#NUM!</v>
      </c>
      <c r="M73" s="198"/>
      <c r="N73" s="198"/>
      <c r="O73" s="198"/>
      <c r="P73" s="198"/>
      <c r="Q73" s="195">
        <f t="shared" si="42"/>
        <v>0</v>
      </c>
      <c r="R73" s="195">
        <f t="shared" si="43"/>
        <v>0</v>
      </c>
      <c r="T73" s="194">
        <f t="shared" si="50"/>
        <v>0</v>
      </c>
      <c r="U73" s="193">
        <f t="shared" si="44"/>
        <v>45351</v>
      </c>
      <c r="V73" s="192">
        <f t="shared" si="45"/>
        <v>0</v>
      </c>
      <c r="W73" s="192">
        <f t="shared" si="46"/>
        <v>0</v>
      </c>
      <c r="X73" s="192">
        <f t="shared" si="51"/>
        <v>0</v>
      </c>
      <c r="Y73" s="192">
        <f t="shared" si="47"/>
        <v>0</v>
      </c>
      <c r="Z73" s="192">
        <f t="shared" si="52"/>
        <v>0</v>
      </c>
      <c r="AA73" s="191"/>
      <c r="AB73" s="203"/>
      <c r="AC73" s="191"/>
      <c r="AD73" s="191"/>
      <c r="AE73" s="191"/>
      <c r="AF73" s="191"/>
      <c r="AG73" s="191"/>
      <c r="AH73" s="191"/>
      <c r="AI73" s="191"/>
      <c r="AJ73" s="191"/>
      <c r="AN73" s="199"/>
      <c r="AP73" s="190"/>
    </row>
    <row r="74" spans="3:42">
      <c r="C74" s="195">
        <f t="shared" si="36"/>
        <v>0</v>
      </c>
      <c r="D74" s="195">
        <f t="shared" si="37"/>
        <v>0</v>
      </c>
      <c r="F74" s="194">
        <f t="shared" si="48"/>
        <v>0</v>
      </c>
      <c r="G74" s="193">
        <f t="shared" si="38"/>
        <v>0</v>
      </c>
      <c r="H74" s="205" t="e">
        <f t="shared" si="35"/>
        <v>#NUM!</v>
      </c>
      <c r="I74" s="205" t="e">
        <f t="shared" si="49"/>
        <v>#NUM!</v>
      </c>
      <c r="J74" s="205" t="e">
        <f t="shared" si="39"/>
        <v>#NUM!</v>
      </c>
      <c r="K74" s="205" t="e">
        <f t="shared" si="40"/>
        <v>#NUM!</v>
      </c>
      <c r="L74" s="204" t="e">
        <f t="shared" si="41"/>
        <v>#NUM!</v>
      </c>
      <c r="M74" s="198"/>
      <c r="N74" s="198"/>
      <c r="O74" s="198"/>
      <c r="P74" s="198"/>
      <c r="Q74" s="195">
        <f t="shared" si="42"/>
        <v>0</v>
      </c>
      <c r="R74" s="195">
        <f t="shared" si="43"/>
        <v>0</v>
      </c>
      <c r="T74" s="194">
        <f t="shared" si="50"/>
        <v>0</v>
      </c>
      <c r="U74" s="193">
        <f t="shared" si="44"/>
        <v>45382</v>
      </c>
      <c r="V74" s="192">
        <f t="shared" si="45"/>
        <v>0</v>
      </c>
      <c r="W74" s="192">
        <f t="shared" si="46"/>
        <v>0</v>
      </c>
      <c r="X74" s="192">
        <f t="shared" si="51"/>
        <v>0</v>
      </c>
      <c r="Y74" s="192">
        <f t="shared" si="47"/>
        <v>0</v>
      </c>
      <c r="Z74" s="192">
        <f t="shared" si="52"/>
        <v>0</v>
      </c>
      <c r="AA74" s="191"/>
      <c r="AB74" s="203"/>
      <c r="AC74" s="191"/>
      <c r="AD74" s="191"/>
      <c r="AE74" s="191"/>
      <c r="AF74" s="191"/>
      <c r="AG74" s="191"/>
      <c r="AH74" s="191"/>
      <c r="AI74" s="191"/>
      <c r="AJ74" s="191"/>
      <c r="AN74" s="199"/>
      <c r="AP74" s="190"/>
    </row>
    <row r="75" spans="3:42">
      <c r="C75" s="195">
        <f t="shared" si="36"/>
        <v>0</v>
      </c>
      <c r="D75" s="195">
        <f t="shared" si="37"/>
        <v>0</v>
      </c>
      <c r="F75" s="194">
        <f t="shared" si="48"/>
        <v>0</v>
      </c>
      <c r="G75" s="193">
        <f t="shared" si="38"/>
        <v>0</v>
      </c>
      <c r="H75" s="205" t="e">
        <f t="shared" si="35"/>
        <v>#NUM!</v>
      </c>
      <c r="I75" s="205" t="e">
        <f t="shared" si="49"/>
        <v>#NUM!</v>
      </c>
      <c r="J75" s="205" t="e">
        <f t="shared" si="39"/>
        <v>#NUM!</v>
      </c>
      <c r="K75" s="205" t="e">
        <f t="shared" si="40"/>
        <v>#NUM!</v>
      </c>
      <c r="L75" s="204" t="e">
        <f t="shared" si="41"/>
        <v>#NUM!</v>
      </c>
      <c r="M75" s="198"/>
      <c r="N75" s="198"/>
      <c r="O75" s="198"/>
      <c r="P75" s="198"/>
      <c r="Q75" s="195">
        <f t="shared" si="42"/>
        <v>0</v>
      </c>
      <c r="R75" s="195">
        <f t="shared" si="43"/>
        <v>0</v>
      </c>
      <c r="T75" s="194">
        <f t="shared" si="50"/>
        <v>0</v>
      </c>
      <c r="U75" s="193">
        <f t="shared" si="44"/>
        <v>45412</v>
      </c>
      <c r="V75" s="192">
        <f t="shared" si="45"/>
        <v>0</v>
      </c>
      <c r="W75" s="192">
        <f t="shared" si="46"/>
        <v>0</v>
      </c>
      <c r="X75" s="192">
        <f t="shared" si="51"/>
        <v>0</v>
      </c>
      <c r="Y75" s="192">
        <f t="shared" si="47"/>
        <v>0</v>
      </c>
      <c r="Z75" s="192">
        <f t="shared" si="52"/>
        <v>0</v>
      </c>
      <c r="AA75" s="191"/>
      <c r="AB75" s="203"/>
      <c r="AC75" s="191"/>
      <c r="AD75" s="191"/>
      <c r="AE75" s="191"/>
      <c r="AF75" s="191"/>
      <c r="AG75" s="191"/>
      <c r="AH75" s="191"/>
      <c r="AI75" s="191"/>
      <c r="AJ75" s="191"/>
      <c r="AN75" s="199"/>
      <c r="AP75" s="190"/>
    </row>
    <row r="76" spans="3:42">
      <c r="C76" s="195">
        <f t="shared" si="36"/>
        <v>0</v>
      </c>
      <c r="D76" s="195">
        <f t="shared" si="37"/>
        <v>0</v>
      </c>
      <c r="F76" s="194">
        <f t="shared" si="48"/>
        <v>0</v>
      </c>
      <c r="G76" s="193">
        <f t="shared" si="38"/>
        <v>0</v>
      </c>
      <c r="H76" s="205" t="e">
        <f t="shared" si="35"/>
        <v>#NUM!</v>
      </c>
      <c r="I76" s="205" t="e">
        <f t="shared" si="49"/>
        <v>#NUM!</v>
      </c>
      <c r="J76" s="205" t="e">
        <f t="shared" si="39"/>
        <v>#NUM!</v>
      </c>
      <c r="K76" s="205" t="e">
        <f t="shared" si="40"/>
        <v>#NUM!</v>
      </c>
      <c r="L76" s="204" t="e">
        <f t="shared" si="41"/>
        <v>#NUM!</v>
      </c>
      <c r="M76" s="198"/>
      <c r="N76" s="198"/>
      <c r="O76" s="198"/>
      <c r="P76" s="198"/>
      <c r="Q76" s="195">
        <f t="shared" si="42"/>
        <v>0</v>
      </c>
      <c r="R76" s="195">
        <f t="shared" si="43"/>
        <v>0</v>
      </c>
      <c r="T76" s="194">
        <f t="shared" si="50"/>
        <v>0</v>
      </c>
      <c r="U76" s="193">
        <f t="shared" si="44"/>
        <v>45443</v>
      </c>
      <c r="V76" s="192">
        <f t="shared" si="45"/>
        <v>0</v>
      </c>
      <c r="W76" s="192">
        <f t="shared" si="46"/>
        <v>0</v>
      </c>
      <c r="X76" s="192">
        <f t="shared" si="51"/>
        <v>0</v>
      </c>
      <c r="Y76" s="192">
        <f t="shared" si="47"/>
        <v>0</v>
      </c>
      <c r="Z76" s="192">
        <f t="shared" si="52"/>
        <v>0</v>
      </c>
      <c r="AA76" s="191"/>
      <c r="AB76" s="203"/>
      <c r="AC76" s="191"/>
      <c r="AD76" s="191"/>
      <c r="AE76" s="191"/>
      <c r="AF76" s="191"/>
      <c r="AG76" s="191"/>
      <c r="AH76" s="191"/>
      <c r="AI76" s="191"/>
      <c r="AJ76" s="191"/>
      <c r="AN76" s="199"/>
      <c r="AP76" s="190"/>
    </row>
    <row r="77" spans="3:42">
      <c r="C77" s="195">
        <f t="shared" si="36"/>
        <v>0</v>
      </c>
      <c r="D77" s="195">
        <f t="shared" si="37"/>
        <v>0</v>
      </c>
      <c r="F77" s="194">
        <f t="shared" si="48"/>
        <v>0</v>
      </c>
      <c r="G77" s="193">
        <f t="shared" si="38"/>
        <v>0</v>
      </c>
      <c r="H77" s="205"/>
      <c r="I77" s="205" t="e">
        <f t="shared" si="49"/>
        <v>#NUM!</v>
      </c>
      <c r="J77" s="205" t="e">
        <f t="shared" si="39"/>
        <v>#NUM!</v>
      </c>
      <c r="K77" s="205" t="e">
        <f t="shared" si="40"/>
        <v>#NUM!</v>
      </c>
      <c r="L77" s="204" t="e">
        <f t="shared" si="41"/>
        <v>#NUM!</v>
      </c>
      <c r="M77" s="198"/>
      <c r="N77" s="198"/>
      <c r="O77" s="198"/>
      <c r="P77" s="198"/>
      <c r="Q77" s="195">
        <f t="shared" si="42"/>
        <v>0</v>
      </c>
      <c r="R77" s="195">
        <f t="shared" si="43"/>
        <v>0</v>
      </c>
      <c r="T77" s="194">
        <f t="shared" si="50"/>
        <v>0</v>
      </c>
      <c r="U77" s="193">
        <f t="shared" si="44"/>
        <v>45473</v>
      </c>
      <c r="V77" s="192">
        <f t="shared" si="45"/>
        <v>0</v>
      </c>
      <c r="W77" s="192">
        <f t="shared" si="46"/>
        <v>0</v>
      </c>
      <c r="X77" s="192">
        <f t="shared" si="51"/>
        <v>0</v>
      </c>
      <c r="Y77" s="192">
        <f t="shared" si="47"/>
        <v>0</v>
      </c>
      <c r="Z77" s="192">
        <f t="shared" si="52"/>
        <v>0</v>
      </c>
      <c r="AA77" s="191"/>
      <c r="AB77" s="203"/>
      <c r="AC77" s="191"/>
      <c r="AD77" s="191"/>
      <c r="AE77" s="191"/>
      <c r="AF77" s="191"/>
      <c r="AG77" s="191"/>
      <c r="AH77" s="191"/>
      <c r="AI77" s="191"/>
      <c r="AJ77" s="191"/>
      <c r="AN77" s="199"/>
      <c r="AP77" s="190"/>
    </row>
    <row r="78" spans="3:42" ht="17.25" customHeight="1">
      <c r="C78" s="202">
        <f t="shared" si="36"/>
        <v>0</v>
      </c>
      <c r="D78" s="202">
        <f t="shared" si="37"/>
        <v>0</v>
      </c>
      <c r="F78" s="198"/>
      <c r="G78" s="198"/>
      <c r="H78" s="198"/>
      <c r="I78" s="198"/>
      <c r="J78" s="198"/>
      <c r="K78" s="198"/>
      <c r="L78" s="198"/>
      <c r="M78" s="198"/>
      <c r="N78" s="198"/>
      <c r="O78" s="198"/>
      <c r="P78" s="198"/>
      <c r="Q78" s="195">
        <f t="shared" si="42"/>
        <v>0</v>
      </c>
      <c r="R78" s="195">
        <f t="shared" si="43"/>
        <v>0</v>
      </c>
      <c r="T78" s="194">
        <f t="shared" si="50"/>
        <v>0</v>
      </c>
      <c r="U78" s="193">
        <f t="shared" si="44"/>
        <v>45504</v>
      </c>
      <c r="V78" s="192">
        <f t="shared" si="45"/>
        <v>0</v>
      </c>
      <c r="W78" s="192">
        <f t="shared" si="46"/>
        <v>0</v>
      </c>
      <c r="X78" s="192">
        <f t="shared" si="51"/>
        <v>0</v>
      </c>
      <c r="Y78" s="192">
        <f t="shared" si="47"/>
        <v>0</v>
      </c>
      <c r="Z78" s="192">
        <f t="shared" si="52"/>
        <v>0</v>
      </c>
      <c r="AC78" s="191"/>
      <c r="AD78" s="191"/>
      <c r="AE78" s="191"/>
      <c r="AF78" s="191"/>
      <c r="AG78" s="191"/>
      <c r="AH78" s="191"/>
      <c r="AI78" s="191"/>
      <c r="AJ78" s="191"/>
      <c r="AN78" s="199"/>
      <c r="AP78" s="190"/>
    </row>
    <row r="79" spans="3:42">
      <c r="C79" s="202">
        <f t="shared" si="36"/>
        <v>0</v>
      </c>
      <c r="D79" s="202">
        <f t="shared" si="37"/>
        <v>0</v>
      </c>
      <c r="F79" s="198"/>
      <c r="G79" s="198"/>
      <c r="H79" s="198"/>
      <c r="I79" s="198"/>
      <c r="J79" s="198"/>
      <c r="K79" s="198"/>
      <c r="L79" s="198"/>
      <c r="M79" s="198"/>
      <c r="N79" s="198"/>
      <c r="O79" s="198"/>
      <c r="P79" s="198"/>
      <c r="Q79" s="195">
        <f t="shared" si="42"/>
        <v>0</v>
      </c>
      <c r="R79" s="195">
        <f t="shared" si="43"/>
        <v>0</v>
      </c>
      <c r="T79" s="194">
        <f t="shared" si="50"/>
        <v>0</v>
      </c>
      <c r="U79" s="193">
        <f t="shared" si="44"/>
        <v>45535</v>
      </c>
      <c r="V79" s="192">
        <f t="shared" si="45"/>
        <v>0</v>
      </c>
      <c r="W79" s="192">
        <f t="shared" si="46"/>
        <v>0</v>
      </c>
      <c r="X79" s="192">
        <f t="shared" si="51"/>
        <v>0</v>
      </c>
      <c r="Y79" s="192">
        <f t="shared" si="47"/>
        <v>0</v>
      </c>
      <c r="Z79" s="192">
        <f t="shared" si="52"/>
        <v>0</v>
      </c>
      <c r="AC79" s="191"/>
      <c r="AD79" s="191"/>
      <c r="AE79" s="191"/>
      <c r="AF79" s="191"/>
      <c r="AG79" s="191"/>
      <c r="AH79" s="191"/>
      <c r="AI79" s="191"/>
      <c r="AJ79" s="191"/>
      <c r="AN79" s="199"/>
      <c r="AP79" s="190"/>
    </row>
    <row r="80" spans="3:42">
      <c r="C80" s="202">
        <f t="shared" si="36"/>
        <v>0</v>
      </c>
      <c r="D80" s="202">
        <f t="shared" si="37"/>
        <v>0</v>
      </c>
      <c r="F80" s="198"/>
      <c r="G80" s="198"/>
      <c r="H80" s="198"/>
      <c r="I80" s="198"/>
      <c r="J80" s="198"/>
      <c r="K80" s="198"/>
      <c r="L80" s="198"/>
      <c r="M80" s="198"/>
      <c r="N80" s="198"/>
      <c r="O80" s="198"/>
      <c r="P80" s="198"/>
      <c r="Q80" s="195">
        <f t="shared" si="42"/>
        <v>0</v>
      </c>
      <c r="R80" s="195">
        <f t="shared" si="43"/>
        <v>0</v>
      </c>
      <c r="T80" s="194">
        <f t="shared" si="50"/>
        <v>0</v>
      </c>
      <c r="U80" s="193">
        <f t="shared" si="44"/>
        <v>45565</v>
      </c>
      <c r="V80" s="192">
        <f t="shared" si="45"/>
        <v>0</v>
      </c>
      <c r="W80" s="192">
        <f t="shared" si="46"/>
        <v>0</v>
      </c>
      <c r="X80" s="192">
        <f t="shared" si="51"/>
        <v>0</v>
      </c>
      <c r="Y80" s="192">
        <f t="shared" si="47"/>
        <v>0</v>
      </c>
      <c r="Z80" s="192">
        <f t="shared" si="52"/>
        <v>0</v>
      </c>
      <c r="AC80" s="191"/>
      <c r="AD80" s="191"/>
      <c r="AE80" s="191"/>
      <c r="AF80" s="191"/>
      <c r="AG80" s="191"/>
      <c r="AH80" s="191"/>
      <c r="AI80" s="191"/>
      <c r="AJ80" s="191"/>
      <c r="AN80" s="199"/>
      <c r="AP80" s="190"/>
    </row>
    <row r="81" spans="3:42">
      <c r="C81" s="202">
        <f t="shared" si="36"/>
        <v>0</v>
      </c>
      <c r="D81" s="202">
        <f t="shared" si="37"/>
        <v>0</v>
      </c>
      <c r="F81" s="198"/>
      <c r="G81" s="198"/>
      <c r="H81" s="198"/>
      <c r="I81" s="198"/>
      <c r="J81" s="198"/>
      <c r="K81" s="198"/>
      <c r="L81" s="198"/>
      <c r="M81" s="198"/>
      <c r="N81" s="198"/>
      <c r="O81" s="198"/>
      <c r="P81" s="198"/>
      <c r="Q81" s="195">
        <f t="shared" si="42"/>
        <v>0</v>
      </c>
      <c r="R81" s="195">
        <f t="shared" si="43"/>
        <v>0</v>
      </c>
      <c r="T81" s="194">
        <f t="shared" si="50"/>
        <v>0</v>
      </c>
      <c r="U81" s="193">
        <f t="shared" si="44"/>
        <v>45596</v>
      </c>
      <c r="V81" s="192">
        <f t="shared" si="45"/>
        <v>0</v>
      </c>
      <c r="W81" s="192">
        <f t="shared" si="46"/>
        <v>0</v>
      </c>
      <c r="X81" s="192">
        <f t="shared" si="51"/>
        <v>0</v>
      </c>
      <c r="Y81" s="192">
        <f t="shared" si="47"/>
        <v>0</v>
      </c>
      <c r="Z81" s="192">
        <f t="shared" si="52"/>
        <v>0</v>
      </c>
      <c r="AC81" s="191"/>
      <c r="AD81" s="191"/>
      <c r="AE81" s="191"/>
      <c r="AF81" s="191"/>
      <c r="AG81" s="191"/>
      <c r="AH81" s="191"/>
      <c r="AI81" s="191"/>
      <c r="AJ81" s="191"/>
      <c r="AN81" s="199"/>
      <c r="AP81" s="190"/>
    </row>
    <row r="82" spans="3:42">
      <c r="C82" s="202">
        <f t="shared" si="36"/>
        <v>0</v>
      </c>
      <c r="D82" s="202">
        <f t="shared" si="37"/>
        <v>0</v>
      </c>
      <c r="F82" s="198"/>
      <c r="G82" s="198"/>
      <c r="H82" s="198"/>
      <c r="I82" s="198"/>
      <c r="J82" s="198"/>
      <c r="K82" s="198"/>
      <c r="L82" s="198"/>
      <c r="M82" s="198"/>
      <c r="N82" s="198"/>
      <c r="O82" s="198"/>
      <c r="P82" s="198"/>
      <c r="Q82" s="195">
        <f t="shared" si="42"/>
        <v>0</v>
      </c>
      <c r="R82" s="195">
        <f t="shared" si="43"/>
        <v>0</v>
      </c>
      <c r="T82" s="194">
        <f t="shared" si="50"/>
        <v>0</v>
      </c>
      <c r="U82" s="193">
        <f t="shared" si="44"/>
        <v>45626</v>
      </c>
      <c r="V82" s="192">
        <f t="shared" si="45"/>
        <v>0</v>
      </c>
      <c r="W82" s="192">
        <f t="shared" si="46"/>
        <v>0</v>
      </c>
      <c r="X82" s="192">
        <f t="shared" si="51"/>
        <v>0</v>
      </c>
      <c r="Y82" s="192">
        <f t="shared" si="47"/>
        <v>0</v>
      </c>
      <c r="Z82" s="192">
        <f t="shared" si="52"/>
        <v>0</v>
      </c>
      <c r="AC82" s="191"/>
      <c r="AD82" s="191"/>
      <c r="AE82" s="191"/>
      <c r="AF82" s="191"/>
      <c r="AG82" s="191"/>
      <c r="AH82" s="191"/>
      <c r="AI82" s="191"/>
      <c r="AJ82" s="191"/>
      <c r="AN82" s="199"/>
      <c r="AP82" s="190"/>
    </row>
    <row r="83" spans="3:42">
      <c r="C83" s="202">
        <f t="shared" si="36"/>
        <v>0</v>
      </c>
      <c r="D83" s="202">
        <f t="shared" si="37"/>
        <v>0</v>
      </c>
      <c r="F83" s="198"/>
      <c r="G83" s="198"/>
      <c r="H83" s="198"/>
      <c r="I83" s="198"/>
      <c r="J83" s="198"/>
      <c r="K83" s="198"/>
      <c r="L83" s="198"/>
      <c r="M83" s="198"/>
      <c r="N83" s="198"/>
      <c r="O83" s="198"/>
      <c r="P83" s="198"/>
      <c r="Q83" s="195">
        <f t="shared" si="42"/>
        <v>0</v>
      </c>
      <c r="R83" s="195">
        <f t="shared" si="43"/>
        <v>0</v>
      </c>
      <c r="T83" s="194">
        <f t="shared" si="50"/>
        <v>0</v>
      </c>
      <c r="U83" s="193">
        <f t="shared" si="44"/>
        <v>45657</v>
      </c>
      <c r="V83" s="192">
        <f t="shared" si="45"/>
        <v>0</v>
      </c>
      <c r="W83" s="192">
        <f t="shared" si="46"/>
        <v>0</v>
      </c>
      <c r="X83" s="192">
        <f t="shared" si="51"/>
        <v>0</v>
      </c>
      <c r="Y83" s="192">
        <f t="shared" si="47"/>
        <v>0</v>
      </c>
      <c r="Z83" s="192">
        <f t="shared" si="52"/>
        <v>0</v>
      </c>
      <c r="AC83" s="191"/>
      <c r="AD83" s="191"/>
      <c r="AE83" s="191"/>
      <c r="AF83" s="191"/>
      <c r="AG83" s="191"/>
      <c r="AH83" s="191"/>
      <c r="AI83" s="191"/>
      <c r="AJ83" s="191"/>
      <c r="AN83" s="199"/>
      <c r="AP83" s="190"/>
    </row>
    <row r="84" spans="3:42">
      <c r="C84" s="202">
        <f t="shared" si="36"/>
        <v>0</v>
      </c>
      <c r="D84" s="202">
        <f t="shared" si="37"/>
        <v>0</v>
      </c>
      <c r="F84" s="198"/>
      <c r="G84" s="198"/>
      <c r="H84" s="198"/>
      <c r="I84" s="198"/>
      <c r="J84" s="198"/>
      <c r="K84" s="198"/>
      <c r="L84" s="198"/>
      <c r="M84" s="198"/>
      <c r="N84" s="198"/>
      <c r="O84" s="198"/>
      <c r="P84" s="198"/>
      <c r="Q84" s="195">
        <f t="shared" si="42"/>
        <v>0</v>
      </c>
      <c r="R84" s="195">
        <f t="shared" si="43"/>
        <v>0</v>
      </c>
      <c r="T84" s="194">
        <f t="shared" si="50"/>
        <v>0</v>
      </c>
      <c r="U84" s="193">
        <f t="shared" si="44"/>
        <v>45688</v>
      </c>
      <c r="V84" s="192">
        <f t="shared" si="45"/>
        <v>0</v>
      </c>
      <c r="W84" s="192">
        <f t="shared" si="46"/>
        <v>0</v>
      </c>
      <c r="X84" s="192">
        <f t="shared" si="51"/>
        <v>0</v>
      </c>
      <c r="Y84" s="192">
        <f t="shared" si="47"/>
        <v>0</v>
      </c>
      <c r="Z84" s="192">
        <f t="shared" si="52"/>
        <v>0</v>
      </c>
      <c r="AC84" s="191"/>
      <c r="AD84" s="191"/>
      <c r="AE84" s="191"/>
      <c r="AF84" s="191"/>
      <c r="AG84" s="191"/>
      <c r="AH84" s="191"/>
      <c r="AI84" s="191"/>
      <c r="AJ84" s="191"/>
      <c r="AN84" s="199"/>
      <c r="AP84" s="190"/>
    </row>
    <row r="85" spans="3:42">
      <c r="C85" s="202">
        <f t="shared" si="36"/>
        <v>0</v>
      </c>
      <c r="D85" s="202">
        <f t="shared" si="37"/>
        <v>0</v>
      </c>
      <c r="F85" s="198"/>
      <c r="G85" s="198"/>
      <c r="H85" s="198"/>
      <c r="I85" s="198"/>
      <c r="J85" s="198"/>
      <c r="K85" s="198"/>
      <c r="L85" s="198"/>
      <c r="M85" s="198"/>
      <c r="N85" s="198"/>
      <c r="O85" s="198"/>
      <c r="P85" s="198"/>
      <c r="Q85" s="195">
        <f t="shared" si="42"/>
        <v>0</v>
      </c>
      <c r="R85" s="195">
        <f t="shared" si="43"/>
        <v>0</v>
      </c>
      <c r="T85" s="194">
        <f t="shared" si="50"/>
        <v>0</v>
      </c>
      <c r="U85" s="193">
        <f t="shared" si="44"/>
        <v>45716</v>
      </c>
      <c r="V85" s="192">
        <f t="shared" si="45"/>
        <v>0</v>
      </c>
      <c r="W85" s="192">
        <f t="shared" si="46"/>
        <v>0</v>
      </c>
      <c r="X85" s="192">
        <f t="shared" si="51"/>
        <v>0</v>
      </c>
      <c r="Y85" s="192">
        <f t="shared" si="47"/>
        <v>0</v>
      </c>
      <c r="Z85" s="192">
        <f t="shared" si="52"/>
        <v>0</v>
      </c>
      <c r="AC85" s="191"/>
      <c r="AD85" s="191"/>
      <c r="AE85" s="191"/>
      <c r="AF85" s="191"/>
      <c r="AG85" s="191"/>
      <c r="AH85" s="191"/>
      <c r="AI85" s="191"/>
      <c r="AJ85" s="191"/>
      <c r="AN85" s="199"/>
      <c r="AP85" s="190"/>
    </row>
    <row r="86" spans="3:42">
      <c r="C86" s="202">
        <f t="shared" si="36"/>
        <v>0</v>
      </c>
      <c r="D86" s="202">
        <f t="shared" si="37"/>
        <v>0</v>
      </c>
      <c r="F86" s="198"/>
      <c r="G86" s="198"/>
      <c r="H86" s="198"/>
      <c r="I86" s="198"/>
      <c r="J86" s="198"/>
      <c r="K86" s="198"/>
      <c r="L86" s="198"/>
      <c r="M86" s="198"/>
      <c r="N86" s="198"/>
      <c r="O86" s="198"/>
      <c r="P86" s="198"/>
      <c r="Q86" s="195">
        <f t="shared" si="42"/>
        <v>0</v>
      </c>
      <c r="R86" s="195">
        <f t="shared" si="43"/>
        <v>0</v>
      </c>
      <c r="T86" s="194">
        <f t="shared" si="50"/>
        <v>0</v>
      </c>
      <c r="U86" s="193">
        <f t="shared" si="44"/>
        <v>45747</v>
      </c>
      <c r="V86" s="192">
        <f t="shared" si="45"/>
        <v>0</v>
      </c>
      <c r="W86" s="192">
        <f t="shared" si="46"/>
        <v>0</v>
      </c>
      <c r="X86" s="192">
        <f t="shared" si="51"/>
        <v>0</v>
      </c>
      <c r="Y86" s="192">
        <f t="shared" si="47"/>
        <v>0</v>
      </c>
      <c r="Z86" s="192">
        <f t="shared" si="52"/>
        <v>0</v>
      </c>
      <c r="AC86" s="191"/>
      <c r="AD86" s="191"/>
      <c r="AE86" s="191"/>
      <c r="AF86" s="191"/>
      <c r="AG86" s="191"/>
      <c r="AH86" s="191"/>
      <c r="AI86" s="191"/>
      <c r="AJ86" s="191"/>
      <c r="AN86" s="199"/>
      <c r="AP86" s="190"/>
    </row>
    <row r="87" spans="3:42">
      <c r="C87" s="202">
        <f t="shared" si="36"/>
        <v>0</v>
      </c>
      <c r="D87" s="202">
        <f t="shared" si="37"/>
        <v>0</v>
      </c>
      <c r="F87" s="198"/>
      <c r="G87" s="198"/>
      <c r="H87" s="198"/>
      <c r="I87" s="198"/>
      <c r="J87" s="198"/>
      <c r="K87" s="198"/>
      <c r="L87" s="198"/>
      <c r="M87" s="198"/>
      <c r="N87" s="198"/>
      <c r="O87" s="198"/>
      <c r="P87" s="198"/>
      <c r="Q87" s="195">
        <f t="shared" si="42"/>
        <v>0</v>
      </c>
      <c r="R87" s="195">
        <f t="shared" si="43"/>
        <v>0</v>
      </c>
      <c r="T87" s="194">
        <f t="shared" si="50"/>
        <v>0</v>
      </c>
      <c r="U87" s="193">
        <f t="shared" si="44"/>
        <v>45777</v>
      </c>
      <c r="V87" s="192">
        <f t="shared" si="45"/>
        <v>0</v>
      </c>
      <c r="W87" s="192">
        <f t="shared" si="46"/>
        <v>0</v>
      </c>
      <c r="X87" s="192">
        <f t="shared" si="51"/>
        <v>0</v>
      </c>
      <c r="Y87" s="192">
        <f t="shared" si="47"/>
        <v>0</v>
      </c>
      <c r="Z87" s="192">
        <f t="shared" si="52"/>
        <v>0</v>
      </c>
      <c r="AC87" s="191"/>
      <c r="AD87" s="191"/>
      <c r="AE87" s="191"/>
      <c r="AF87" s="191"/>
      <c r="AG87" s="191"/>
      <c r="AH87" s="191"/>
      <c r="AI87" s="191"/>
      <c r="AJ87" s="191"/>
      <c r="AN87" s="199"/>
      <c r="AP87" s="190"/>
    </row>
    <row r="88" spans="3:42">
      <c r="C88" s="202">
        <f t="shared" si="36"/>
        <v>0</v>
      </c>
      <c r="D88" s="202">
        <f t="shared" si="37"/>
        <v>0</v>
      </c>
      <c r="F88" s="198"/>
      <c r="G88" s="198"/>
      <c r="H88" s="198"/>
      <c r="I88" s="198"/>
      <c r="J88" s="198"/>
      <c r="K88" s="198"/>
      <c r="L88" s="198"/>
      <c r="M88" s="198"/>
      <c r="N88" s="198"/>
      <c r="O88" s="198"/>
      <c r="P88" s="198"/>
      <c r="Q88" s="195">
        <f t="shared" si="42"/>
        <v>0</v>
      </c>
      <c r="R88" s="195">
        <f t="shared" si="43"/>
        <v>0</v>
      </c>
      <c r="T88" s="194">
        <f t="shared" si="50"/>
        <v>0</v>
      </c>
      <c r="U88" s="193">
        <f t="shared" si="44"/>
        <v>45808</v>
      </c>
      <c r="V88" s="192">
        <f t="shared" si="45"/>
        <v>0</v>
      </c>
      <c r="W88" s="192">
        <f t="shared" si="46"/>
        <v>0</v>
      </c>
      <c r="X88" s="192">
        <f t="shared" si="51"/>
        <v>0</v>
      </c>
      <c r="Y88" s="192">
        <f t="shared" si="47"/>
        <v>0</v>
      </c>
      <c r="Z88" s="192">
        <f t="shared" si="52"/>
        <v>0</v>
      </c>
      <c r="AC88" s="191"/>
      <c r="AD88" s="191"/>
      <c r="AE88" s="191"/>
      <c r="AF88" s="191"/>
      <c r="AG88" s="191"/>
      <c r="AH88" s="191"/>
      <c r="AI88" s="191"/>
      <c r="AJ88" s="191"/>
      <c r="AN88" s="199"/>
      <c r="AP88" s="190"/>
    </row>
    <row r="89" spans="3:42">
      <c r="C89" s="202">
        <f t="shared" si="36"/>
        <v>0</v>
      </c>
      <c r="D89" s="202">
        <f t="shared" si="37"/>
        <v>0</v>
      </c>
      <c r="F89" s="198"/>
      <c r="G89" s="198"/>
      <c r="H89" s="198"/>
      <c r="I89" s="198"/>
      <c r="J89" s="198"/>
      <c r="K89" s="198"/>
      <c r="L89" s="198"/>
      <c r="M89" s="198"/>
      <c r="N89" s="198"/>
      <c r="O89" s="198"/>
      <c r="P89" s="198"/>
      <c r="Q89" s="195">
        <f t="shared" si="42"/>
        <v>0</v>
      </c>
      <c r="R89" s="195">
        <f t="shared" si="43"/>
        <v>0</v>
      </c>
      <c r="T89" s="194">
        <f t="shared" si="50"/>
        <v>0</v>
      </c>
      <c r="U89" s="193">
        <f t="shared" si="44"/>
        <v>45838</v>
      </c>
      <c r="V89" s="192">
        <f t="shared" si="45"/>
        <v>0</v>
      </c>
      <c r="W89" s="192">
        <f t="shared" si="46"/>
        <v>0</v>
      </c>
      <c r="X89" s="192">
        <f t="shared" si="51"/>
        <v>0</v>
      </c>
      <c r="Y89" s="192">
        <f t="shared" si="47"/>
        <v>0</v>
      </c>
      <c r="Z89" s="192">
        <f t="shared" si="52"/>
        <v>0</v>
      </c>
      <c r="AC89" s="191"/>
      <c r="AD89" s="191"/>
      <c r="AE89" s="191"/>
      <c r="AF89" s="191"/>
      <c r="AG89" s="191"/>
      <c r="AH89" s="191"/>
      <c r="AI89" s="191"/>
      <c r="AJ89" s="191"/>
      <c r="AN89" s="199"/>
      <c r="AP89" s="190"/>
    </row>
    <row r="90" spans="3:42">
      <c r="C90" s="202">
        <f t="shared" si="36"/>
        <v>0</v>
      </c>
      <c r="D90" s="202">
        <f t="shared" si="37"/>
        <v>0</v>
      </c>
      <c r="F90" s="198"/>
      <c r="G90" s="198"/>
      <c r="H90" s="198"/>
      <c r="I90" s="198"/>
      <c r="J90" s="198"/>
      <c r="K90" s="198"/>
      <c r="L90" s="198"/>
      <c r="M90" s="198"/>
      <c r="N90" s="198"/>
      <c r="O90" s="198"/>
      <c r="P90" s="198"/>
      <c r="Q90" s="195">
        <f t="shared" si="42"/>
        <v>0</v>
      </c>
      <c r="R90" s="195">
        <f t="shared" si="43"/>
        <v>0</v>
      </c>
      <c r="T90" s="194">
        <f t="shared" si="50"/>
        <v>0</v>
      </c>
      <c r="U90" s="193">
        <f t="shared" si="44"/>
        <v>45869</v>
      </c>
      <c r="V90" s="192">
        <f t="shared" si="45"/>
        <v>0</v>
      </c>
      <c r="W90" s="192">
        <f t="shared" si="46"/>
        <v>0</v>
      </c>
      <c r="X90" s="192">
        <f t="shared" si="51"/>
        <v>0</v>
      </c>
      <c r="Y90" s="192">
        <f t="shared" si="47"/>
        <v>0</v>
      </c>
      <c r="Z90" s="192">
        <f t="shared" si="52"/>
        <v>0</v>
      </c>
      <c r="AC90" s="191"/>
      <c r="AD90" s="191"/>
      <c r="AE90" s="191"/>
      <c r="AF90" s="191"/>
      <c r="AG90" s="191"/>
      <c r="AH90" s="191"/>
      <c r="AI90" s="191"/>
      <c r="AJ90" s="191"/>
      <c r="AN90" s="199"/>
      <c r="AP90" s="190"/>
    </row>
    <row r="91" spans="3:42">
      <c r="C91" s="202">
        <f t="shared" si="36"/>
        <v>0</v>
      </c>
      <c r="D91" s="202">
        <f t="shared" si="37"/>
        <v>0</v>
      </c>
      <c r="F91" s="198"/>
      <c r="G91" s="198"/>
      <c r="H91" s="198"/>
      <c r="I91" s="198"/>
      <c r="J91" s="198"/>
      <c r="K91" s="198"/>
      <c r="L91" s="198"/>
      <c r="M91" s="198"/>
      <c r="N91" s="198"/>
      <c r="O91" s="198"/>
      <c r="P91" s="198"/>
      <c r="Q91" s="195">
        <f t="shared" si="42"/>
        <v>0</v>
      </c>
      <c r="R91" s="195">
        <f t="shared" si="43"/>
        <v>0</v>
      </c>
      <c r="T91" s="194">
        <f t="shared" si="50"/>
        <v>0</v>
      </c>
      <c r="U91" s="193">
        <f t="shared" si="44"/>
        <v>45900</v>
      </c>
      <c r="V91" s="192">
        <f t="shared" si="45"/>
        <v>0</v>
      </c>
      <c r="W91" s="192">
        <f t="shared" si="46"/>
        <v>0</v>
      </c>
      <c r="X91" s="192">
        <f t="shared" si="51"/>
        <v>0</v>
      </c>
      <c r="Y91" s="192">
        <f t="shared" si="47"/>
        <v>0</v>
      </c>
      <c r="Z91" s="192">
        <f t="shared" si="52"/>
        <v>0</v>
      </c>
      <c r="AC91" s="191"/>
      <c r="AD91" s="191"/>
      <c r="AE91" s="191"/>
      <c r="AF91" s="191"/>
      <c r="AG91" s="191"/>
      <c r="AH91" s="191"/>
      <c r="AI91" s="191"/>
      <c r="AJ91" s="191"/>
      <c r="AN91" s="199"/>
      <c r="AP91" s="190"/>
    </row>
    <row r="92" spans="3:42">
      <c r="C92" s="202">
        <f t="shared" si="36"/>
        <v>0</v>
      </c>
      <c r="D92" s="202">
        <f t="shared" si="37"/>
        <v>0</v>
      </c>
      <c r="F92" s="198"/>
      <c r="G92" s="198"/>
      <c r="H92" s="198"/>
      <c r="I92" s="198"/>
      <c r="J92" s="198"/>
      <c r="K92" s="198"/>
      <c r="L92" s="198"/>
      <c r="M92" s="198"/>
      <c r="N92" s="198"/>
      <c r="O92" s="198"/>
      <c r="P92" s="198"/>
      <c r="Q92" s="195">
        <f t="shared" si="42"/>
        <v>0</v>
      </c>
      <c r="R92" s="195">
        <f t="shared" si="43"/>
        <v>0</v>
      </c>
      <c r="T92" s="194">
        <f t="shared" si="50"/>
        <v>0</v>
      </c>
      <c r="U92" s="193">
        <f t="shared" si="44"/>
        <v>45930</v>
      </c>
      <c r="V92" s="192">
        <f t="shared" si="45"/>
        <v>0</v>
      </c>
      <c r="W92" s="192">
        <f t="shared" si="46"/>
        <v>0</v>
      </c>
      <c r="X92" s="192">
        <f t="shared" si="51"/>
        <v>0</v>
      </c>
      <c r="Y92" s="192">
        <f t="shared" si="47"/>
        <v>0</v>
      </c>
      <c r="Z92" s="192">
        <f t="shared" si="52"/>
        <v>0</v>
      </c>
      <c r="AC92" s="191"/>
      <c r="AD92" s="191"/>
      <c r="AE92" s="191"/>
      <c r="AF92" s="191"/>
      <c r="AG92" s="191"/>
      <c r="AH92" s="191"/>
      <c r="AI92" s="191"/>
      <c r="AJ92" s="191"/>
      <c r="AN92" s="199"/>
      <c r="AP92" s="190"/>
    </row>
    <row r="93" spans="3:42">
      <c r="C93" s="202">
        <f t="shared" si="36"/>
        <v>0</v>
      </c>
      <c r="D93" s="202">
        <f t="shared" si="37"/>
        <v>0</v>
      </c>
      <c r="F93" s="198"/>
      <c r="G93" s="198"/>
      <c r="H93" s="198"/>
      <c r="I93" s="198"/>
      <c r="J93" s="198"/>
      <c r="K93" s="198"/>
      <c r="L93" s="198"/>
      <c r="M93" s="198"/>
      <c r="N93" s="198"/>
      <c r="O93" s="198"/>
      <c r="P93" s="198"/>
      <c r="Q93" s="195">
        <f t="shared" si="42"/>
        <v>0</v>
      </c>
      <c r="R93" s="195">
        <f t="shared" si="43"/>
        <v>0</v>
      </c>
      <c r="T93" s="194">
        <f t="shared" si="50"/>
        <v>0</v>
      </c>
      <c r="U93" s="193">
        <f t="shared" si="44"/>
        <v>45961</v>
      </c>
      <c r="V93" s="192">
        <f t="shared" si="45"/>
        <v>0</v>
      </c>
      <c r="W93" s="192">
        <f t="shared" si="46"/>
        <v>0</v>
      </c>
      <c r="X93" s="192">
        <f t="shared" si="51"/>
        <v>0</v>
      </c>
      <c r="Y93" s="192">
        <f t="shared" si="47"/>
        <v>0</v>
      </c>
      <c r="Z93" s="192">
        <f t="shared" si="52"/>
        <v>0</v>
      </c>
      <c r="AC93" s="191"/>
      <c r="AD93" s="191"/>
      <c r="AE93" s="191"/>
      <c r="AF93" s="191"/>
      <c r="AG93" s="191"/>
      <c r="AH93" s="191"/>
      <c r="AI93" s="191"/>
      <c r="AJ93" s="191"/>
      <c r="AN93" s="199"/>
      <c r="AP93" s="190"/>
    </row>
    <row r="94" spans="3:42">
      <c r="C94" s="202">
        <f t="shared" si="36"/>
        <v>0</v>
      </c>
      <c r="D94" s="202">
        <f t="shared" si="37"/>
        <v>0</v>
      </c>
      <c r="F94" s="198"/>
      <c r="G94" s="198"/>
      <c r="H94" s="198"/>
      <c r="I94" s="198"/>
      <c r="J94" s="198"/>
      <c r="K94" s="198"/>
      <c r="L94" s="198"/>
      <c r="M94" s="198"/>
      <c r="N94" s="198"/>
      <c r="O94" s="198"/>
      <c r="P94" s="198"/>
      <c r="Q94" s="195">
        <f t="shared" si="42"/>
        <v>0</v>
      </c>
      <c r="R94" s="195">
        <f t="shared" si="43"/>
        <v>0</v>
      </c>
      <c r="T94" s="194">
        <f t="shared" si="50"/>
        <v>0</v>
      </c>
      <c r="U94" s="193">
        <f t="shared" si="44"/>
        <v>45991</v>
      </c>
      <c r="V94" s="192">
        <f t="shared" si="45"/>
        <v>0</v>
      </c>
      <c r="W94" s="192">
        <f t="shared" si="46"/>
        <v>0</v>
      </c>
      <c r="X94" s="192">
        <f t="shared" si="51"/>
        <v>0</v>
      </c>
      <c r="Y94" s="192">
        <f t="shared" si="47"/>
        <v>0</v>
      </c>
      <c r="Z94" s="192">
        <f t="shared" si="52"/>
        <v>0</v>
      </c>
      <c r="AC94" s="191"/>
      <c r="AD94" s="191"/>
      <c r="AE94" s="191"/>
      <c r="AF94" s="191"/>
      <c r="AG94" s="191"/>
      <c r="AH94" s="191"/>
      <c r="AI94" s="191"/>
      <c r="AJ94" s="191"/>
      <c r="AN94" s="199"/>
      <c r="AP94" s="190"/>
    </row>
    <row r="95" spans="3:42">
      <c r="C95" s="202">
        <f t="shared" si="36"/>
        <v>0</v>
      </c>
      <c r="D95" s="202">
        <f t="shared" si="37"/>
        <v>0</v>
      </c>
      <c r="F95" s="198"/>
      <c r="G95" s="198"/>
      <c r="H95" s="198"/>
      <c r="I95" s="198"/>
      <c r="J95" s="198"/>
      <c r="K95" s="198"/>
      <c r="L95" s="198"/>
      <c r="M95" s="198"/>
      <c r="N95" s="198"/>
      <c r="O95" s="198"/>
      <c r="P95" s="198"/>
      <c r="Q95" s="195">
        <f t="shared" si="42"/>
        <v>0</v>
      </c>
      <c r="R95" s="195">
        <f t="shared" si="43"/>
        <v>0</v>
      </c>
      <c r="T95" s="194">
        <f t="shared" si="50"/>
        <v>0</v>
      </c>
      <c r="U95" s="193">
        <f t="shared" si="44"/>
        <v>46022</v>
      </c>
      <c r="V95" s="192">
        <f t="shared" si="45"/>
        <v>0</v>
      </c>
      <c r="W95" s="192">
        <f t="shared" si="46"/>
        <v>0</v>
      </c>
      <c r="X95" s="192">
        <f t="shared" si="51"/>
        <v>0</v>
      </c>
      <c r="Y95" s="192">
        <f t="shared" si="47"/>
        <v>0</v>
      </c>
      <c r="Z95" s="192">
        <f t="shared" si="52"/>
        <v>0</v>
      </c>
      <c r="AC95" s="191"/>
      <c r="AD95" s="191"/>
      <c r="AE95" s="191"/>
      <c r="AF95" s="191"/>
      <c r="AG95" s="191"/>
      <c r="AH95" s="191"/>
      <c r="AI95" s="191"/>
      <c r="AJ95" s="191"/>
      <c r="AN95" s="199"/>
      <c r="AP95" s="190"/>
    </row>
    <row r="96" spans="3:42">
      <c r="C96" s="202">
        <f t="shared" si="36"/>
        <v>0</v>
      </c>
      <c r="D96" s="202">
        <f t="shared" si="37"/>
        <v>0</v>
      </c>
      <c r="F96" s="198"/>
      <c r="G96" s="198"/>
      <c r="H96" s="198"/>
      <c r="I96" s="198"/>
      <c r="J96" s="198"/>
      <c r="K96" s="198"/>
      <c r="L96" s="198"/>
      <c r="M96" s="198"/>
      <c r="N96" s="198"/>
      <c r="O96" s="198"/>
      <c r="P96" s="198"/>
      <c r="Q96" s="195">
        <f t="shared" si="42"/>
        <v>0</v>
      </c>
      <c r="R96" s="195">
        <f t="shared" si="43"/>
        <v>0</v>
      </c>
      <c r="T96" s="194">
        <f t="shared" si="50"/>
        <v>0</v>
      </c>
      <c r="U96" s="193">
        <f t="shared" si="44"/>
        <v>46053</v>
      </c>
      <c r="V96" s="192">
        <f t="shared" si="45"/>
        <v>0</v>
      </c>
      <c r="W96" s="192">
        <f t="shared" si="46"/>
        <v>0</v>
      </c>
      <c r="X96" s="192">
        <f t="shared" si="51"/>
        <v>0</v>
      </c>
      <c r="Y96" s="192">
        <f t="shared" si="47"/>
        <v>0</v>
      </c>
      <c r="Z96" s="192">
        <f t="shared" si="52"/>
        <v>0</v>
      </c>
      <c r="AC96" s="191"/>
      <c r="AD96" s="191"/>
      <c r="AE96" s="191"/>
      <c r="AF96" s="191"/>
      <c r="AG96" s="191"/>
      <c r="AH96" s="191"/>
      <c r="AI96" s="191"/>
      <c r="AJ96" s="191"/>
      <c r="AN96" s="199"/>
      <c r="AP96" s="190"/>
    </row>
    <row r="97" spans="3:62">
      <c r="C97" s="202">
        <f t="shared" si="36"/>
        <v>0</v>
      </c>
      <c r="D97" s="202">
        <f t="shared" si="37"/>
        <v>0</v>
      </c>
      <c r="F97" s="198"/>
      <c r="G97" s="198"/>
      <c r="H97" s="198"/>
      <c r="I97" s="198"/>
      <c r="J97" s="198"/>
      <c r="K97" s="198"/>
      <c r="L97" s="198"/>
      <c r="M97" s="198"/>
      <c r="N97" s="198"/>
      <c r="O97" s="198"/>
      <c r="P97" s="198"/>
      <c r="Q97" s="195">
        <f t="shared" si="42"/>
        <v>0</v>
      </c>
      <c r="R97" s="195">
        <f t="shared" si="43"/>
        <v>0</v>
      </c>
      <c r="T97" s="194">
        <f t="shared" si="50"/>
        <v>0</v>
      </c>
      <c r="U97" s="193">
        <f t="shared" si="44"/>
        <v>46081</v>
      </c>
      <c r="V97" s="192">
        <f t="shared" si="45"/>
        <v>0</v>
      </c>
      <c r="W97" s="192">
        <f t="shared" si="46"/>
        <v>0</v>
      </c>
      <c r="X97" s="192">
        <f t="shared" si="51"/>
        <v>0</v>
      </c>
      <c r="Y97" s="192">
        <f t="shared" si="47"/>
        <v>0</v>
      </c>
      <c r="Z97" s="192">
        <f t="shared" si="52"/>
        <v>0</v>
      </c>
      <c r="AC97" s="191"/>
      <c r="AD97" s="191"/>
      <c r="AE97" s="191"/>
      <c r="AF97" s="191"/>
      <c r="AG97" s="191"/>
      <c r="AH97" s="191"/>
      <c r="AI97" s="191"/>
      <c r="AJ97" s="191"/>
      <c r="AN97" s="199"/>
    </row>
    <row r="98" spans="3:62">
      <c r="C98" s="202">
        <f t="shared" si="36"/>
        <v>0</v>
      </c>
      <c r="D98" s="202">
        <f t="shared" si="37"/>
        <v>0</v>
      </c>
      <c r="F98" s="198"/>
      <c r="G98" s="198"/>
      <c r="H98" s="198"/>
      <c r="I98" s="198"/>
      <c r="J98" s="198"/>
      <c r="K98" s="198"/>
      <c r="L98" s="198"/>
      <c r="M98" s="198"/>
      <c r="N98" s="198"/>
      <c r="O98" s="198"/>
      <c r="P98" s="198"/>
      <c r="Q98" s="195">
        <f t="shared" si="42"/>
        <v>0</v>
      </c>
      <c r="R98" s="195">
        <f t="shared" si="43"/>
        <v>0</v>
      </c>
      <c r="T98" s="194">
        <f t="shared" si="50"/>
        <v>0</v>
      </c>
      <c r="U98" s="193">
        <f t="shared" si="44"/>
        <v>46112</v>
      </c>
      <c r="V98" s="192">
        <f t="shared" si="45"/>
        <v>0</v>
      </c>
      <c r="W98" s="192">
        <f t="shared" si="46"/>
        <v>0</v>
      </c>
      <c r="X98" s="192">
        <f t="shared" si="51"/>
        <v>0</v>
      </c>
      <c r="Y98" s="192">
        <f t="shared" si="47"/>
        <v>0</v>
      </c>
      <c r="Z98" s="192">
        <f t="shared" si="52"/>
        <v>0</v>
      </c>
      <c r="AC98" s="191"/>
      <c r="AD98" s="191"/>
      <c r="AE98" s="191"/>
      <c r="AF98" s="191"/>
      <c r="AG98" s="191"/>
      <c r="AH98" s="191"/>
      <c r="AI98" s="191"/>
      <c r="AJ98" s="191"/>
      <c r="AN98" s="199"/>
    </row>
    <row r="99" spans="3:62">
      <c r="C99" s="202">
        <f t="shared" si="36"/>
        <v>0</v>
      </c>
      <c r="D99" s="202">
        <f t="shared" si="37"/>
        <v>0</v>
      </c>
      <c r="F99" s="198"/>
      <c r="G99" s="198"/>
      <c r="H99" s="198"/>
      <c r="I99" s="198"/>
      <c r="J99" s="198"/>
      <c r="K99" s="198"/>
      <c r="L99" s="198"/>
      <c r="M99" s="198"/>
      <c r="N99" s="198"/>
      <c r="O99" s="198"/>
      <c r="P99" s="198"/>
      <c r="Q99" s="195">
        <f t="shared" si="42"/>
        <v>0</v>
      </c>
      <c r="R99" s="195">
        <f t="shared" si="43"/>
        <v>0</v>
      </c>
      <c r="T99" s="194">
        <f t="shared" si="50"/>
        <v>0</v>
      </c>
      <c r="U99" s="193">
        <f t="shared" si="44"/>
        <v>46142</v>
      </c>
      <c r="V99" s="192">
        <f t="shared" si="45"/>
        <v>0</v>
      </c>
      <c r="W99" s="192">
        <f t="shared" si="46"/>
        <v>0</v>
      </c>
      <c r="X99" s="192">
        <f t="shared" si="51"/>
        <v>0</v>
      </c>
      <c r="Y99" s="192">
        <f t="shared" si="47"/>
        <v>0</v>
      </c>
      <c r="Z99" s="192">
        <f t="shared" si="52"/>
        <v>0</v>
      </c>
      <c r="AC99" s="191"/>
      <c r="AD99" s="191"/>
      <c r="AE99" s="191"/>
      <c r="AF99" s="191"/>
      <c r="AG99" s="191"/>
      <c r="AH99" s="191"/>
      <c r="AI99" s="191"/>
      <c r="AJ99" s="191"/>
      <c r="AN99" s="199"/>
    </row>
    <row r="100" spans="3:62">
      <c r="C100" s="202">
        <f t="shared" si="36"/>
        <v>0</v>
      </c>
      <c r="D100" s="202">
        <f t="shared" si="37"/>
        <v>0</v>
      </c>
      <c r="F100" s="198"/>
      <c r="G100" s="198"/>
      <c r="H100" s="198"/>
      <c r="I100" s="198"/>
      <c r="J100" s="198"/>
      <c r="K100" s="198"/>
      <c r="L100" s="198"/>
      <c r="M100" s="198"/>
      <c r="N100" s="198"/>
      <c r="O100" s="198"/>
      <c r="P100" s="198"/>
      <c r="Q100" s="195">
        <f t="shared" si="42"/>
        <v>0</v>
      </c>
      <c r="R100" s="195">
        <f t="shared" si="43"/>
        <v>0</v>
      </c>
      <c r="T100" s="194">
        <f t="shared" si="50"/>
        <v>0</v>
      </c>
      <c r="U100" s="193">
        <f t="shared" si="44"/>
        <v>46173</v>
      </c>
      <c r="V100" s="192">
        <f t="shared" si="45"/>
        <v>0</v>
      </c>
      <c r="W100" s="192">
        <f t="shared" si="46"/>
        <v>0</v>
      </c>
      <c r="X100" s="192">
        <f t="shared" si="51"/>
        <v>0</v>
      </c>
      <c r="Y100" s="192">
        <f t="shared" si="47"/>
        <v>0</v>
      </c>
      <c r="Z100" s="192">
        <f t="shared" si="52"/>
        <v>0</v>
      </c>
      <c r="AC100" s="191"/>
      <c r="AD100" s="191"/>
      <c r="AE100" s="191"/>
      <c r="AF100" s="191"/>
      <c r="AG100" s="191"/>
      <c r="AH100" s="191"/>
      <c r="AI100" s="191"/>
      <c r="AJ100" s="191"/>
      <c r="AN100" s="199"/>
    </row>
    <row r="101" spans="3:62">
      <c r="C101" s="202">
        <f t="shared" si="36"/>
        <v>0</v>
      </c>
      <c r="D101" s="202">
        <f t="shared" si="37"/>
        <v>0</v>
      </c>
      <c r="F101" s="198"/>
      <c r="G101" s="198"/>
      <c r="H101" s="198"/>
      <c r="I101" s="198"/>
      <c r="J101" s="198"/>
      <c r="K101" s="198"/>
      <c r="L101" s="198"/>
      <c r="M101" s="198"/>
      <c r="N101" s="198"/>
      <c r="O101" s="198"/>
      <c r="P101" s="198"/>
      <c r="Q101" s="195">
        <f t="shared" si="42"/>
        <v>0</v>
      </c>
      <c r="R101" s="195">
        <f t="shared" si="43"/>
        <v>0</v>
      </c>
      <c r="T101" s="194">
        <f t="shared" si="50"/>
        <v>0</v>
      </c>
      <c r="U101" s="193">
        <f t="shared" si="44"/>
        <v>46203</v>
      </c>
      <c r="V101" s="192">
        <f t="shared" si="45"/>
        <v>0</v>
      </c>
      <c r="W101" s="192">
        <f t="shared" si="46"/>
        <v>0</v>
      </c>
      <c r="X101" s="192">
        <f t="shared" si="51"/>
        <v>0</v>
      </c>
      <c r="Y101" s="192">
        <f t="shared" si="47"/>
        <v>0</v>
      </c>
      <c r="Z101" s="192">
        <f t="shared" si="52"/>
        <v>0</v>
      </c>
      <c r="AC101" s="191"/>
      <c r="AD101" s="191"/>
      <c r="AE101" s="191"/>
      <c r="AF101" s="191"/>
      <c r="AG101" s="191"/>
      <c r="AH101" s="191"/>
      <c r="AI101" s="191"/>
      <c r="AJ101" s="191"/>
      <c r="AN101" s="199"/>
    </row>
    <row r="102" spans="3:62">
      <c r="C102" s="202">
        <f t="shared" si="36"/>
        <v>0</v>
      </c>
      <c r="D102" s="202">
        <f t="shared" si="37"/>
        <v>0</v>
      </c>
      <c r="F102" s="198"/>
      <c r="G102" s="198"/>
      <c r="H102" s="198"/>
      <c r="I102" s="198"/>
      <c r="J102" s="198"/>
      <c r="K102" s="198"/>
      <c r="L102" s="198"/>
      <c r="M102" s="198"/>
      <c r="N102" s="198"/>
      <c r="O102" s="198"/>
      <c r="P102" s="198"/>
      <c r="Q102" s="195">
        <f t="shared" si="42"/>
        <v>0</v>
      </c>
      <c r="R102" s="195">
        <f t="shared" si="43"/>
        <v>0</v>
      </c>
      <c r="T102" s="194">
        <f t="shared" si="50"/>
        <v>0</v>
      </c>
      <c r="U102" s="193">
        <f t="shared" si="44"/>
        <v>46234</v>
      </c>
      <c r="V102" s="192">
        <f t="shared" si="45"/>
        <v>0</v>
      </c>
      <c r="W102" s="192">
        <f t="shared" si="46"/>
        <v>0</v>
      </c>
      <c r="X102" s="192">
        <f t="shared" si="51"/>
        <v>0</v>
      </c>
      <c r="Y102" s="192">
        <f t="shared" si="47"/>
        <v>0</v>
      </c>
      <c r="Z102" s="192">
        <f t="shared" si="52"/>
        <v>0</v>
      </c>
      <c r="AC102" s="191"/>
      <c r="AD102" s="191"/>
      <c r="AE102" s="191"/>
      <c r="AF102" s="191"/>
      <c r="AG102" s="191"/>
      <c r="AH102" s="191"/>
      <c r="AI102" s="191"/>
      <c r="AJ102" s="191"/>
      <c r="AN102" s="199"/>
    </row>
    <row r="103" spans="3:62">
      <c r="C103" s="202">
        <f t="shared" si="36"/>
        <v>0</v>
      </c>
      <c r="D103" s="202">
        <f t="shared" si="37"/>
        <v>0</v>
      </c>
      <c r="F103" s="198"/>
      <c r="G103" s="198"/>
      <c r="H103" s="198"/>
      <c r="I103" s="198"/>
      <c r="J103" s="198"/>
      <c r="K103" s="198"/>
      <c r="L103" s="198"/>
      <c r="M103" s="198"/>
      <c r="N103" s="198"/>
      <c r="O103" s="198"/>
      <c r="P103" s="198"/>
      <c r="Q103" s="195">
        <f t="shared" si="42"/>
        <v>0</v>
      </c>
      <c r="R103" s="195">
        <f t="shared" si="43"/>
        <v>0</v>
      </c>
      <c r="T103" s="194">
        <f t="shared" si="50"/>
        <v>0</v>
      </c>
      <c r="U103" s="193">
        <f t="shared" si="44"/>
        <v>46265</v>
      </c>
      <c r="V103" s="192">
        <f t="shared" si="45"/>
        <v>0</v>
      </c>
      <c r="W103" s="192">
        <f t="shared" si="46"/>
        <v>0</v>
      </c>
      <c r="X103" s="192">
        <f t="shared" si="51"/>
        <v>0</v>
      </c>
      <c r="Y103" s="192">
        <f t="shared" si="47"/>
        <v>0</v>
      </c>
      <c r="Z103" s="192">
        <f t="shared" si="52"/>
        <v>0</v>
      </c>
      <c r="AC103" s="191"/>
      <c r="AD103" s="191"/>
      <c r="AE103" s="191"/>
      <c r="AF103" s="191"/>
      <c r="AG103" s="191"/>
      <c r="AH103" s="191"/>
      <c r="AI103" s="191"/>
      <c r="AJ103" s="191"/>
      <c r="AN103" s="199"/>
    </row>
    <row r="104" spans="3:62">
      <c r="C104" s="202">
        <f t="shared" si="36"/>
        <v>0</v>
      </c>
      <c r="D104" s="202">
        <f t="shared" si="37"/>
        <v>0</v>
      </c>
      <c r="F104" s="198"/>
      <c r="G104" s="198"/>
      <c r="H104" s="198"/>
      <c r="I104" s="198"/>
      <c r="J104" s="198"/>
      <c r="K104" s="198"/>
      <c r="L104" s="198"/>
      <c r="M104" s="198"/>
      <c r="N104" s="198"/>
      <c r="O104" s="198"/>
      <c r="P104" s="198"/>
      <c r="Q104" s="195">
        <f t="shared" si="42"/>
        <v>0</v>
      </c>
      <c r="R104" s="195">
        <f t="shared" si="43"/>
        <v>0</v>
      </c>
      <c r="T104" s="194">
        <f t="shared" si="50"/>
        <v>0</v>
      </c>
      <c r="U104" s="193">
        <f t="shared" si="44"/>
        <v>46295</v>
      </c>
      <c r="V104" s="192">
        <f t="shared" si="45"/>
        <v>0</v>
      </c>
      <c r="W104" s="192">
        <f t="shared" si="46"/>
        <v>0</v>
      </c>
      <c r="X104" s="192">
        <f t="shared" si="51"/>
        <v>0</v>
      </c>
      <c r="Y104" s="192">
        <f t="shared" si="47"/>
        <v>0</v>
      </c>
      <c r="Z104" s="192">
        <f t="shared" si="52"/>
        <v>0</v>
      </c>
      <c r="AC104" s="191"/>
      <c r="AD104" s="191"/>
      <c r="AE104" s="191"/>
      <c r="AF104" s="191"/>
      <c r="AG104" s="191"/>
      <c r="AH104" s="191"/>
      <c r="AI104" s="191"/>
      <c r="AJ104" s="191"/>
      <c r="AN104" s="199"/>
    </row>
    <row r="105" spans="3:62">
      <c r="C105" s="202">
        <f t="shared" si="36"/>
        <v>0</v>
      </c>
      <c r="D105" s="202">
        <f t="shared" si="37"/>
        <v>0</v>
      </c>
      <c r="F105" s="198"/>
      <c r="G105" s="198"/>
      <c r="H105" s="198"/>
      <c r="I105" s="198"/>
      <c r="J105" s="198"/>
      <c r="K105" s="198"/>
      <c r="L105" s="198"/>
      <c r="M105" s="198"/>
      <c r="N105" s="198"/>
      <c r="O105" s="198"/>
      <c r="P105" s="198"/>
      <c r="Q105" s="195">
        <f t="shared" si="42"/>
        <v>0</v>
      </c>
      <c r="R105" s="195">
        <f t="shared" si="43"/>
        <v>0</v>
      </c>
      <c r="T105" s="194">
        <f t="shared" si="50"/>
        <v>0</v>
      </c>
      <c r="U105" s="193">
        <f t="shared" si="44"/>
        <v>46326</v>
      </c>
      <c r="V105" s="192">
        <f t="shared" si="45"/>
        <v>0</v>
      </c>
      <c r="W105" s="192">
        <f t="shared" si="46"/>
        <v>0</v>
      </c>
      <c r="X105" s="192">
        <f t="shared" si="51"/>
        <v>0</v>
      </c>
      <c r="Y105" s="192">
        <f t="shared" si="47"/>
        <v>0</v>
      </c>
      <c r="Z105" s="192">
        <f t="shared" si="52"/>
        <v>0</v>
      </c>
      <c r="AC105" s="191"/>
      <c r="AD105" s="191"/>
      <c r="AE105" s="191"/>
      <c r="AF105" s="191"/>
      <c r="AG105" s="191"/>
      <c r="AH105" s="191"/>
      <c r="AI105" s="191"/>
      <c r="AJ105" s="191"/>
      <c r="AN105" s="199"/>
    </row>
    <row r="106" spans="3:62">
      <c r="C106" s="202">
        <f t="shared" si="36"/>
        <v>0</v>
      </c>
      <c r="D106" s="202">
        <f t="shared" si="37"/>
        <v>0</v>
      </c>
      <c r="F106" s="198"/>
      <c r="G106" s="198"/>
      <c r="H106" s="198"/>
      <c r="I106" s="198"/>
      <c r="J106" s="198"/>
      <c r="K106" s="198"/>
      <c r="L106" s="198"/>
      <c r="M106" s="198"/>
      <c r="N106" s="198"/>
      <c r="O106" s="198"/>
      <c r="P106" s="198"/>
      <c r="Q106" s="195">
        <f t="shared" si="42"/>
        <v>0</v>
      </c>
      <c r="R106" s="195">
        <f t="shared" si="43"/>
        <v>0</v>
      </c>
      <c r="T106" s="194">
        <f t="shared" si="50"/>
        <v>0</v>
      </c>
      <c r="U106" s="193">
        <f t="shared" si="44"/>
        <v>46356</v>
      </c>
      <c r="V106" s="192">
        <f t="shared" si="45"/>
        <v>0</v>
      </c>
      <c r="W106" s="192">
        <f t="shared" si="46"/>
        <v>0</v>
      </c>
      <c r="X106" s="192">
        <f t="shared" si="51"/>
        <v>0</v>
      </c>
      <c r="Y106" s="192">
        <f t="shared" si="47"/>
        <v>0</v>
      </c>
      <c r="Z106" s="192">
        <f t="shared" si="52"/>
        <v>0</v>
      </c>
      <c r="AC106" s="191"/>
      <c r="AD106" s="191"/>
      <c r="AE106" s="191"/>
      <c r="AF106" s="191"/>
      <c r="AG106" s="191"/>
      <c r="AH106" s="191"/>
      <c r="AI106" s="191"/>
      <c r="AJ106" s="191"/>
      <c r="AN106" s="199"/>
    </row>
    <row r="107" spans="3:62">
      <c r="C107" s="202">
        <f t="shared" si="36"/>
        <v>0</v>
      </c>
      <c r="D107" s="202">
        <f t="shared" si="37"/>
        <v>0</v>
      </c>
      <c r="F107" s="198"/>
      <c r="G107" s="198"/>
      <c r="H107" s="198"/>
      <c r="I107" s="198"/>
      <c r="J107" s="198"/>
      <c r="K107" s="198"/>
      <c r="L107" s="198"/>
      <c r="M107" s="198"/>
      <c r="N107" s="198"/>
      <c r="O107" s="198"/>
      <c r="P107" s="198"/>
      <c r="Q107" s="195">
        <f t="shared" si="42"/>
        <v>0</v>
      </c>
      <c r="R107" s="195">
        <f t="shared" si="43"/>
        <v>0</v>
      </c>
      <c r="T107" s="194">
        <f t="shared" si="50"/>
        <v>0</v>
      </c>
      <c r="U107" s="193">
        <f t="shared" si="44"/>
        <v>46387</v>
      </c>
      <c r="V107" s="192">
        <f t="shared" si="45"/>
        <v>0</v>
      </c>
      <c r="W107" s="192">
        <f t="shared" si="46"/>
        <v>0</v>
      </c>
      <c r="X107" s="192">
        <f t="shared" si="51"/>
        <v>0</v>
      </c>
      <c r="Y107" s="192">
        <f t="shared" si="47"/>
        <v>0</v>
      </c>
      <c r="Z107" s="192">
        <f t="shared" si="52"/>
        <v>0</v>
      </c>
      <c r="AC107" s="191"/>
      <c r="AD107" s="191"/>
      <c r="AE107" s="191"/>
      <c r="AF107" s="191"/>
      <c r="AG107" s="191"/>
      <c r="AH107" s="191"/>
      <c r="AI107" s="191"/>
      <c r="AJ107" s="191"/>
      <c r="AN107" s="199"/>
    </row>
    <row r="108" spans="3:62">
      <c r="C108" s="202">
        <f t="shared" si="36"/>
        <v>0</v>
      </c>
      <c r="D108" s="202">
        <f t="shared" si="37"/>
        <v>0</v>
      </c>
      <c r="F108" s="198"/>
      <c r="G108" s="198"/>
      <c r="H108" s="198"/>
      <c r="I108" s="198"/>
      <c r="J108" s="198"/>
      <c r="K108" s="198"/>
      <c r="L108" s="198"/>
      <c r="M108" s="198"/>
      <c r="N108" s="198"/>
      <c r="O108" s="198"/>
      <c r="P108" s="198"/>
      <c r="Q108" s="195">
        <f t="shared" si="42"/>
        <v>0</v>
      </c>
      <c r="R108" s="195">
        <f t="shared" si="43"/>
        <v>0</v>
      </c>
      <c r="T108" s="194">
        <f t="shared" si="50"/>
        <v>0</v>
      </c>
      <c r="U108" s="193">
        <f t="shared" si="44"/>
        <v>46418</v>
      </c>
      <c r="V108" s="192">
        <f t="shared" si="45"/>
        <v>0</v>
      </c>
      <c r="W108" s="192">
        <f t="shared" si="46"/>
        <v>0</v>
      </c>
      <c r="X108" s="192">
        <f t="shared" si="51"/>
        <v>0</v>
      </c>
      <c r="Y108" s="192">
        <f t="shared" si="47"/>
        <v>0</v>
      </c>
      <c r="Z108" s="192">
        <f t="shared" si="52"/>
        <v>0</v>
      </c>
      <c r="AC108" s="191"/>
      <c r="AD108" s="191"/>
      <c r="AE108" s="191"/>
      <c r="AF108" s="191"/>
      <c r="AG108" s="191"/>
      <c r="AH108" s="191"/>
      <c r="AI108" s="191"/>
      <c r="AJ108" s="191"/>
      <c r="AN108" s="199"/>
    </row>
    <row r="109" spans="3:62">
      <c r="C109" s="202">
        <f t="shared" si="36"/>
        <v>0</v>
      </c>
      <c r="D109" s="202">
        <f t="shared" si="37"/>
        <v>0</v>
      </c>
      <c r="F109" s="198"/>
      <c r="G109" s="198"/>
      <c r="H109" s="198"/>
      <c r="I109" s="198"/>
      <c r="J109" s="198"/>
      <c r="K109" s="198"/>
      <c r="L109" s="198"/>
      <c r="M109" s="198"/>
      <c r="N109" s="198"/>
      <c r="O109" s="198"/>
      <c r="P109" s="198"/>
      <c r="Q109" s="195">
        <f t="shared" si="42"/>
        <v>0</v>
      </c>
      <c r="R109" s="195">
        <f t="shared" si="43"/>
        <v>0</v>
      </c>
      <c r="T109" s="194">
        <f t="shared" si="50"/>
        <v>0</v>
      </c>
      <c r="U109" s="193">
        <f t="shared" si="44"/>
        <v>46446</v>
      </c>
      <c r="V109" s="192">
        <f t="shared" si="45"/>
        <v>0</v>
      </c>
      <c r="W109" s="192">
        <f t="shared" si="46"/>
        <v>0</v>
      </c>
      <c r="X109" s="192">
        <f t="shared" si="51"/>
        <v>0</v>
      </c>
      <c r="Y109" s="192">
        <f t="shared" si="47"/>
        <v>0</v>
      </c>
      <c r="Z109" s="192">
        <f t="shared" si="52"/>
        <v>0</v>
      </c>
      <c r="AC109" s="191"/>
      <c r="AD109" s="191"/>
      <c r="AE109" s="191"/>
      <c r="AF109" s="191"/>
      <c r="AG109" s="191"/>
      <c r="AH109" s="191"/>
      <c r="AI109" s="191"/>
      <c r="AJ109" s="191"/>
      <c r="AN109" s="189"/>
      <c r="AO109" s="189"/>
    </row>
    <row r="110" spans="3:62" s="199" customFormat="1">
      <c r="E110" s="158"/>
      <c r="F110" s="201"/>
      <c r="G110" s="201"/>
      <c r="H110" s="201"/>
      <c r="I110" s="201"/>
      <c r="J110" s="201"/>
      <c r="K110" s="201"/>
      <c r="L110" s="201"/>
      <c r="M110" s="201"/>
      <c r="N110" s="201"/>
      <c r="O110" s="201"/>
      <c r="P110" s="201"/>
      <c r="Q110" s="195">
        <f t="shared" si="42"/>
        <v>0</v>
      </c>
      <c r="R110" s="195">
        <f t="shared" si="43"/>
        <v>0</v>
      </c>
      <c r="S110" s="156"/>
      <c r="T110" s="194">
        <f t="shared" si="50"/>
        <v>0</v>
      </c>
      <c r="U110" s="193">
        <f t="shared" si="44"/>
        <v>46477</v>
      </c>
      <c r="V110" s="192">
        <f t="shared" si="45"/>
        <v>0</v>
      </c>
      <c r="W110" s="192">
        <f t="shared" si="46"/>
        <v>0</v>
      </c>
      <c r="X110" s="192">
        <f t="shared" si="51"/>
        <v>0</v>
      </c>
      <c r="Y110" s="192">
        <f t="shared" si="47"/>
        <v>0</v>
      </c>
      <c r="Z110" s="192">
        <f t="shared" si="52"/>
        <v>0</v>
      </c>
      <c r="AC110" s="200"/>
      <c r="AD110" s="200"/>
      <c r="AE110" s="200"/>
      <c r="AF110" s="200"/>
      <c r="AG110" s="200"/>
      <c r="AH110" s="200"/>
      <c r="AI110" s="200"/>
      <c r="AJ110" s="200"/>
      <c r="AN110" s="199">
        <v>12</v>
      </c>
      <c r="BE110" s="157"/>
      <c r="BJ110" s="157"/>
    </row>
    <row r="111" spans="3:62">
      <c r="F111" s="198"/>
      <c r="G111" s="198"/>
      <c r="H111" s="198"/>
      <c r="I111" s="198"/>
      <c r="J111" s="198"/>
      <c r="K111" s="198"/>
      <c r="L111" s="198"/>
      <c r="Q111" s="195">
        <f t="shared" si="42"/>
        <v>0</v>
      </c>
      <c r="R111" s="195">
        <f t="shared" si="43"/>
        <v>0</v>
      </c>
      <c r="T111" s="194">
        <f t="shared" si="50"/>
        <v>0</v>
      </c>
      <c r="U111" s="193">
        <f t="shared" si="44"/>
        <v>46507</v>
      </c>
      <c r="V111" s="192">
        <f t="shared" si="45"/>
        <v>0</v>
      </c>
      <c r="W111" s="192">
        <f t="shared" si="46"/>
        <v>0</v>
      </c>
      <c r="X111" s="192">
        <f t="shared" si="51"/>
        <v>0</v>
      </c>
      <c r="Y111" s="192">
        <f t="shared" si="47"/>
        <v>0</v>
      </c>
      <c r="Z111" s="192">
        <f t="shared" si="52"/>
        <v>0</v>
      </c>
      <c r="AC111" s="191"/>
      <c r="AD111" s="191"/>
      <c r="AE111" s="191"/>
      <c r="AF111" s="191"/>
      <c r="AG111" s="191"/>
      <c r="AH111" s="191"/>
      <c r="AI111" s="191"/>
      <c r="AJ111" s="191"/>
      <c r="AN111" s="189"/>
      <c r="AO111" s="189"/>
    </row>
    <row r="112" spans="3:62">
      <c r="Q112" s="195">
        <f t="shared" si="42"/>
        <v>0</v>
      </c>
      <c r="R112" s="195">
        <f t="shared" si="43"/>
        <v>0</v>
      </c>
      <c r="T112" s="194">
        <f t="shared" si="50"/>
        <v>0</v>
      </c>
      <c r="U112" s="193">
        <f t="shared" si="44"/>
        <v>46538</v>
      </c>
      <c r="V112" s="192">
        <f t="shared" si="45"/>
        <v>0</v>
      </c>
      <c r="W112" s="192">
        <f t="shared" si="46"/>
        <v>0</v>
      </c>
      <c r="X112" s="192">
        <f t="shared" si="51"/>
        <v>0</v>
      </c>
      <c r="Y112" s="192">
        <f t="shared" si="47"/>
        <v>0</v>
      </c>
      <c r="Z112" s="192">
        <f t="shared" si="52"/>
        <v>0</v>
      </c>
      <c r="AC112" s="191"/>
      <c r="AD112" s="191"/>
      <c r="AE112" s="191"/>
      <c r="AF112" s="191"/>
      <c r="AG112" s="191"/>
      <c r="AH112" s="191"/>
      <c r="AI112" s="191"/>
      <c r="AJ112" s="191"/>
      <c r="AN112" s="189"/>
      <c r="AO112" s="189"/>
    </row>
    <row r="113" spans="17:41">
      <c r="Q113" s="195">
        <f t="shared" si="42"/>
        <v>0</v>
      </c>
      <c r="R113" s="195">
        <f t="shared" si="43"/>
        <v>0</v>
      </c>
      <c r="T113" s="194">
        <f t="shared" si="50"/>
        <v>0</v>
      </c>
      <c r="U113" s="193">
        <f t="shared" si="44"/>
        <v>46568</v>
      </c>
      <c r="V113" s="192">
        <f t="shared" si="45"/>
        <v>0</v>
      </c>
      <c r="W113" s="192">
        <f t="shared" si="46"/>
        <v>0</v>
      </c>
      <c r="X113" s="192">
        <f t="shared" si="51"/>
        <v>0</v>
      </c>
      <c r="Y113" s="192">
        <f t="shared" si="47"/>
        <v>0</v>
      </c>
      <c r="Z113" s="192">
        <f t="shared" si="52"/>
        <v>0</v>
      </c>
      <c r="AC113" s="191"/>
      <c r="AD113" s="191"/>
      <c r="AE113" s="191"/>
      <c r="AF113" s="191"/>
      <c r="AG113" s="191"/>
      <c r="AH113" s="191"/>
      <c r="AI113" s="191"/>
      <c r="AJ113" s="191"/>
      <c r="AN113" s="189"/>
      <c r="AO113" s="189"/>
    </row>
    <row r="114" spans="17:41">
      <c r="Q114" s="195">
        <f t="shared" si="42"/>
        <v>0</v>
      </c>
      <c r="R114" s="195">
        <f t="shared" si="43"/>
        <v>0</v>
      </c>
      <c r="T114" s="194">
        <f t="shared" si="50"/>
        <v>0</v>
      </c>
      <c r="U114" s="193">
        <f t="shared" si="44"/>
        <v>46599</v>
      </c>
      <c r="V114" s="192">
        <f t="shared" si="45"/>
        <v>0</v>
      </c>
      <c r="W114" s="192">
        <f t="shared" si="46"/>
        <v>0</v>
      </c>
      <c r="X114" s="192">
        <f t="shared" si="51"/>
        <v>0</v>
      </c>
      <c r="Y114" s="192">
        <f t="shared" si="47"/>
        <v>0</v>
      </c>
      <c r="Z114" s="192">
        <f t="shared" si="52"/>
        <v>0</v>
      </c>
      <c r="AC114" s="191"/>
      <c r="AD114" s="191"/>
      <c r="AE114" s="191"/>
      <c r="AF114" s="191"/>
      <c r="AG114" s="191"/>
      <c r="AH114" s="191"/>
      <c r="AI114" s="191"/>
      <c r="AJ114" s="191"/>
      <c r="AN114" s="196"/>
      <c r="AO114" s="189"/>
    </row>
    <row r="115" spans="17:41">
      <c r="Q115" s="195">
        <f t="shared" si="42"/>
        <v>0</v>
      </c>
      <c r="R115" s="195">
        <f t="shared" si="43"/>
        <v>0</v>
      </c>
      <c r="T115" s="194">
        <f t="shared" si="50"/>
        <v>0</v>
      </c>
      <c r="U115" s="193">
        <f t="shared" si="44"/>
        <v>46630</v>
      </c>
      <c r="V115" s="192">
        <f t="shared" si="45"/>
        <v>0</v>
      </c>
      <c r="W115" s="192">
        <f t="shared" si="46"/>
        <v>0</v>
      </c>
      <c r="X115" s="192">
        <f t="shared" si="51"/>
        <v>0</v>
      </c>
      <c r="Y115" s="192">
        <f t="shared" si="47"/>
        <v>0</v>
      </c>
      <c r="Z115" s="192">
        <f t="shared" si="52"/>
        <v>0</v>
      </c>
      <c r="AC115" s="191"/>
      <c r="AD115" s="191"/>
      <c r="AE115" s="191"/>
      <c r="AF115" s="191"/>
      <c r="AG115" s="191"/>
      <c r="AH115" s="191"/>
      <c r="AI115" s="191"/>
      <c r="AJ115" s="191"/>
      <c r="AN115" s="197"/>
      <c r="AO115" s="189"/>
    </row>
    <row r="116" spans="17:41">
      <c r="Q116" s="195">
        <f t="shared" si="42"/>
        <v>0</v>
      </c>
      <c r="R116" s="195">
        <f t="shared" si="43"/>
        <v>0</v>
      </c>
      <c r="T116" s="194">
        <f t="shared" si="50"/>
        <v>0</v>
      </c>
      <c r="U116" s="193">
        <f t="shared" si="44"/>
        <v>46660</v>
      </c>
      <c r="V116" s="192">
        <f t="shared" si="45"/>
        <v>0</v>
      </c>
      <c r="W116" s="192">
        <f t="shared" si="46"/>
        <v>0</v>
      </c>
      <c r="X116" s="192">
        <f t="shared" si="51"/>
        <v>0</v>
      </c>
      <c r="Y116" s="192">
        <f t="shared" si="47"/>
        <v>0</v>
      </c>
      <c r="Z116" s="192">
        <f t="shared" si="52"/>
        <v>0</v>
      </c>
      <c r="AC116" s="191"/>
      <c r="AD116" s="191"/>
      <c r="AE116" s="191"/>
      <c r="AF116" s="191"/>
      <c r="AG116" s="191"/>
      <c r="AH116" s="191"/>
      <c r="AI116" s="191"/>
      <c r="AJ116" s="191"/>
      <c r="AN116" s="196"/>
      <c r="AO116" s="189"/>
    </row>
    <row r="117" spans="17:41">
      <c r="Q117" s="195">
        <f t="shared" si="42"/>
        <v>0</v>
      </c>
      <c r="R117" s="195">
        <f t="shared" si="43"/>
        <v>0</v>
      </c>
      <c r="T117" s="194">
        <f t="shared" si="50"/>
        <v>0</v>
      </c>
      <c r="U117" s="193">
        <f t="shared" si="44"/>
        <v>46691</v>
      </c>
      <c r="V117" s="192">
        <f t="shared" si="45"/>
        <v>0</v>
      </c>
      <c r="W117" s="192">
        <f t="shared" si="46"/>
        <v>0</v>
      </c>
      <c r="X117" s="192">
        <f t="shared" si="51"/>
        <v>0</v>
      </c>
      <c r="Y117" s="192">
        <f t="shared" si="47"/>
        <v>0</v>
      </c>
      <c r="Z117" s="192">
        <f t="shared" si="52"/>
        <v>0</v>
      </c>
      <c r="AC117" s="191"/>
      <c r="AD117" s="191"/>
      <c r="AE117" s="191"/>
      <c r="AF117" s="191"/>
      <c r="AG117" s="191"/>
      <c r="AH117" s="191"/>
      <c r="AI117" s="191"/>
      <c r="AJ117" s="191"/>
      <c r="AN117" s="197"/>
      <c r="AO117" s="189"/>
    </row>
    <row r="118" spans="17:41">
      <c r="Q118" s="195">
        <f t="shared" si="42"/>
        <v>0</v>
      </c>
      <c r="R118" s="195">
        <f t="shared" si="43"/>
        <v>0</v>
      </c>
      <c r="T118" s="194">
        <f t="shared" si="50"/>
        <v>0</v>
      </c>
      <c r="U118" s="193">
        <f t="shared" si="44"/>
        <v>46721</v>
      </c>
      <c r="V118" s="192">
        <f t="shared" si="45"/>
        <v>0</v>
      </c>
      <c r="W118" s="192">
        <f t="shared" si="46"/>
        <v>0</v>
      </c>
      <c r="X118" s="192">
        <f t="shared" si="51"/>
        <v>0</v>
      </c>
      <c r="Y118" s="192">
        <f t="shared" si="47"/>
        <v>0</v>
      </c>
      <c r="Z118" s="192">
        <f t="shared" si="52"/>
        <v>0</v>
      </c>
      <c r="AC118" s="191"/>
      <c r="AD118" s="191"/>
      <c r="AE118" s="191"/>
      <c r="AF118" s="191"/>
      <c r="AG118" s="191"/>
      <c r="AH118" s="191"/>
      <c r="AI118" s="191"/>
      <c r="AJ118" s="191"/>
      <c r="AN118" s="196"/>
      <c r="AO118" s="189"/>
    </row>
    <row r="119" spans="17:41">
      <c r="Q119" s="195">
        <f t="shared" si="42"/>
        <v>0</v>
      </c>
      <c r="R119" s="195">
        <f t="shared" si="43"/>
        <v>0</v>
      </c>
      <c r="T119" s="194">
        <f t="shared" si="50"/>
        <v>0</v>
      </c>
      <c r="U119" s="193">
        <f t="shared" si="44"/>
        <v>46752</v>
      </c>
      <c r="V119" s="192">
        <f t="shared" si="45"/>
        <v>0</v>
      </c>
      <c r="W119" s="192">
        <f t="shared" si="46"/>
        <v>0</v>
      </c>
      <c r="X119" s="192">
        <f t="shared" si="51"/>
        <v>0</v>
      </c>
      <c r="Y119" s="192">
        <f t="shared" si="47"/>
        <v>0</v>
      </c>
      <c r="Z119" s="192">
        <f t="shared" si="52"/>
        <v>0</v>
      </c>
      <c r="AC119" s="191"/>
      <c r="AD119" s="191"/>
      <c r="AE119" s="191"/>
      <c r="AF119" s="191"/>
      <c r="AG119" s="191"/>
      <c r="AH119" s="191"/>
      <c r="AI119" s="191"/>
      <c r="AJ119" s="191"/>
      <c r="AN119" s="197"/>
      <c r="AO119" s="189"/>
    </row>
    <row r="120" spans="17:41">
      <c r="Q120" s="195">
        <f t="shared" si="42"/>
        <v>0</v>
      </c>
      <c r="R120" s="195">
        <f t="shared" si="43"/>
        <v>0</v>
      </c>
      <c r="T120" s="194">
        <f t="shared" si="50"/>
        <v>0</v>
      </c>
      <c r="U120" s="193">
        <f t="shared" si="44"/>
        <v>46783</v>
      </c>
      <c r="V120" s="192">
        <f t="shared" si="45"/>
        <v>0</v>
      </c>
      <c r="W120" s="192">
        <f t="shared" si="46"/>
        <v>0</v>
      </c>
      <c r="X120" s="192">
        <f t="shared" si="51"/>
        <v>0</v>
      </c>
      <c r="Y120" s="192">
        <f t="shared" si="47"/>
        <v>0</v>
      </c>
      <c r="Z120" s="192">
        <f t="shared" si="52"/>
        <v>0</v>
      </c>
      <c r="AC120" s="191"/>
      <c r="AD120" s="191"/>
      <c r="AE120" s="191"/>
      <c r="AF120" s="191"/>
      <c r="AG120" s="191"/>
      <c r="AH120" s="191"/>
      <c r="AI120" s="191"/>
      <c r="AJ120" s="191"/>
      <c r="AN120" s="196"/>
      <c r="AO120" s="189"/>
    </row>
    <row r="121" spans="17:41">
      <c r="Q121" s="195">
        <f t="shared" si="42"/>
        <v>0</v>
      </c>
      <c r="R121" s="195">
        <f t="shared" si="43"/>
        <v>0</v>
      </c>
      <c r="T121" s="194">
        <f t="shared" si="50"/>
        <v>0</v>
      </c>
      <c r="U121" s="193">
        <f t="shared" si="44"/>
        <v>46812</v>
      </c>
      <c r="V121" s="192">
        <f t="shared" si="45"/>
        <v>0</v>
      </c>
      <c r="W121" s="192">
        <f t="shared" si="46"/>
        <v>0</v>
      </c>
      <c r="X121" s="192">
        <f t="shared" si="51"/>
        <v>0</v>
      </c>
      <c r="Y121" s="192">
        <f t="shared" si="47"/>
        <v>0</v>
      </c>
      <c r="Z121" s="192">
        <f t="shared" si="52"/>
        <v>0</v>
      </c>
      <c r="AC121" s="191"/>
      <c r="AD121" s="191"/>
      <c r="AE121" s="191"/>
      <c r="AF121" s="191"/>
      <c r="AG121" s="191"/>
      <c r="AH121" s="191"/>
      <c r="AI121" s="191"/>
      <c r="AJ121" s="191"/>
      <c r="AN121" s="197"/>
      <c r="AO121" s="189"/>
    </row>
    <row r="122" spans="17:41">
      <c r="Q122" s="195">
        <f t="shared" si="42"/>
        <v>0</v>
      </c>
      <c r="R122" s="195">
        <f t="shared" si="43"/>
        <v>0</v>
      </c>
      <c r="T122" s="194">
        <f t="shared" si="50"/>
        <v>0</v>
      </c>
      <c r="U122" s="193">
        <f t="shared" si="44"/>
        <v>46843</v>
      </c>
      <c r="V122" s="192">
        <f t="shared" si="45"/>
        <v>0</v>
      </c>
      <c r="W122" s="192">
        <f t="shared" si="46"/>
        <v>0</v>
      </c>
      <c r="X122" s="192">
        <f t="shared" si="51"/>
        <v>0</v>
      </c>
      <c r="Y122" s="192">
        <f t="shared" si="47"/>
        <v>0</v>
      </c>
      <c r="Z122" s="192">
        <f t="shared" si="52"/>
        <v>0</v>
      </c>
      <c r="AC122" s="191"/>
      <c r="AD122" s="191"/>
      <c r="AE122" s="191"/>
      <c r="AF122" s="191"/>
      <c r="AG122" s="191"/>
      <c r="AH122" s="191"/>
      <c r="AI122" s="191"/>
      <c r="AJ122" s="191"/>
      <c r="AN122" s="196"/>
      <c r="AO122" s="189"/>
    </row>
    <row r="123" spans="17:41">
      <c r="Q123" s="195">
        <f t="shared" si="42"/>
        <v>0</v>
      </c>
      <c r="R123" s="195">
        <f t="shared" si="43"/>
        <v>0</v>
      </c>
      <c r="T123" s="194">
        <f t="shared" si="50"/>
        <v>0</v>
      </c>
      <c r="U123" s="193">
        <f t="shared" si="44"/>
        <v>46873</v>
      </c>
      <c r="V123" s="192">
        <f t="shared" si="45"/>
        <v>0</v>
      </c>
      <c r="W123" s="192">
        <f t="shared" si="46"/>
        <v>0</v>
      </c>
      <c r="X123" s="192">
        <f t="shared" si="51"/>
        <v>0</v>
      </c>
      <c r="Y123" s="192">
        <f t="shared" si="47"/>
        <v>0</v>
      </c>
      <c r="Z123" s="192">
        <f t="shared" si="52"/>
        <v>0</v>
      </c>
      <c r="AC123" s="191"/>
      <c r="AD123" s="191"/>
      <c r="AE123" s="191"/>
      <c r="AF123" s="191"/>
      <c r="AG123" s="191"/>
      <c r="AH123" s="191"/>
      <c r="AI123" s="191"/>
      <c r="AJ123" s="191"/>
      <c r="AN123" s="197"/>
      <c r="AO123" s="189"/>
    </row>
    <row r="124" spans="17:41">
      <c r="Q124" s="195">
        <f t="shared" si="42"/>
        <v>0</v>
      </c>
      <c r="R124" s="195">
        <f t="shared" si="43"/>
        <v>0</v>
      </c>
      <c r="T124" s="194">
        <f t="shared" si="50"/>
        <v>0</v>
      </c>
      <c r="U124" s="193">
        <f t="shared" si="44"/>
        <v>46904</v>
      </c>
      <c r="V124" s="192">
        <f t="shared" si="45"/>
        <v>0</v>
      </c>
      <c r="W124" s="192">
        <f t="shared" si="46"/>
        <v>0</v>
      </c>
      <c r="X124" s="192">
        <f t="shared" si="51"/>
        <v>0</v>
      </c>
      <c r="Y124" s="192">
        <f t="shared" si="47"/>
        <v>0</v>
      </c>
      <c r="Z124" s="192">
        <f t="shared" si="52"/>
        <v>0</v>
      </c>
      <c r="AC124" s="191"/>
      <c r="AD124" s="191"/>
      <c r="AE124" s="191"/>
      <c r="AF124" s="191"/>
      <c r="AG124" s="191"/>
      <c r="AH124" s="191"/>
      <c r="AI124" s="191"/>
      <c r="AJ124" s="191"/>
      <c r="AN124" s="196"/>
      <c r="AO124" s="189"/>
    </row>
    <row r="125" spans="17:41">
      <c r="Q125" s="195">
        <f t="shared" si="42"/>
        <v>0</v>
      </c>
      <c r="R125" s="195">
        <f t="shared" si="43"/>
        <v>0</v>
      </c>
      <c r="T125" s="194">
        <f t="shared" si="50"/>
        <v>0</v>
      </c>
      <c r="U125" s="193">
        <f t="shared" si="44"/>
        <v>46934</v>
      </c>
      <c r="V125" s="192">
        <f t="shared" si="45"/>
        <v>0</v>
      </c>
      <c r="W125" s="192">
        <f t="shared" si="46"/>
        <v>0</v>
      </c>
      <c r="X125" s="192">
        <f t="shared" si="51"/>
        <v>0</v>
      </c>
      <c r="Y125" s="192">
        <f t="shared" si="47"/>
        <v>0</v>
      </c>
      <c r="Z125" s="192">
        <f t="shared" si="52"/>
        <v>0</v>
      </c>
      <c r="AC125" s="191"/>
      <c r="AD125" s="191"/>
      <c r="AE125" s="191"/>
      <c r="AF125" s="191"/>
      <c r="AG125" s="191"/>
      <c r="AH125" s="191"/>
      <c r="AI125" s="191"/>
      <c r="AJ125" s="191"/>
      <c r="AN125" s="197"/>
      <c r="AO125" s="189"/>
    </row>
    <row r="126" spans="17:41">
      <c r="Q126" s="195">
        <f t="shared" si="42"/>
        <v>0</v>
      </c>
      <c r="R126" s="195">
        <f t="shared" si="43"/>
        <v>0</v>
      </c>
      <c r="T126" s="194">
        <f t="shared" si="50"/>
        <v>0</v>
      </c>
      <c r="U126" s="193">
        <f t="shared" si="44"/>
        <v>46965</v>
      </c>
      <c r="V126" s="192">
        <f t="shared" si="45"/>
        <v>0</v>
      </c>
      <c r="W126" s="192">
        <f t="shared" si="46"/>
        <v>0</v>
      </c>
      <c r="X126" s="192">
        <f t="shared" si="51"/>
        <v>0</v>
      </c>
      <c r="Y126" s="192">
        <f t="shared" si="47"/>
        <v>0</v>
      </c>
      <c r="Z126" s="192">
        <f t="shared" si="52"/>
        <v>0</v>
      </c>
      <c r="AC126" s="191"/>
      <c r="AD126" s="191"/>
      <c r="AE126" s="191"/>
      <c r="AF126" s="191"/>
      <c r="AG126" s="191"/>
      <c r="AH126" s="191"/>
      <c r="AI126" s="191"/>
      <c r="AJ126" s="191"/>
      <c r="AN126" s="196"/>
      <c r="AO126" s="189"/>
    </row>
    <row r="127" spans="17:41">
      <c r="Q127" s="195">
        <f t="shared" si="42"/>
        <v>0</v>
      </c>
      <c r="R127" s="195">
        <f t="shared" si="43"/>
        <v>0</v>
      </c>
      <c r="T127" s="194">
        <f t="shared" si="50"/>
        <v>0</v>
      </c>
      <c r="U127" s="193">
        <f t="shared" si="44"/>
        <v>46996</v>
      </c>
      <c r="V127" s="192">
        <f t="shared" si="45"/>
        <v>0</v>
      </c>
      <c r="W127" s="192">
        <f t="shared" si="46"/>
        <v>0</v>
      </c>
      <c r="X127" s="192">
        <f t="shared" si="51"/>
        <v>0</v>
      </c>
      <c r="Y127" s="192">
        <f t="shared" si="47"/>
        <v>0</v>
      </c>
      <c r="Z127" s="192">
        <f t="shared" si="52"/>
        <v>0</v>
      </c>
      <c r="AC127" s="191"/>
      <c r="AD127" s="191"/>
      <c r="AE127" s="191"/>
      <c r="AF127" s="191"/>
      <c r="AG127" s="191"/>
      <c r="AH127" s="191"/>
      <c r="AI127" s="191"/>
      <c r="AJ127" s="191"/>
      <c r="AN127" s="197"/>
      <c r="AO127" s="189"/>
    </row>
    <row r="128" spans="17:41">
      <c r="Q128" s="195">
        <f t="shared" si="42"/>
        <v>0</v>
      </c>
      <c r="R128" s="195">
        <f t="shared" si="43"/>
        <v>0</v>
      </c>
      <c r="T128" s="194">
        <f t="shared" si="50"/>
        <v>0</v>
      </c>
      <c r="U128" s="193">
        <f t="shared" si="44"/>
        <v>47026</v>
      </c>
      <c r="V128" s="192">
        <f t="shared" si="45"/>
        <v>0</v>
      </c>
      <c r="W128" s="192">
        <f t="shared" si="46"/>
        <v>0</v>
      </c>
      <c r="X128" s="192">
        <f t="shared" si="51"/>
        <v>0</v>
      </c>
      <c r="Y128" s="192">
        <f t="shared" si="47"/>
        <v>0</v>
      </c>
      <c r="Z128" s="192">
        <f t="shared" si="52"/>
        <v>0</v>
      </c>
      <c r="AC128" s="191"/>
      <c r="AD128" s="191"/>
      <c r="AE128" s="191"/>
      <c r="AF128" s="191"/>
      <c r="AG128" s="191"/>
      <c r="AH128" s="191"/>
      <c r="AI128" s="191"/>
      <c r="AJ128" s="191"/>
      <c r="AN128" s="196"/>
      <c r="AO128" s="189"/>
    </row>
    <row r="129" spans="17:41">
      <c r="Q129" s="195">
        <f t="shared" si="42"/>
        <v>0</v>
      </c>
      <c r="R129" s="195">
        <f t="shared" si="43"/>
        <v>0</v>
      </c>
      <c r="T129" s="194">
        <f t="shared" si="50"/>
        <v>0</v>
      </c>
      <c r="U129" s="193">
        <f t="shared" si="44"/>
        <v>47057</v>
      </c>
      <c r="V129" s="192">
        <f t="shared" si="45"/>
        <v>0</v>
      </c>
      <c r="W129" s="192">
        <f t="shared" si="46"/>
        <v>0</v>
      </c>
      <c r="X129" s="192">
        <f t="shared" si="51"/>
        <v>0</v>
      </c>
      <c r="Y129" s="192">
        <f t="shared" si="47"/>
        <v>0</v>
      </c>
      <c r="Z129" s="192">
        <f t="shared" si="52"/>
        <v>0</v>
      </c>
      <c r="AC129" s="191"/>
      <c r="AD129" s="191"/>
      <c r="AE129" s="191"/>
      <c r="AF129" s="191"/>
      <c r="AG129" s="191"/>
      <c r="AH129" s="191"/>
      <c r="AI129" s="191"/>
      <c r="AJ129" s="191"/>
      <c r="AN129" s="197"/>
      <c r="AO129" s="189"/>
    </row>
    <row r="130" spans="17:41">
      <c r="Q130" s="195">
        <f t="shared" si="42"/>
        <v>0</v>
      </c>
      <c r="R130" s="195">
        <f t="shared" si="43"/>
        <v>0</v>
      </c>
      <c r="T130" s="194">
        <f t="shared" si="50"/>
        <v>0</v>
      </c>
      <c r="U130" s="193">
        <f t="shared" si="44"/>
        <v>47087</v>
      </c>
      <c r="V130" s="192">
        <f t="shared" si="45"/>
        <v>0</v>
      </c>
      <c r="W130" s="192">
        <f t="shared" si="46"/>
        <v>0</v>
      </c>
      <c r="X130" s="192">
        <f t="shared" si="51"/>
        <v>0</v>
      </c>
      <c r="Y130" s="192">
        <f t="shared" si="47"/>
        <v>0</v>
      </c>
      <c r="Z130" s="192">
        <f t="shared" si="52"/>
        <v>0</v>
      </c>
      <c r="AC130" s="191"/>
      <c r="AD130" s="191"/>
      <c r="AE130" s="191"/>
      <c r="AF130" s="191"/>
      <c r="AG130" s="191"/>
      <c r="AH130" s="191"/>
      <c r="AI130" s="191"/>
      <c r="AJ130" s="191"/>
      <c r="AN130" s="196"/>
      <c r="AO130" s="189"/>
    </row>
    <row r="131" spans="17:41">
      <c r="Q131" s="195">
        <f t="shared" si="42"/>
        <v>0</v>
      </c>
      <c r="R131" s="195">
        <f t="shared" si="43"/>
        <v>0</v>
      </c>
      <c r="T131" s="194">
        <f t="shared" si="50"/>
        <v>0</v>
      </c>
      <c r="U131" s="193">
        <f t="shared" si="44"/>
        <v>47118</v>
      </c>
      <c r="V131" s="192">
        <f t="shared" si="45"/>
        <v>0</v>
      </c>
      <c r="W131" s="192">
        <f t="shared" si="46"/>
        <v>0</v>
      </c>
      <c r="X131" s="192">
        <f t="shared" si="51"/>
        <v>0</v>
      </c>
      <c r="Y131" s="192">
        <f t="shared" si="47"/>
        <v>0</v>
      </c>
      <c r="Z131" s="192">
        <f t="shared" si="52"/>
        <v>0</v>
      </c>
      <c r="AC131" s="191"/>
      <c r="AD131" s="191"/>
      <c r="AE131" s="191"/>
      <c r="AF131" s="191"/>
      <c r="AG131" s="191"/>
      <c r="AH131" s="191"/>
      <c r="AI131" s="191"/>
      <c r="AJ131" s="191"/>
      <c r="AN131" s="197"/>
      <c r="AO131" s="189"/>
    </row>
    <row r="132" spans="17:41">
      <c r="Q132" s="195">
        <f t="shared" si="42"/>
        <v>0</v>
      </c>
      <c r="R132" s="195">
        <f t="shared" si="43"/>
        <v>0</v>
      </c>
      <c r="T132" s="194">
        <f t="shared" si="50"/>
        <v>0</v>
      </c>
      <c r="U132" s="193">
        <f t="shared" si="44"/>
        <v>47149</v>
      </c>
      <c r="V132" s="192">
        <f t="shared" si="45"/>
        <v>0</v>
      </c>
      <c r="W132" s="192">
        <f t="shared" si="46"/>
        <v>0</v>
      </c>
      <c r="X132" s="192">
        <f t="shared" si="51"/>
        <v>0</v>
      </c>
      <c r="Y132" s="192">
        <f t="shared" si="47"/>
        <v>0</v>
      </c>
      <c r="Z132" s="192">
        <f t="shared" si="52"/>
        <v>0</v>
      </c>
      <c r="AC132" s="191"/>
      <c r="AD132" s="191"/>
      <c r="AE132" s="191"/>
      <c r="AF132" s="191"/>
      <c r="AG132" s="191"/>
      <c r="AH132" s="191"/>
      <c r="AI132" s="191"/>
      <c r="AJ132" s="191"/>
      <c r="AN132" s="196"/>
      <c r="AO132" s="189"/>
    </row>
    <row r="133" spans="17:41">
      <c r="Q133" s="195">
        <f t="shared" si="42"/>
        <v>0</v>
      </c>
      <c r="R133" s="195">
        <f t="shared" si="43"/>
        <v>0</v>
      </c>
      <c r="T133" s="194">
        <f t="shared" si="50"/>
        <v>0</v>
      </c>
      <c r="U133" s="193">
        <f t="shared" si="44"/>
        <v>47177</v>
      </c>
      <c r="V133" s="192">
        <f t="shared" si="45"/>
        <v>0</v>
      </c>
      <c r="W133" s="192">
        <f t="shared" si="46"/>
        <v>0</v>
      </c>
      <c r="X133" s="192">
        <f t="shared" si="51"/>
        <v>0</v>
      </c>
      <c r="Y133" s="192">
        <f t="shared" si="47"/>
        <v>0</v>
      </c>
      <c r="Z133" s="192">
        <f t="shared" si="52"/>
        <v>0</v>
      </c>
      <c r="AC133" s="191"/>
      <c r="AD133" s="191"/>
      <c r="AE133" s="191"/>
      <c r="AF133" s="191"/>
      <c r="AG133" s="191"/>
      <c r="AH133" s="191"/>
      <c r="AI133" s="191"/>
      <c r="AJ133" s="191"/>
      <c r="AN133" s="197"/>
      <c r="AO133" s="189"/>
    </row>
    <row r="134" spans="17:41">
      <c r="Q134" s="195">
        <f t="shared" ref="Q134:Q140" si="53">IF(Q133-1&gt;=0,Q133-1,0)</f>
        <v>0</v>
      </c>
      <c r="R134" s="195">
        <f t="shared" ref="R134:R140" si="54">IF(Q134&gt;0,R133+1,0)</f>
        <v>0</v>
      </c>
      <c r="T134" s="194">
        <f t="shared" si="50"/>
        <v>0</v>
      </c>
      <c r="U134" s="193">
        <f t="shared" ref="U134:U140" si="55">EOMONTH(U133,$P$206)</f>
        <v>47208</v>
      </c>
      <c r="V134" s="192">
        <f t="shared" ref="V134:V140" si="56">IF(T134&gt;0,V133-W134,0)</f>
        <v>0</v>
      </c>
      <c r="W134" s="192">
        <f t="shared" ref="W134:W140" si="57">IF(T134&gt;$O$10,$V$5/($O$9-$O$10),0)</f>
        <v>0</v>
      </c>
      <c r="X134" s="192">
        <f t="shared" si="51"/>
        <v>0</v>
      </c>
      <c r="Y134" s="192">
        <f t="shared" ref="Y134:Y140" si="58">V133*$O$8</f>
        <v>0</v>
      </c>
      <c r="Z134" s="192">
        <f t="shared" si="52"/>
        <v>0</v>
      </c>
      <c r="AC134" s="191"/>
      <c r="AD134" s="191"/>
      <c r="AE134" s="191"/>
      <c r="AF134" s="191"/>
      <c r="AG134" s="191"/>
      <c r="AH134" s="191"/>
      <c r="AI134" s="191"/>
      <c r="AJ134" s="191"/>
      <c r="AN134" s="196"/>
      <c r="AO134" s="189"/>
    </row>
    <row r="135" spans="17:41">
      <c r="Q135" s="195">
        <f t="shared" si="53"/>
        <v>0</v>
      </c>
      <c r="R135" s="195">
        <f t="shared" si="54"/>
        <v>0</v>
      </c>
      <c r="T135" s="194">
        <f t="shared" ref="T135:T140" si="59">IF(R134&gt;0,T134+1,0)</f>
        <v>0</v>
      </c>
      <c r="U135" s="193">
        <f t="shared" si="55"/>
        <v>47238</v>
      </c>
      <c r="V135" s="192">
        <f t="shared" si="56"/>
        <v>0</v>
      </c>
      <c r="W135" s="192">
        <f t="shared" si="57"/>
        <v>0</v>
      </c>
      <c r="X135" s="192">
        <f t="shared" ref="X135:X140" si="60">W135+X134</f>
        <v>0</v>
      </c>
      <c r="Y135" s="192">
        <f t="shared" si="58"/>
        <v>0</v>
      </c>
      <c r="Z135" s="192">
        <f t="shared" ref="Z135:Z140" si="61">Z134+Y135</f>
        <v>0</v>
      </c>
      <c r="AC135" s="191"/>
      <c r="AD135" s="191"/>
      <c r="AE135" s="191"/>
      <c r="AF135" s="191"/>
      <c r="AG135" s="191"/>
      <c r="AH135" s="191"/>
      <c r="AI135" s="191"/>
      <c r="AJ135" s="191"/>
      <c r="AN135" s="197"/>
      <c r="AO135" s="189"/>
    </row>
    <row r="136" spans="17:41">
      <c r="Q136" s="195">
        <f t="shared" si="53"/>
        <v>0</v>
      </c>
      <c r="R136" s="195">
        <f t="shared" si="54"/>
        <v>0</v>
      </c>
      <c r="T136" s="194">
        <f t="shared" si="59"/>
        <v>0</v>
      </c>
      <c r="U136" s="193">
        <f t="shared" si="55"/>
        <v>47269</v>
      </c>
      <c r="V136" s="192">
        <f t="shared" si="56"/>
        <v>0</v>
      </c>
      <c r="W136" s="192">
        <f t="shared" si="57"/>
        <v>0</v>
      </c>
      <c r="X136" s="192">
        <f t="shared" si="60"/>
        <v>0</v>
      </c>
      <c r="Y136" s="192">
        <f t="shared" si="58"/>
        <v>0</v>
      </c>
      <c r="Z136" s="192">
        <f t="shared" si="61"/>
        <v>0</v>
      </c>
      <c r="AC136" s="191"/>
      <c r="AD136" s="191"/>
      <c r="AE136" s="191"/>
      <c r="AF136" s="191"/>
      <c r="AG136" s="191"/>
      <c r="AH136" s="191"/>
      <c r="AI136" s="191"/>
      <c r="AJ136" s="191"/>
      <c r="AN136" s="196"/>
      <c r="AO136" s="189"/>
    </row>
    <row r="137" spans="17:41">
      <c r="Q137" s="195">
        <f t="shared" si="53"/>
        <v>0</v>
      </c>
      <c r="R137" s="195">
        <f t="shared" si="54"/>
        <v>0</v>
      </c>
      <c r="T137" s="194">
        <f t="shared" si="59"/>
        <v>0</v>
      </c>
      <c r="U137" s="193">
        <f t="shared" si="55"/>
        <v>47299</v>
      </c>
      <c r="V137" s="192">
        <f t="shared" si="56"/>
        <v>0</v>
      </c>
      <c r="W137" s="192">
        <f t="shared" si="57"/>
        <v>0</v>
      </c>
      <c r="X137" s="192">
        <f t="shared" si="60"/>
        <v>0</v>
      </c>
      <c r="Y137" s="192">
        <f t="shared" si="58"/>
        <v>0</v>
      </c>
      <c r="Z137" s="192">
        <f t="shared" si="61"/>
        <v>0</v>
      </c>
      <c r="AC137" s="191"/>
      <c r="AD137" s="191"/>
      <c r="AE137" s="191"/>
      <c r="AF137" s="191"/>
      <c r="AG137" s="191"/>
      <c r="AH137" s="191"/>
      <c r="AI137" s="191"/>
      <c r="AJ137" s="191"/>
      <c r="AN137" s="189"/>
      <c r="AO137" s="189"/>
    </row>
    <row r="138" spans="17:41">
      <c r="Q138" s="195">
        <f t="shared" si="53"/>
        <v>0</v>
      </c>
      <c r="R138" s="195">
        <f t="shared" si="54"/>
        <v>0</v>
      </c>
      <c r="T138" s="194">
        <f t="shared" si="59"/>
        <v>0</v>
      </c>
      <c r="U138" s="193">
        <f t="shared" si="55"/>
        <v>47330</v>
      </c>
      <c r="V138" s="192">
        <f t="shared" si="56"/>
        <v>0</v>
      </c>
      <c r="W138" s="192">
        <f t="shared" si="57"/>
        <v>0</v>
      </c>
      <c r="X138" s="192">
        <f t="shared" si="60"/>
        <v>0</v>
      </c>
      <c r="Y138" s="192">
        <f t="shared" si="58"/>
        <v>0</v>
      </c>
      <c r="Z138" s="192">
        <f t="shared" si="61"/>
        <v>0</v>
      </c>
      <c r="AC138" s="191"/>
      <c r="AD138" s="191"/>
      <c r="AE138" s="191"/>
      <c r="AF138" s="191"/>
      <c r="AG138" s="191"/>
      <c r="AH138" s="191"/>
      <c r="AI138" s="191"/>
      <c r="AJ138" s="191"/>
      <c r="AN138" s="189"/>
      <c r="AO138" s="189"/>
    </row>
    <row r="139" spans="17:41">
      <c r="Q139" s="195">
        <f t="shared" si="53"/>
        <v>0</v>
      </c>
      <c r="R139" s="195">
        <f t="shared" si="54"/>
        <v>0</v>
      </c>
      <c r="T139" s="194">
        <f t="shared" si="59"/>
        <v>0</v>
      </c>
      <c r="U139" s="193">
        <f t="shared" si="55"/>
        <v>47361</v>
      </c>
      <c r="V139" s="192">
        <f t="shared" si="56"/>
        <v>0</v>
      </c>
      <c r="W139" s="192">
        <f t="shared" si="57"/>
        <v>0</v>
      </c>
      <c r="X139" s="192">
        <f t="shared" si="60"/>
        <v>0</v>
      </c>
      <c r="Y139" s="192">
        <f t="shared" si="58"/>
        <v>0</v>
      </c>
      <c r="Z139" s="192">
        <f t="shared" si="61"/>
        <v>0</v>
      </c>
      <c r="AC139" s="191"/>
      <c r="AD139" s="191"/>
      <c r="AE139" s="191"/>
      <c r="AF139" s="191"/>
      <c r="AG139" s="191"/>
      <c r="AH139" s="191"/>
      <c r="AI139" s="191"/>
      <c r="AJ139" s="191"/>
      <c r="AN139" s="189"/>
      <c r="AO139" s="189"/>
    </row>
    <row r="140" spans="17:41">
      <c r="Q140" s="195">
        <f t="shared" si="53"/>
        <v>0</v>
      </c>
      <c r="R140" s="195">
        <f t="shared" si="54"/>
        <v>0</v>
      </c>
      <c r="T140" s="194">
        <f t="shared" si="59"/>
        <v>0</v>
      </c>
      <c r="U140" s="193">
        <f t="shared" si="55"/>
        <v>47391</v>
      </c>
      <c r="V140" s="192">
        <f t="shared" si="56"/>
        <v>0</v>
      </c>
      <c r="W140" s="192">
        <f t="shared" si="57"/>
        <v>0</v>
      </c>
      <c r="X140" s="192">
        <f t="shared" si="60"/>
        <v>0</v>
      </c>
      <c r="Y140" s="192">
        <f t="shared" si="58"/>
        <v>0</v>
      </c>
      <c r="Z140" s="192">
        <f t="shared" si="61"/>
        <v>0</v>
      </c>
      <c r="AC140" s="191"/>
      <c r="AD140" s="191"/>
      <c r="AE140" s="191"/>
      <c r="AF140" s="191"/>
      <c r="AG140" s="191"/>
      <c r="AH140" s="191"/>
      <c r="AI140" s="191"/>
      <c r="AJ140" s="191"/>
      <c r="AN140" s="189"/>
      <c r="AO140" s="189"/>
    </row>
    <row r="141" spans="17:41">
      <c r="AC141" s="191"/>
      <c r="AD141" s="191"/>
      <c r="AE141" s="191"/>
      <c r="AF141" s="191"/>
      <c r="AG141" s="191"/>
      <c r="AH141" s="191"/>
      <c r="AI141" s="191"/>
      <c r="AJ141" s="191"/>
      <c r="AN141" s="189"/>
      <c r="AO141" s="189"/>
    </row>
    <row r="142" spans="17:41">
      <c r="AN142" s="189"/>
      <c r="AO142" s="189"/>
    </row>
    <row r="143" spans="17:41">
      <c r="AN143" s="189"/>
      <c r="AO143" s="189"/>
    </row>
    <row r="144" spans="17:41">
      <c r="AN144" s="189"/>
      <c r="AO144" s="189"/>
    </row>
    <row r="145" spans="40:42">
      <c r="AN145" s="189"/>
      <c r="AO145" s="189"/>
    </row>
    <row r="146" spans="40:42">
      <c r="AN146" s="189"/>
      <c r="AO146" s="189"/>
    </row>
    <row r="147" spans="40:42">
      <c r="AN147" s="189"/>
      <c r="AO147" s="189"/>
    </row>
    <row r="148" spans="40:42">
      <c r="AN148" s="189"/>
      <c r="AO148" s="189"/>
    </row>
    <row r="149" spans="40:42">
      <c r="AN149" s="189"/>
      <c r="AO149" s="189"/>
    </row>
    <row r="150" spans="40:42">
      <c r="AN150" s="189"/>
      <c r="AO150" s="189"/>
    </row>
    <row r="151" spans="40:42">
      <c r="AN151" s="189"/>
      <c r="AO151" s="189"/>
    </row>
    <row r="152" spans="40:42">
      <c r="AN152" s="189"/>
      <c r="AO152" s="189"/>
    </row>
    <row r="153" spans="40:42">
      <c r="AN153" s="189"/>
      <c r="AO153" s="189"/>
    </row>
    <row r="154" spans="40:42">
      <c r="AN154" s="189"/>
      <c r="AO154" s="189"/>
    </row>
    <row r="155" spans="40:42">
      <c r="AN155" s="189"/>
      <c r="AO155" s="189"/>
    </row>
    <row r="156" spans="40:42">
      <c r="AN156" s="189"/>
      <c r="AO156" s="189"/>
    </row>
    <row r="157" spans="40:42">
      <c r="AN157" s="189"/>
      <c r="AO157" s="189"/>
    </row>
    <row r="158" spans="40:42">
      <c r="AN158" s="189"/>
      <c r="AO158" s="189"/>
    </row>
    <row r="159" spans="40:42">
      <c r="AN159" s="189"/>
      <c r="AO159" s="189"/>
      <c r="AP159" s="190"/>
    </row>
    <row r="160" spans="40:42">
      <c r="AN160" s="189"/>
      <c r="AO160" s="189"/>
    </row>
    <row r="161" spans="40:41">
      <c r="AN161" s="189"/>
      <c r="AO161" s="189"/>
    </row>
    <row r="201" spans="14:16" ht="17.399999999999999">
      <c r="N201" s="620" t="s">
        <v>317</v>
      </c>
      <c r="O201" s="620"/>
      <c r="P201" s="620"/>
    </row>
    <row r="202" spans="14:16" ht="27.6">
      <c r="N202" s="188" t="s">
        <v>316</v>
      </c>
      <c r="O202" s="188" t="s">
        <v>315</v>
      </c>
      <c r="P202" s="187" t="s">
        <v>314</v>
      </c>
    </row>
    <row r="203" spans="14:16" ht="15">
      <c r="N203" s="186">
        <f>IF(O208=1,O4/12,0)</f>
        <v>0</v>
      </c>
      <c r="O203" s="185">
        <f>IF($O208=1,$O$5,0)</f>
        <v>-5</v>
      </c>
      <c r="P203" s="184"/>
    </row>
    <row r="204" spans="14:16" ht="15">
      <c r="N204" s="182">
        <f>IF(O209=1,O4/4,0)</f>
        <v>0</v>
      </c>
      <c r="O204" s="181">
        <f>IF($O209=1,$O$5/4,0)</f>
        <v>0</v>
      </c>
      <c r="P204" s="183"/>
    </row>
    <row r="205" spans="14:16" ht="15">
      <c r="N205" s="182">
        <f>IF(O210=1,O4,0)</f>
        <v>0</v>
      </c>
      <c r="O205" s="181">
        <f>IF($O210=1,$O$5/12,0)</f>
        <v>0</v>
      </c>
      <c r="P205" s="180"/>
    </row>
    <row r="206" spans="14:16" ht="15.6">
      <c r="N206" s="179"/>
      <c r="O206" s="178"/>
      <c r="P206" s="177">
        <f>IF(O208=1,1,IF(O209=1,3,IF(O210=1,12,0)))</f>
        <v>1</v>
      </c>
    </row>
    <row r="207" spans="14:16" ht="60">
      <c r="N207" s="176" t="s">
        <v>313</v>
      </c>
      <c r="O207" s="175" t="s">
        <v>312</v>
      </c>
    </row>
    <row r="208" spans="14:16" ht="15">
      <c r="N208" s="173" t="s">
        <v>311</v>
      </c>
      <c r="O208" s="174">
        <v>1</v>
      </c>
    </row>
    <row r="209" spans="14:22" ht="15">
      <c r="N209" s="173" t="s">
        <v>310</v>
      </c>
      <c r="O209" s="174"/>
    </row>
    <row r="210" spans="14:22" ht="15">
      <c r="N210" s="173" t="s">
        <v>309</v>
      </c>
      <c r="O210" s="172"/>
    </row>
    <row r="214" spans="14:22">
      <c r="O214" s="159"/>
      <c r="P214" s="159"/>
      <c r="Q214" s="171"/>
      <c r="R214" s="170"/>
      <c r="S214" s="168" t="s">
        <v>308</v>
      </c>
      <c r="T214" s="159"/>
      <c r="U214" s="159"/>
      <c r="V214" s="159"/>
    </row>
    <row r="215" spans="14:22">
      <c r="O215" s="168" t="s">
        <v>307</v>
      </c>
      <c r="P215" s="165">
        <v>41639</v>
      </c>
      <c r="Q215" s="166">
        <v>0</v>
      </c>
      <c r="R215" s="163">
        <v>0</v>
      </c>
      <c r="S215" s="161">
        <f t="shared" ref="S215:S228" si="62">$V$5</f>
        <v>0</v>
      </c>
      <c r="T215" s="168" t="s">
        <v>306</v>
      </c>
      <c r="U215" s="159">
        <f t="shared" ref="U215:U228" si="63">VLOOKUP($AC$5,Q215:S228,2)</f>
        <v>0</v>
      </c>
      <c r="V215" s="159"/>
    </row>
    <row r="216" spans="14:22">
      <c r="O216" s="168" t="s">
        <v>305</v>
      </c>
      <c r="P216" s="165">
        <v>41670</v>
      </c>
      <c r="Q216" s="164">
        <v>1</v>
      </c>
      <c r="R216" s="163">
        <v>1</v>
      </c>
      <c r="S216" s="161">
        <f t="shared" si="62"/>
        <v>0</v>
      </c>
      <c r="T216" s="159"/>
      <c r="U216" s="159" t="e">
        <f t="shared" si="63"/>
        <v>#N/A</v>
      </c>
      <c r="V216" s="159"/>
    </row>
    <row r="217" spans="14:22">
      <c r="O217" s="168" t="s">
        <v>304</v>
      </c>
      <c r="P217" s="169">
        <v>41698</v>
      </c>
      <c r="Q217" s="164">
        <v>2</v>
      </c>
      <c r="R217" s="163">
        <v>2</v>
      </c>
      <c r="S217" s="161">
        <f t="shared" si="62"/>
        <v>0</v>
      </c>
      <c r="T217" s="159"/>
      <c r="U217" s="159" t="e">
        <f t="shared" si="63"/>
        <v>#N/A</v>
      </c>
      <c r="V217" s="159"/>
    </row>
    <row r="218" spans="14:22">
      <c r="O218" s="168" t="s">
        <v>303</v>
      </c>
      <c r="P218" s="165">
        <v>41729</v>
      </c>
      <c r="Q218" s="164">
        <v>3</v>
      </c>
      <c r="R218" s="163">
        <v>3</v>
      </c>
      <c r="S218" s="161">
        <f t="shared" si="62"/>
        <v>0</v>
      </c>
      <c r="T218" s="159"/>
      <c r="U218" s="159" t="e">
        <f t="shared" si="63"/>
        <v>#N/A</v>
      </c>
      <c r="V218" s="159"/>
    </row>
    <row r="219" spans="14:22">
      <c r="O219" s="168" t="s">
        <v>302</v>
      </c>
      <c r="P219" s="165">
        <v>41759</v>
      </c>
      <c r="Q219" s="164">
        <v>4</v>
      </c>
      <c r="R219" s="163">
        <v>4</v>
      </c>
      <c r="S219" s="161">
        <f t="shared" si="62"/>
        <v>0</v>
      </c>
      <c r="T219" s="159"/>
      <c r="U219" s="159" t="e">
        <f t="shared" si="63"/>
        <v>#N/A</v>
      </c>
      <c r="V219" s="159"/>
    </row>
    <row r="220" spans="14:22">
      <c r="O220" s="159"/>
      <c r="P220" s="165">
        <v>41790</v>
      </c>
      <c r="Q220" s="164">
        <v>5</v>
      </c>
      <c r="R220" s="163">
        <v>5</v>
      </c>
      <c r="S220" s="161">
        <f t="shared" si="62"/>
        <v>0</v>
      </c>
      <c r="T220" s="159"/>
      <c r="U220" s="159" t="e">
        <f t="shared" si="63"/>
        <v>#N/A</v>
      </c>
      <c r="V220" s="159"/>
    </row>
    <row r="221" spans="14:22">
      <c r="O221" s="159"/>
      <c r="P221" s="165">
        <v>41820</v>
      </c>
      <c r="Q221" s="164">
        <v>6</v>
      </c>
      <c r="R221" s="163">
        <v>6</v>
      </c>
      <c r="S221" s="161">
        <f t="shared" si="62"/>
        <v>0</v>
      </c>
      <c r="T221" s="159"/>
      <c r="U221" s="159" t="e">
        <f t="shared" si="63"/>
        <v>#N/A</v>
      </c>
      <c r="V221" s="159"/>
    </row>
    <row r="222" spans="14:22">
      <c r="O222" s="159"/>
      <c r="P222" s="165">
        <v>41851</v>
      </c>
      <c r="Q222" s="164">
        <v>7</v>
      </c>
      <c r="R222" s="163">
        <v>7</v>
      </c>
      <c r="S222" s="161">
        <f t="shared" si="62"/>
        <v>0</v>
      </c>
      <c r="T222" s="168"/>
      <c r="U222" s="159" t="e">
        <f t="shared" si="63"/>
        <v>#N/A</v>
      </c>
      <c r="V222" s="159"/>
    </row>
    <row r="223" spans="14:22">
      <c r="O223" s="159"/>
      <c r="P223" s="165">
        <v>41882</v>
      </c>
      <c r="Q223" s="164">
        <v>8</v>
      </c>
      <c r="R223" s="163">
        <v>8</v>
      </c>
      <c r="S223" s="161">
        <f t="shared" si="62"/>
        <v>0</v>
      </c>
      <c r="T223" s="159"/>
      <c r="U223" s="159" t="e">
        <f t="shared" si="63"/>
        <v>#N/A</v>
      </c>
      <c r="V223" s="159"/>
    </row>
    <row r="224" spans="14:22">
      <c r="O224" s="159"/>
      <c r="P224" s="165">
        <v>41912</v>
      </c>
      <c r="Q224" s="164">
        <v>9</v>
      </c>
      <c r="R224" s="167">
        <v>9</v>
      </c>
      <c r="S224" s="161">
        <f t="shared" si="62"/>
        <v>0</v>
      </c>
      <c r="T224" s="159"/>
      <c r="U224" s="159" t="e">
        <f t="shared" si="63"/>
        <v>#N/A</v>
      </c>
      <c r="V224" s="159"/>
    </row>
    <row r="225" spans="15:22">
      <c r="O225" s="159"/>
      <c r="P225" s="165">
        <v>41943</v>
      </c>
      <c r="Q225" s="166">
        <v>10</v>
      </c>
      <c r="R225" s="163">
        <v>10</v>
      </c>
      <c r="S225" s="161">
        <f t="shared" si="62"/>
        <v>0</v>
      </c>
      <c r="T225" s="159"/>
      <c r="U225" s="159" t="e">
        <f t="shared" si="63"/>
        <v>#N/A</v>
      </c>
      <c r="V225" s="159"/>
    </row>
    <row r="226" spans="15:22">
      <c r="O226" s="159"/>
      <c r="P226" s="165">
        <v>41973</v>
      </c>
      <c r="Q226" s="164">
        <v>11</v>
      </c>
      <c r="R226" s="163">
        <v>11</v>
      </c>
      <c r="S226" s="161">
        <f t="shared" si="62"/>
        <v>0</v>
      </c>
      <c r="T226" s="159"/>
      <c r="U226" s="159" t="e">
        <f t="shared" si="63"/>
        <v>#N/A</v>
      </c>
      <c r="V226" s="159"/>
    </row>
    <row r="227" spans="15:22">
      <c r="O227" s="159"/>
      <c r="P227" s="165">
        <v>42004</v>
      </c>
      <c r="Q227" s="164">
        <v>12</v>
      </c>
      <c r="R227" s="163">
        <v>12</v>
      </c>
      <c r="S227" s="161">
        <f t="shared" si="62"/>
        <v>0</v>
      </c>
      <c r="T227" s="159"/>
      <c r="U227" s="159" t="e">
        <f t="shared" si="63"/>
        <v>#N/A</v>
      </c>
      <c r="V227" s="159"/>
    </row>
    <row r="228" spans="15:22">
      <c r="O228" s="159"/>
      <c r="P228" s="160">
        <f t="shared" ref="P228:P240" si="64">EOMONTH(P227,1)</f>
        <v>42035</v>
      </c>
      <c r="Q228" s="162">
        <v>13</v>
      </c>
      <c r="R228" s="159"/>
      <c r="S228" s="161">
        <f t="shared" si="62"/>
        <v>0</v>
      </c>
      <c r="T228" s="159">
        <v>2017</v>
      </c>
      <c r="U228" s="159" t="e">
        <f t="shared" si="63"/>
        <v>#N/A</v>
      </c>
      <c r="V228" s="159"/>
    </row>
    <row r="229" spans="15:22">
      <c r="O229" s="159"/>
      <c r="P229" s="160">
        <f t="shared" si="64"/>
        <v>42063</v>
      </c>
      <c r="Q229" s="159">
        <f t="shared" ref="Q229:Q275" si="65">Q228+1</f>
        <v>14</v>
      </c>
      <c r="R229" s="159"/>
      <c r="S229" s="159"/>
      <c r="T229" s="159"/>
      <c r="U229" s="159"/>
      <c r="V229" s="159"/>
    </row>
    <row r="230" spans="15:22">
      <c r="O230" s="159"/>
      <c r="P230" s="160">
        <f t="shared" si="64"/>
        <v>42094</v>
      </c>
      <c r="Q230" s="159">
        <f t="shared" si="65"/>
        <v>15</v>
      </c>
      <c r="R230" s="159"/>
      <c r="S230" s="159"/>
      <c r="T230" s="159"/>
      <c r="U230" s="159"/>
      <c r="V230" s="159"/>
    </row>
    <row r="231" spans="15:22">
      <c r="O231" s="159"/>
      <c r="P231" s="160">
        <f t="shared" si="64"/>
        <v>42124</v>
      </c>
      <c r="Q231" s="159">
        <f t="shared" si="65"/>
        <v>16</v>
      </c>
      <c r="R231" s="159"/>
      <c r="S231" s="159"/>
      <c r="T231" s="159"/>
      <c r="U231" s="159"/>
      <c r="V231" s="159"/>
    </row>
    <row r="232" spans="15:22">
      <c r="O232" s="159"/>
      <c r="P232" s="160">
        <f t="shared" si="64"/>
        <v>42155</v>
      </c>
      <c r="Q232" s="159">
        <f t="shared" si="65"/>
        <v>17</v>
      </c>
      <c r="R232" s="159"/>
      <c r="S232" s="159"/>
      <c r="T232" s="159"/>
      <c r="U232" s="159"/>
      <c r="V232" s="159"/>
    </row>
    <row r="233" spans="15:22">
      <c r="O233" s="159"/>
      <c r="P233" s="160">
        <f t="shared" si="64"/>
        <v>42185</v>
      </c>
      <c r="Q233" s="159">
        <f t="shared" si="65"/>
        <v>18</v>
      </c>
      <c r="R233" s="159"/>
      <c r="S233" s="159"/>
      <c r="T233" s="159"/>
      <c r="U233" s="159"/>
      <c r="V233" s="159"/>
    </row>
    <row r="234" spans="15:22">
      <c r="O234" s="159"/>
      <c r="P234" s="160">
        <f t="shared" si="64"/>
        <v>42216</v>
      </c>
      <c r="Q234" s="159">
        <f t="shared" si="65"/>
        <v>19</v>
      </c>
      <c r="R234" s="159"/>
      <c r="S234" s="159"/>
      <c r="T234" s="159"/>
      <c r="U234" s="159"/>
      <c r="V234" s="159"/>
    </row>
    <row r="235" spans="15:22">
      <c r="O235" s="159"/>
      <c r="P235" s="160">
        <f t="shared" si="64"/>
        <v>42247</v>
      </c>
      <c r="Q235" s="159">
        <f t="shared" si="65"/>
        <v>20</v>
      </c>
      <c r="R235" s="159"/>
      <c r="S235" s="159"/>
      <c r="T235" s="159"/>
      <c r="U235" s="159"/>
      <c r="V235" s="159"/>
    </row>
    <row r="236" spans="15:22">
      <c r="O236" s="159"/>
      <c r="P236" s="160">
        <f t="shared" si="64"/>
        <v>42277</v>
      </c>
      <c r="Q236" s="159">
        <f t="shared" si="65"/>
        <v>21</v>
      </c>
      <c r="R236" s="159"/>
      <c r="S236" s="159"/>
      <c r="T236" s="159"/>
      <c r="U236" s="159"/>
      <c r="V236" s="159"/>
    </row>
    <row r="237" spans="15:22">
      <c r="O237" s="159"/>
      <c r="P237" s="160">
        <f t="shared" si="64"/>
        <v>42308</v>
      </c>
      <c r="Q237" s="159">
        <f t="shared" si="65"/>
        <v>22</v>
      </c>
      <c r="R237" s="159"/>
      <c r="S237" s="159"/>
      <c r="T237" s="159"/>
      <c r="U237" s="159"/>
      <c r="V237" s="159"/>
    </row>
    <row r="238" spans="15:22">
      <c r="O238" s="159"/>
      <c r="P238" s="160">
        <f t="shared" si="64"/>
        <v>42338</v>
      </c>
      <c r="Q238" s="159">
        <f t="shared" si="65"/>
        <v>23</v>
      </c>
      <c r="R238" s="159"/>
      <c r="S238" s="159"/>
      <c r="T238" s="159"/>
      <c r="U238" s="159"/>
      <c r="V238" s="159"/>
    </row>
    <row r="239" spans="15:22">
      <c r="O239" s="159"/>
      <c r="P239" s="160">
        <f t="shared" si="64"/>
        <v>42369</v>
      </c>
      <c r="Q239" s="159">
        <f t="shared" si="65"/>
        <v>24</v>
      </c>
      <c r="R239" s="159"/>
      <c r="S239" s="159"/>
      <c r="T239" s="159"/>
      <c r="U239" s="159"/>
      <c r="V239" s="159"/>
    </row>
    <row r="240" spans="15:22">
      <c r="O240" s="159"/>
      <c r="P240" s="160">
        <f t="shared" si="64"/>
        <v>42400</v>
      </c>
      <c r="Q240" s="159">
        <f t="shared" si="65"/>
        <v>25</v>
      </c>
      <c r="R240" s="159"/>
      <c r="S240" s="159"/>
      <c r="T240" s="159"/>
      <c r="U240" s="159"/>
      <c r="V240" s="159"/>
    </row>
    <row r="241" spans="15:22">
      <c r="O241" s="159"/>
      <c r="P241" s="160">
        <v>42428</v>
      </c>
      <c r="Q241" s="159">
        <f t="shared" si="65"/>
        <v>26</v>
      </c>
      <c r="R241" s="159"/>
      <c r="S241" s="159"/>
      <c r="T241" s="159"/>
      <c r="U241" s="159"/>
      <c r="V241" s="159"/>
    </row>
    <row r="242" spans="15:22">
      <c r="O242" s="159"/>
      <c r="P242" s="160">
        <f t="shared" ref="P242:P275" si="66">EOMONTH(P241,1)</f>
        <v>42460</v>
      </c>
      <c r="Q242" s="159">
        <f t="shared" si="65"/>
        <v>27</v>
      </c>
      <c r="R242" s="159"/>
      <c r="S242" s="159"/>
      <c r="T242" s="159"/>
      <c r="U242" s="159"/>
      <c r="V242" s="159"/>
    </row>
    <row r="243" spans="15:22">
      <c r="O243" s="159"/>
      <c r="P243" s="160">
        <f t="shared" si="66"/>
        <v>42490</v>
      </c>
      <c r="Q243" s="159">
        <f t="shared" si="65"/>
        <v>28</v>
      </c>
      <c r="R243" s="159"/>
      <c r="S243" s="159"/>
      <c r="T243" s="159"/>
      <c r="U243" s="159"/>
      <c r="V243" s="159"/>
    </row>
    <row r="244" spans="15:22">
      <c r="O244" s="159"/>
      <c r="P244" s="160">
        <f t="shared" si="66"/>
        <v>42521</v>
      </c>
      <c r="Q244" s="159">
        <f t="shared" si="65"/>
        <v>29</v>
      </c>
      <c r="R244" s="159"/>
      <c r="S244" s="159"/>
      <c r="T244" s="159"/>
      <c r="U244" s="159"/>
      <c r="V244" s="159"/>
    </row>
    <row r="245" spans="15:22">
      <c r="O245" s="159"/>
      <c r="P245" s="160">
        <f t="shared" si="66"/>
        <v>42551</v>
      </c>
      <c r="Q245" s="159">
        <f t="shared" si="65"/>
        <v>30</v>
      </c>
      <c r="R245" s="159"/>
      <c r="S245" s="159"/>
      <c r="T245" s="159"/>
      <c r="U245" s="159"/>
      <c r="V245" s="159"/>
    </row>
    <row r="246" spans="15:22">
      <c r="O246" s="159"/>
      <c r="P246" s="160">
        <f t="shared" si="66"/>
        <v>42582</v>
      </c>
      <c r="Q246" s="159">
        <f t="shared" si="65"/>
        <v>31</v>
      </c>
      <c r="R246" s="159"/>
      <c r="S246" s="159"/>
      <c r="T246" s="159"/>
      <c r="U246" s="159"/>
      <c r="V246" s="159"/>
    </row>
    <row r="247" spans="15:22">
      <c r="O247" s="159"/>
      <c r="P247" s="160">
        <f t="shared" si="66"/>
        <v>42613</v>
      </c>
      <c r="Q247" s="159">
        <f t="shared" si="65"/>
        <v>32</v>
      </c>
      <c r="R247" s="159"/>
      <c r="S247" s="159"/>
      <c r="T247" s="159"/>
      <c r="U247" s="159"/>
      <c r="V247" s="159"/>
    </row>
    <row r="248" spans="15:22">
      <c r="O248" s="159"/>
      <c r="P248" s="160">
        <f t="shared" si="66"/>
        <v>42643</v>
      </c>
      <c r="Q248" s="159">
        <f t="shared" si="65"/>
        <v>33</v>
      </c>
      <c r="R248" s="159"/>
      <c r="S248" s="159"/>
      <c r="T248" s="159"/>
      <c r="U248" s="159"/>
      <c r="V248" s="159"/>
    </row>
    <row r="249" spans="15:22">
      <c r="O249" s="159"/>
      <c r="P249" s="160">
        <f t="shared" si="66"/>
        <v>42674</v>
      </c>
      <c r="Q249" s="159">
        <f t="shared" si="65"/>
        <v>34</v>
      </c>
      <c r="R249" s="159"/>
      <c r="S249" s="159"/>
      <c r="T249" s="159"/>
      <c r="U249" s="159"/>
      <c r="V249" s="159"/>
    </row>
    <row r="250" spans="15:22">
      <c r="O250" s="159"/>
      <c r="P250" s="160">
        <f t="shared" si="66"/>
        <v>42704</v>
      </c>
      <c r="Q250" s="159">
        <f t="shared" si="65"/>
        <v>35</v>
      </c>
      <c r="R250" s="159"/>
      <c r="S250" s="159"/>
      <c r="T250" s="159"/>
      <c r="U250" s="159"/>
      <c r="V250" s="159"/>
    </row>
    <row r="251" spans="15:22">
      <c r="O251" s="159"/>
      <c r="P251" s="160">
        <f t="shared" si="66"/>
        <v>42735</v>
      </c>
      <c r="Q251" s="159">
        <f t="shared" si="65"/>
        <v>36</v>
      </c>
      <c r="R251" s="159"/>
      <c r="S251" s="159"/>
      <c r="T251" s="159"/>
      <c r="U251" s="159"/>
      <c r="V251" s="159"/>
    </row>
    <row r="252" spans="15:22">
      <c r="O252" s="159"/>
      <c r="P252" s="160">
        <f t="shared" si="66"/>
        <v>42766</v>
      </c>
      <c r="Q252" s="159">
        <f t="shared" si="65"/>
        <v>37</v>
      </c>
      <c r="R252" s="159"/>
      <c r="S252" s="159"/>
      <c r="T252" s="159"/>
      <c r="U252" s="159"/>
      <c r="V252" s="159"/>
    </row>
    <row r="253" spans="15:22">
      <c r="O253" s="159"/>
      <c r="P253" s="160">
        <f t="shared" si="66"/>
        <v>42794</v>
      </c>
      <c r="Q253" s="159">
        <f t="shared" si="65"/>
        <v>38</v>
      </c>
      <c r="R253" s="159"/>
      <c r="S253" s="159"/>
      <c r="T253" s="159"/>
      <c r="U253" s="159"/>
      <c r="V253" s="159"/>
    </row>
    <row r="254" spans="15:22">
      <c r="O254" s="159"/>
      <c r="P254" s="160">
        <f t="shared" si="66"/>
        <v>42825</v>
      </c>
      <c r="Q254" s="159">
        <f t="shared" si="65"/>
        <v>39</v>
      </c>
      <c r="R254" s="159"/>
      <c r="S254" s="159"/>
      <c r="T254" s="159"/>
      <c r="U254" s="159"/>
      <c r="V254" s="159"/>
    </row>
    <row r="255" spans="15:22">
      <c r="O255" s="159"/>
      <c r="P255" s="160">
        <f t="shared" si="66"/>
        <v>42855</v>
      </c>
      <c r="Q255" s="159">
        <f t="shared" si="65"/>
        <v>40</v>
      </c>
      <c r="R255" s="159"/>
      <c r="S255" s="159"/>
      <c r="T255" s="159"/>
      <c r="U255" s="159"/>
      <c r="V255" s="159"/>
    </row>
    <row r="256" spans="15:22">
      <c r="O256" s="159"/>
      <c r="P256" s="160">
        <f t="shared" si="66"/>
        <v>42886</v>
      </c>
      <c r="Q256" s="159">
        <f t="shared" si="65"/>
        <v>41</v>
      </c>
      <c r="R256" s="159"/>
      <c r="S256" s="159"/>
      <c r="T256" s="159"/>
      <c r="U256" s="159"/>
      <c r="V256" s="159"/>
    </row>
    <row r="257" spans="15:22">
      <c r="O257" s="159"/>
      <c r="P257" s="160">
        <f t="shared" si="66"/>
        <v>42916</v>
      </c>
      <c r="Q257" s="159">
        <f t="shared" si="65"/>
        <v>42</v>
      </c>
      <c r="R257" s="159"/>
      <c r="S257" s="159"/>
      <c r="T257" s="159"/>
      <c r="U257" s="159"/>
      <c r="V257" s="159"/>
    </row>
    <row r="258" spans="15:22">
      <c r="O258" s="159"/>
      <c r="P258" s="160">
        <f t="shared" si="66"/>
        <v>42947</v>
      </c>
      <c r="Q258" s="159">
        <f t="shared" si="65"/>
        <v>43</v>
      </c>
      <c r="R258" s="159"/>
      <c r="S258" s="159"/>
      <c r="T258" s="159"/>
      <c r="U258" s="159"/>
      <c r="V258" s="159"/>
    </row>
    <row r="259" spans="15:22">
      <c r="O259" s="159"/>
      <c r="P259" s="160">
        <f t="shared" si="66"/>
        <v>42978</v>
      </c>
      <c r="Q259" s="159">
        <f t="shared" si="65"/>
        <v>44</v>
      </c>
      <c r="R259" s="159"/>
      <c r="S259" s="159"/>
      <c r="T259" s="159"/>
      <c r="U259" s="159"/>
      <c r="V259" s="159"/>
    </row>
    <row r="260" spans="15:22">
      <c r="O260" s="159"/>
      <c r="P260" s="160">
        <f t="shared" si="66"/>
        <v>43008</v>
      </c>
      <c r="Q260" s="159">
        <f t="shared" si="65"/>
        <v>45</v>
      </c>
      <c r="R260" s="159"/>
      <c r="S260" s="159"/>
      <c r="T260" s="159"/>
      <c r="U260" s="159"/>
      <c r="V260" s="159"/>
    </row>
    <row r="261" spans="15:22">
      <c r="O261" s="159"/>
      <c r="P261" s="160">
        <f t="shared" si="66"/>
        <v>43039</v>
      </c>
      <c r="Q261" s="159">
        <f t="shared" si="65"/>
        <v>46</v>
      </c>
      <c r="R261" s="159"/>
      <c r="S261" s="159"/>
      <c r="T261" s="159"/>
      <c r="U261" s="159"/>
      <c r="V261" s="159"/>
    </row>
    <row r="262" spans="15:22">
      <c r="O262" s="159"/>
      <c r="P262" s="160">
        <f t="shared" si="66"/>
        <v>43069</v>
      </c>
      <c r="Q262" s="159">
        <f t="shared" si="65"/>
        <v>47</v>
      </c>
      <c r="R262" s="159"/>
      <c r="S262" s="159"/>
      <c r="T262" s="159"/>
      <c r="U262" s="159"/>
      <c r="V262" s="159"/>
    </row>
    <row r="263" spans="15:22">
      <c r="O263" s="159"/>
      <c r="P263" s="160">
        <f t="shared" si="66"/>
        <v>43100</v>
      </c>
      <c r="Q263" s="159">
        <f t="shared" si="65"/>
        <v>48</v>
      </c>
      <c r="R263" s="159"/>
      <c r="S263" s="159"/>
      <c r="T263" s="159"/>
      <c r="U263" s="159"/>
      <c r="V263" s="159"/>
    </row>
    <row r="264" spans="15:22">
      <c r="O264" s="159"/>
      <c r="P264" s="160">
        <f t="shared" si="66"/>
        <v>43131</v>
      </c>
      <c r="Q264" s="159">
        <f t="shared" si="65"/>
        <v>49</v>
      </c>
      <c r="R264" s="159"/>
      <c r="S264" s="159"/>
      <c r="T264" s="159"/>
      <c r="U264" s="159"/>
      <c r="V264" s="159"/>
    </row>
    <row r="265" spans="15:22">
      <c r="O265" s="159"/>
      <c r="P265" s="160">
        <f t="shared" si="66"/>
        <v>43159</v>
      </c>
      <c r="Q265" s="159">
        <f t="shared" si="65"/>
        <v>50</v>
      </c>
      <c r="R265" s="159"/>
      <c r="S265" s="159"/>
      <c r="T265" s="159"/>
      <c r="U265" s="159"/>
      <c r="V265" s="159"/>
    </row>
    <row r="266" spans="15:22">
      <c r="O266" s="159"/>
      <c r="P266" s="160">
        <f t="shared" si="66"/>
        <v>43190</v>
      </c>
      <c r="Q266" s="159">
        <f t="shared" si="65"/>
        <v>51</v>
      </c>
      <c r="R266" s="159"/>
      <c r="S266" s="159"/>
      <c r="T266" s="159"/>
      <c r="U266" s="159"/>
      <c r="V266" s="159"/>
    </row>
    <row r="267" spans="15:22">
      <c r="O267" s="159"/>
      <c r="P267" s="160">
        <f t="shared" si="66"/>
        <v>43220</v>
      </c>
      <c r="Q267" s="159">
        <f t="shared" si="65"/>
        <v>52</v>
      </c>
      <c r="R267" s="159"/>
      <c r="S267" s="159"/>
      <c r="T267" s="159"/>
      <c r="U267" s="159"/>
      <c r="V267" s="159"/>
    </row>
    <row r="268" spans="15:22">
      <c r="O268" s="159"/>
      <c r="P268" s="160">
        <f t="shared" si="66"/>
        <v>43251</v>
      </c>
      <c r="Q268" s="159">
        <f t="shared" si="65"/>
        <v>53</v>
      </c>
      <c r="R268" s="159"/>
      <c r="S268" s="159"/>
      <c r="T268" s="159"/>
      <c r="U268" s="159"/>
      <c r="V268" s="159"/>
    </row>
    <row r="269" spans="15:22">
      <c r="O269" s="159"/>
      <c r="P269" s="160">
        <f t="shared" si="66"/>
        <v>43281</v>
      </c>
      <c r="Q269" s="159">
        <f t="shared" si="65"/>
        <v>54</v>
      </c>
      <c r="R269" s="159"/>
      <c r="S269" s="159"/>
      <c r="T269" s="159"/>
      <c r="U269" s="159"/>
      <c r="V269" s="159"/>
    </row>
    <row r="270" spans="15:22">
      <c r="O270" s="159"/>
      <c r="P270" s="160">
        <f t="shared" si="66"/>
        <v>43312</v>
      </c>
      <c r="Q270" s="159">
        <f t="shared" si="65"/>
        <v>55</v>
      </c>
      <c r="R270" s="159"/>
      <c r="S270" s="159"/>
      <c r="T270" s="159"/>
      <c r="U270" s="159"/>
      <c r="V270" s="159"/>
    </row>
    <row r="271" spans="15:22">
      <c r="O271" s="159"/>
      <c r="P271" s="160">
        <f t="shared" si="66"/>
        <v>43343</v>
      </c>
      <c r="Q271" s="159">
        <f t="shared" si="65"/>
        <v>56</v>
      </c>
      <c r="R271" s="159"/>
      <c r="S271" s="159"/>
      <c r="T271" s="159"/>
      <c r="U271" s="159"/>
      <c r="V271" s="159"/>
    </row>
    <row r="272" spans="15:22">
      <c r="O272" s="159"/>
      <c r="P272" s="160">
        <f t="shared" si="66"/>
        <v>43373</v>
      </c>
      <c r="Q272" s="159">
        <f t="shared" si="65"/>
        <v>57</v>
      </c>
      <c r="R272" s="159"/>
      <c r="S272" s="159"/>
      <c r="T272" s="159"/>
      <c r="U272" s="159"/>
      <c r="V272" s="159"/>
    </row>
    <row r="273" spans="15:22">
      <c r="O273" s="159"/>
      <c r="P273" s="160">
        <f t="shared" si="66"/>
        <v>43404</v>
      </c>
      <c r="Q273" s="159">
        <f t="shared" si="65"/>
        <v>58</v>
      </c>
      <c r="R273" s="159"/>
      <c r="S273" s="159"/>
      <c r="T273" s="159"/>
      <c r="U273" s="159"/>
      <c r="V273" s="159"/>
    </row>
    <row r="274" spans="15:22">
      <c r="O274" s="159"/>
      <c r="P274" s="160">
        <f t="shared" si="66"/>
        <v>43434</v>
      </c>
      <c r="Q274" s="159">
        <f t="shared" si="65"/>
        <v>59</v>
      </c>
      <c r="R274" s="159"/>
      <c r="S274" s="159"/>
      <c r="T274" s="159"/>
      <c r="U274" s="159"/>
      <c r="V274" s="159"/>
    </row>
    <row r="275" spans="15:22">
      <c r="O275" s="159"/>
      <c r="P275" s="160">
        <f t="shared" si="66"/>
        <v>43465</v>
      </c>
      <c r="Q275" s="159">
        <f t="shared" si="65"/>
        <v>60</v>
      </c>
      <c r="R275" s="159"/>
      <c r="S275" s="159"/>
      <c r="T275" s="159"/>
      <c r="U275" s="159"/>
      <c r="V275" s="159"/>
    </row>
  </sheetData>
  <sheetProtection formatCells="0" formatColumns="0" formatRows="0" insertColumns="0" insertRows="0" deleteColumns="0" deleteRows="0"/>
  <mergeCells count="4">
    <mergeCell ref="N3:O3"/>
    <mergeCell ref="C4:D4"/>
    <mergeCell ref="Q4:R4"/>
    <mergeCell ref="N201:P201"/>
  </mergeCells>
  <dataValidations count="1">
    <dataValidation type="list" allowBlank="1" showInputMessage="1" showErrorMessage="1" sqref="G4:L65536 A119:B65536 C4:E65536 F1:F1048576">
      <formula1>$P$216:$P$227</formula1>
    </dataValidation>
  </dataValidations>
  <pageMargins left="0.7" right="0.7" top="0.75" bottom="0.75" header="0.3" footer="0.3"/>
  <pageSetup paperSize="9" fitToWidth="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75"/>
  <sheetViews>
    <sheetView topLeftCell="M1" zoomScale="77" zoomScaleNormal="77" workbookViewId="0">
      <selection activeCell="BA22" sqref="BA22"/>
    </sheetView>
  </sheetViews>
  <sheetFormatPr defaultColWidth="9.109375" defaultRowHeight="13.8"/>
  <cols>
    <col min="1" max="1" width="6.33203125" style="156" hidden="1" customWidth="1"/>
    <col min="2" max="2" width="7" style="156" hidden="1" customWidth="1"/>
    <col min="3" max="3" width="5.44140625" style="156" hidden="1" customWidth="1"/>
    <col min="4" max="4" width="3.5546875" style="156" hidden="1" customWidth="1"/>
    <col min="5" max="5" width="4.109375" style="158" customWidth="1"/>
    <col min="6" max="6" width="9.33203125" style="156" hidden="1" customWidth="1"/>
    <col min="7" max="7" width="11.6640625" style="156" hidden="1" customWidth="1"/>
    <col min="8" max="8" width="14.88671875" style="156" hidden="1" customWidth="1"/>
    <col min="9" max="9" width="8.88671875" style="156" hidden="1" customWidth="1"/>
    <col min="10" max="10" width="13.33203125" style="156" hidden="1" customWidth="1"/>
    <col min="11" max="11" width="13.88671875" style="156" hidden="1" customWidth="1"/>
    <col min="12" max="12" width="16.44140625" style="156" hidden="1" customWidth="1"/>
    <col min="13" max="13" width="6.109375" style="156" customWidth="1"/>
    <col min="14" max="14" width="24" style="156" customWidth="1"/>
    <col min="15" max="15" width="13.44140625" style="156" customWidth="1"/>
    <col min="16" max="16" width="3.33203125" style="156" customWidth="1"/>
    <col min="17" max="17" width="6" style="156" customWidth="1"/>
    <col min="18" max="18" width="7.33203125" style="156" customWidth="1"/>
    <col min="19" max="19" width="2.6640625" style="156" customWidth="1"/>
    <col min="20" max="20" width="7.109375" style="156" customWidth="1"/>
    <col min="21" max="21" width="12.44140625" style="156" customWidth="1"/>
    <col min="22" max="22" width="14.6640625" style="156" customWidth="1"/>
    <col min="23" max="24" width="13.44140625" style="156" customWidth="1"/>
    <col min="25" max="25" width="13.5546875" style="156" customWidth="1"/>
    <col min="26" max="26" width="14" style="156" customWidth="1"/>
    <col min="27" max="27" width="15.109375" style="156" hidden="1" customWidth="1"/>
    <col min="28" max="28" width="8.5546875" style="156" hidden="1" customWidth="1"/>
    <col min="29" max="29" width="13.109375" style="156" hidden="1" customWidth="1"/>
    <col min="30" max="30" width="8.6640625" style="156" hidden="1" customWidth="1"/>
    <col min="31" max="31" width="14.109375" style="156" hidden="1" customWidth="1"/>
    <col min="32" max="32" width="12.5546875" style="156" hidden="1" customWidth="1"/>
    <col min="33" max="33" width="14" style="156" hidden="1" customWidth="1"/>
    <col min="34" max="34" width="12" style="156" hidden="1" customWidth="1"/>
    <col min="35" max="35" width="11.5546875" style="156" hidden="1" customWidth="1"/>
    <col min="36" max="36" width="12.88671875" style="156" hidden="1" customWidth="1"/>
    <col min="37" max="37" width="12.5546875" style="156" hidden="1" customWidth="1"/>
    <col min="38" max="38" width="13.88671875" style="156" hidden="1" customWidth="1"/>
    <col min="39" max="39" width="13.33203125" style="156" hidden="1" customWidth="1"/>
    <col min="40" max="40" width="4.44140625" style="156" hidden="1" customWidth="1"/>
    <col min="41" max="41" width="9.33203125" style="156" hidden="1" customWidth="1"/>
    <col min="42" max="42" width="13.44140625" style="156" hidden="1" customWidth="1"/>
    <col min="43" max="43" width="11.44140625" style="156" hidden="1" customWidth="1"/>
    <col min="44" max="44" width="12.33203125" style="156" hidden="1" customWidth="1"/>
    <col min="45" max="45" width="13.6640625" style="156" hidden="1" customWidth="1"/>
    <col min="46" max="46" width="14.5546875" style="156" hidden="1" customWidth="1"/>
    <col min="47" max="47" width="11.5546875" style="156" hidden="1" customWidth="1"/>
    <col min="48" max="50" width="11.6640625" style="156" hidden="1" customWidth="1"/>
    <col min="51" max="52" width="11.6640625" style="156" customWidth="1"/>
    <col min="53" max="53" width="14.33203125" style="156" customWidth="1"/>
    <col min="54" max="54" width="11.6640625" style="156" bestFit="1" customWidth="1"/>
    <col min="55" max="55" width="13.5546875" style="156" customWidth="1"/>
    <col min="56" max="56" width="11.88671875" style="156" bestFit="1" customWidth="1"/>
    <col min="57" max="57" width="11.6640625" style="157" hidden="1" customWidth="1"/>
    <col min="58" max="58" width="13" style="156" hidden="1" customWidth="1"/>
    <col min="59" max="59" width="12.44140625" style="156" hidden="1" customWidth="1"/>
    <col min="60" max="60" width="11.88671875" style="156" hidden="1" customWidth="1"/>
    <col min="61" max="61" width="12.88671875" style="156" hidden="1" customWidth="1"/>
    <col min="62" max="62" width="9.109375" style="157"/>
    <col min="63" max="16384" width="9.109375" style="156"/>
  </cols>
  <sheetData>
    <row r="1" spans="3:61" ht="20.25" customHeight="1">
      <c r="F1" s="274" t="s">
        <v>348</v>
      </c>
      <c r="G1" s="274"/>
      <c r="I1" s="274"/>
      <c r="J1" s="274"/>
      <c r="L1" s="273"/>
      <c r="T1" s="156" t="s">
        <v>347</v>
      </c>
      <c r="AC1" s="221"/>
      <c r="AD1" s="221"/>
      <c r="AE1" s="276">
        <v>0</v>
      </c>
      <c r="AF1" s="228">
        <f t="shared" ref="AF1:AM1" si="0">AF14</f>
        <v>0</v>
      </c>
      <c r="AG1" s="228">
        <f t="shared" si="0"/>
        <v>0</v>
      </c>
      <c r="AH1" s="228">
        <f t="shared" si="0"/>
        <v>0</v>
      </c>
      <c r="AI1" s="228">
        <f t="shared" si="0"/>
        <v>0</v>
      </c>
      <c r="AJ1" s="228">
        <f t="shared" si="0"/>
        <v>0</v>
      </c>
      <c r="AK1" s="228">
        <f t="shared" si="0"/>
        <v>0</v>
      </c>
      <c r="AL1" s="228">
        <f t="shared" si="0"/>
        <v>0</v>
      </c>
      <c r="AM1" s="228">
        <f t="shared" si="0"/>
        <v>0</v>
      </c>
      <c r="BF1" s="275"/>
    </row>
    <row r="2" spans="3:61" ht="27.75" hidden="1" customHeight="1">
      <c r="F2" s="274"/>
      <c r="G2" s="274"/>
      <c r="I2" s="274"/>
      <c r="J2" s="274"/>
      <c r="L2" s="273"/>
      <c r="AC2" s="226" t="s">
        <v>346</v>
      </c>
      <c r="AD2" s="256"/>
      <c r="AE2" s="272">
        <v>2015</v>
      </c>
      <c r="AF2" s="271" t="s">
        <v>345</v>
      </c>
      <c r="AG2" s="271" t="s">
        <v>344</v>
      </c>
      <c r="AH2" s="271" t="s">
        <v>343</v>
      </c>
      <c r="AI2" s="271" t="s">
        <v>342</v>
      </c>
      <c r="AJ2" s="271">
        <v>2017</v>
      </c>
      <c r="AK2" s="271">
        <v>2018</v>
      </c>
      <c r="AL2" s="271">
        <v>2019</v>
      </c>
      <c r="AM2" s="271">
        <v>2020</v>
      </c>
      <c r="AO2" s="156">
        <v>1</v>
      </c>
      <c r="AP2" s="156">
        <v>2</v>
      </c>
      <c r="AQ2" s="156">
        <v>3</v>
      </c>
      <c r="AR2" s="156">
        <v>4</v>
      </c>
      <c r="AS2" s="156">
        <v>5</v>
      </c>
      <c r="AT2" s="156">
        <v>6</v>
      </c>
      <c r="AU2" s="156">
        <v>7</v>
      </c>
      <c r="AV2" s="156">
        <v>8</v>
      </c>
      <c r="AW2" s="156">
        <v>9</v>
      </c>
      <c r="AX2" s="156">
        <v>10</v>
      </c>
      <c r="BE2" s="157">
        <v>1</v>
      </c>
      <c r="BF2" s="256">
        <v>1</v>
      </c>
      <c r="BG2" s="256">
        <v>2</v>
      </c>
      <c r="BH2" s="256">
        <v>3</v>
      </c>
      <c r="BI2" s="256">
        <v>4</v>
      </c>
    </row>
    <row r="3" spans="3:61" ht="27" customHeight="1">
      <c r="N3" s="617" t="s">
        <v>341</v>
      </c>
      <c r="O3" s="617"/>
      <c r="T3" s="270">
        <v>1</v>
      </c>
      <c r="U3" s="270">
        <v>2</v>
      </c>
      <c r="V3" s="270">
        <v>3</v>
      </c>
      <c r="W3" s="270">
        <v>4</v>
      </c>
      <c r="X3" s="270">
        <v>5</v>
      </c>
      <c r="Y3" s="270">
        <v>6</v>
      </c>
      <c r="Z3" s="270">
        <v>7</v>
      </c>
      <c r="AC3" s="235">
        <f>O7</f>
        <v>43373</v>
      </c>
      <c r="AD3" s="215"/>
      <c r="AE3" s="252">
        <v>0</v>
      </c>
      <c r="AF3" s="269">
        <v>2016</v>
      </c>
      <c r="AG3" s="269">
        <v>2016</v>
      </c>
      <c r="AH3" s="269">
        <v>2016</v>
      </c>
      <c r="AI3" s="269">
        <v>2016</v>
      </c>
      <c r="AJ3" s="269">
        <v>0</v>
      </c>
      <c r="AK3" s="269">
        <v>0</v>
      </c>
      <c r="AL3" s="269">
        <v>0</v>
      </c>
      <c r="AM3" s="269">
        <v>0</v>
      </c>
      <c r="AO3" s="226">
        <v>1</v>
      </c>
      <c r="AP3" s="166">
        <v>9</v>
      </c>
      <c r="AQ3" s="166">
        <v>12</v>
      </c>
      <c r="AR3" s="166">
        <v>12</v>
      </c>
      <c r="AS3" s="166">
        <v>12</v>
      </c>
      <c r="AT3" s="264">
        <v>12</v>
      </c>
      <c r="AU3" s="166">
        <v>12</v>
      </c>
      <c r="AV3" s="166">
        <v>12</v>
      </c>
      <c r="AW3" s="166">
        <v>12</v>
      </c>
      <c r="AX3" s="166">
        <v>12</v>
      </c>
      <c r="AY3" s="167"/>
      <c r="AZ3" s="167"/>
      <c r="BE3" s="157">
        <v>2</v>
      </c>
      <c r="BF3" s="215">
        <v>41759</v>
      </c>
      <c r="BG3" s="215">
        <v>41851</v>
      </c>
      <c r="BH3" s="215">
        <v>41943</v>
      </c>
      <c r="BI3" s="215">
        <v>42035</v>
      </c>
    </row>
    <row r="4" spans="3:61" ht="81" customHeight="1">
      <c r="C4" s="618" t="s">
        <v>317</v>
      </c>
      <c r="D4" s="619"/>
      <c r="F4" s="267" t="s">
        <v>334</v>
      </c>
      <c r="G4" s="267" t="s">
        <v>333</v>
      </c>
      <c r="H4" s="267" t="s">
        <v>340</v>
      </c>
      <c r="I4" s="266" t="s">
        <v>339</v>
      </c>
      <c r="J4" s="266" t="s">
        <v>338</v>
      </c>
      <c r="K4" s="266" t="s">
        <v>337</v>
      </c>
      <c r="L4" s="266" t="s">
        <v>336</v>
      </c>
      <c r="N4" s="254" t="s">
        <v>335</v>
      </c>
      <c r="O4" s="268">
        <f>'1_Wniosek_klient'!I67</f>
        <v>0</v>
      </c>
      <c r="Q4" s="618" t="s">
        <v>317</v>
      </c>
      <c r="R4" s="619"/>
      <c r="T4" s="267" t="s">
        <v>334</v>
      </c>
      <c r="U4" s="267" t="s">
        <v>333</v>
      </c>
      <c r="V4" s="267" t="s">
        <v>332</v>
      </c>
      <c r="W4" s="266" t="s">
        <v>331</v>
      </c>
      <c r="X4" s="266" t="s">
        <v>330</v>
      </c>
      <c r="Y4" s="266" t="s">
        <v>329</v>
      </c>
      <c r="Z4" s="266" t="s">
        <v>328</v>
      </c>
      <c r="AA4" s="265"/>
      <c r="AC4" s="252" t="s">
        <v>327</v>
      </c>
      <c r="AD4" s="251">
        <f>AF4+AG4+AH4+AI4+AJ4+AK4+AL4+AM4</f>
        <v>0</v>
      </c>
      <c r="AE4" s="250">
        <f>AE5</f>
        <v>0</v>
      </c>
      <c r="AF4" s="228">
        <f t="shared" ref="AF4:AM4" si="1">IF(AF5-AE5&lt;0,0,AF5-AE5)</f>
        <v>0</v>
      </c>
      <c r="AG4" s="228">
        <f t="shared" si="1"/>
        <v>0</v>
      </c>
      <c r="AH4" s="228">
        <f t="shared" si="1"/>
        <v>0</v>
      </c>
      <c r="AI4" s="228">
        <f t="shared" si="1"/>
        <v>0</v>
      </c>
      <c r="AJ4" s="228">
        <f t="shared" si="1"/>
        <v>0</v>
      </c>
      <c r="AK4" s="228">
        <f t="shared" si="1"/>
        <v>0</v>
      </c>
      <c r="AL4" s="228">
        <f t="shared" si="1"/>
        <v>0</v>
      </c>
      <c r="AM4" s="228">
        <f t="shared" si="1"/>
        <v>0</v>
      </c>
      <c r="AO4" s="226">
        <v>2</v>
      </c>
      <c r="AP4" s="166">
        <v>6</v>
      </c>
      <c r="AQ4" s="166">
        <v>12</v>
      </c>
      <c r="AR4" s="166">
        <v>12</v>
      </c>
      <c r="AS4" s="166">
        <v>12</v>
      </c>
      <c r="AT4" s="264">
        <v>12</v>
      </c>
      <c r="AU4" s="166">
        <v>12</v>
      </c>
      <c r="AV4" s="166">
        <v>12</v>
      </c>
      <c r="AW4" s="166">
        <v>12</v>
      </c>
      <c r="AX4" s="166">
        <v>12</v>
      </c>
      <c r="AY4" s="166"/>
      <c r="AZ4" s="166"/>
      <c r="BA4" s="262" t="s">
        <v>350</v>
      </c>
      <c r="BB4" s="263" t="s">
        <v>326</v>
      </c>
      <c r="BC4" s="263" t="s">
        <v>325</v>
      </c>
      <c r="BD4" s="262" t="s">
        <v>324</v>
      </c>
      <c r="BE4" s="157">
        <v>3</v>
      </c>
      <c r="BF4" s="215">
        <v>41790</v>
      </c>
      <c r="BG4" s="215">
        <v>41882</v>
      </c>
      <c r="BH4" s="215">
        <v>41973</v>
      </c>
      <c r="BI4" s="215">
        <v>42063</v>
      </c>
    </row>
    <row r="5" spans="3:61" ht="15" customHeight="1">
      <c r="C5" s="195">
        <f>O9</f>
        <v>0</v>
      </c>
      <c r="D5" s="195">
        <v>0</v>
      </c>
      <c r="F5" s="258">
        <v>0</v>
      </c>
      <c r="G5" s="193">
        <f>O7</f>
        <v>43373</v>
      </c>
      <c r="H5" s="205" t="e">
        <f t="shared" ref="H5:H68" si="2">PV($O$8,C5,$I$6,0,0)*-1</f>
        <v>#NUM!</v>
      </c>
      <c r="I5" s="205"/>
      <c r="J5" s="205"/>
      <c r="K5" s="205"/>
      <c r="L5" s="261"/>
      <c r="M5" s="198"/>
      <c r="N5" s="260" t="s">
        <v>323</v>
      </c>
      <c r="O5" s="568">
        <f>'1_Wniosek_klient'!F66-O13</f>
        <v>-8</v>
      </c>
      <c r="P5" s="198"/>
      <c r="Q5" s="195">
        <f>O9</f>
        <v>0</v>
      </c>
      <c r="R5" s="195">
        <v>0</v>
      </c>
      <c r="T5" s="258">
        <v>0</v>
      </c>
      <c r="U5" s="193">
        <f>O7</f>
        <v>43373</v>
      </c>
      <c r="V5" s="277">
        <f>O6</f>
        <v>0</v>
      </c>
      <c r="W5" s="257"/>
      <c r="X5" s="257"/>
      <c r="Y5" s="257"/>
      <c r="Z5" s="257"/>
      <c r="AA5" s="191">
        <f>T5</f>
        <v>0</v>
      </c>
      <c r="AB5" s="227">
        <f>U5</f>
        <v>43373</v>
      </c>
      <c r="AC5" s="256"/>
      <c r="AD5" s="256"/>
      <c r="AE5" s="250">
        <v>0</v>
      </c>
      <c r="AF5" s="228">
        <f t="shared" ref="AF5:AM5" si="3">IFERROR(VLOOKUP(AF12,$U$5:$Z$77,4,FALSE),0)</f>
        <v>0</v>
      </c>
      <c r="AG5" s="228">
        <f t="shared" si="3"/>
        <v>0</v>
      </c>
      <c r="AH5" s="228">
        <f t="shared" si="3"/>
        <v>0</v>
      </c>
      <c r="AI5" s="228">
        <f t="shared" si="3"/>
        <v>0</v>
      </c>
      <c r="AJ5" s="228">
        <f t="shared" si="3"/>
        <v>0</v>
      </c>
      <c r="AK5" s="228">
        <f t="shared" si="3"/>
        <v>0</v>
      </c>
      <c r="AL5" s="228">
        <f t="shared" si="3"/>
        <v>0</v>
      </c>
      <c r="AM5" s="228">
        <f t="shared" si="3"/>
        <v>0</v>
      </c>
      <c r="AO5" s="226">
        <v>3</v>
      </c>
      <c r="AP5" s="166">
        <v>3</v>
      </c>
      <c r="AQ5" s="166">
        <v>12</v>
      </c>
      <c r="AR5" s="166">
        <v>12</v>
      </c>
      <c r="AS5" s="166">
        <v>12</v>
      </c>
      <c r="AT5" s="166">
        <v>12</v>
      </c>
      <c r="AU5" s="166">
        <v>12</v>
      </c>
      <c r="AV5" s="166">
        <v>12</v>
      </c>
      <c r="AW5" s="166">
        <v>12</v>
      </c>
      <c r="AX5" s="166">
        <v>12</v>
      </c>
      <c r="AY5" s="167"/>
      <c r="AZ5" s="167" t="s">
        <v>351</v>
      </c>
      <c r="BE5" s="157">
        <v>4</v>
      </c>
      <c r="BF5" s="215">
        <v>41820</v>
      </c>
      <c r="BG5" s="215">
        <v>41912</v>
      </c>
      <c r="BH5" s="215">
        <v>42004</v>
      </c>
      <c r="BI5" s="215">
        <v>42094</v>
      </c>
    </row>
    <row r="6" spans="3:61" ht="18" customHeight="1">
      <c r="C6" s="195">
        <f t="shared" ref="C6:C69" si="4">IF(C5-1&gt;=0,C5-1,0)</f>
        <v>0</v>
      </c>
      <c r="D6" s="195">
        <f t="shared" ref="D6:D69" si="5">IF(C6&gt;0,D5+1,0)</f>
        <v>0</v>
      </c>
      <c r="F6" s="194">
        <v>1</v>
      </c>
      <c r="G6" s="193">
        <f t="shared" ref="G6:G69" si="6">IF(F6&gt;0,EOMONTH(G5,$P$206),0)</f>
        <v>43404</v>
      </c>
      <c r="H6" s="205" t="e">
        <f t="shared" si="2"/>
        <v>#NUM!</v>
      </c>
      <c r="I6" s="255" t="e">
        <f>PMT(O8,O9,-$O$6,,0)</f>
        <v>#NUM!</v>
      </c>
      <c r="J6" s="205" t="e">
        <f t="shared" ref="J6:J69" si="7">PPMT($O$8,F6,$O$9,-$O$6)</f>
        <v>#NUM!</v>
      </c>
      <c r="K6" s="205" t="e">
        <f t="shared" ref="K6:K69" si="8">IPMT($O$8,F6,$O$9,-$O$6)</f>
        <v>#NUM!</v>
      </c>
      <c r="L6" s="204" t="e">
        <f t="shared" ref="L6:L69" si="9">CUMIPMT($O$8,$O$9,$O$6,1,F6,0)*-1</f>
        <v>#NUM!</v>
      </c>
      <c r="M6" s="198"/>
      <c r="N6" s="254" t="s">
        <v>322</v>
      </c>
      <c r="O6" s="253">
        <f>'4_Dane_finans_kl'!G44</f>
        <v>0</v>
      </c>
      <c r="P6" s="198"/>
      <c r="Q6" s="195">
        <f t="shared" ref="Q6:Q69" si="10">IF(Q5-1&gt;=0,Q5-1,0)</f>
        <v>0</v>
      </c>
      <c r="R6" s="195">
        <f t="shared" ref="R6:R69" si="11">IF(Q6&gt;0,R5+1,0)</f>
        <v>0</v>
      </c>
      <c r="T6" s="194">
        <f>R6</f>
        <v>0</v>
      </c>
      <c r="U6" s="193">
        <f t="shared" ref="U6:U69" si="12">EOMONTH(U5,$P$206)</f>
        <v>43404</v>
      </c>
      <c r="V6" s="192">
        <f t="shared" ref="V6:V69" si="13">IF(T6&gt;0,V5-W6,0)</f>
        <v>0</v>
      </c>
      <c r="W6" s="192">
        <f t="shared" ref="W6:W69" si="14">IF(T6&gt;$O$10,$V$5/($O$9-$O$10),0)</f>
        <v>0</v>
      </c>
      <c r="X6" s="192">
        <f>W6</f>
        <v>0</v>
      </c>
      <c r="Y6" s="192">
        <f t="shared" ref="Y6:Y69" si="15">V5*$O$8</f>
        <v>0</v>
      </c>
      <c r="Z6" s="192">
        <f>Y6</f>
        <v>0</v>
      </c>
      <c r="AZ6" s="156">
        <v>1</v>
      </c>
      <c r="BE6" s="157">
        <v>5</v>
      </c>
      <c r="BF6" s="215">
        <v>41851</v>
      </c>
      <c r="BG6" s="215">
        <v>41943</v>
      </c>
      <c r="BH6" s="215">
        <v>42035</v>
      </c>
      <c r="BI6" s="215">
        <v>42124</v>
      </c>
    </row>
    <row r="7" spans="3:61" ht="23.25" customHeight="1">
      <c r="C7" s="195">
        <f t="shared" si="4"/>
        <v>0</v>
      </c>
      <c r="D7" s="195">
        <f t="shared" si="5"/>
        <v>0</v>
      </c>
      <c r="F7" s="194">
        <f t="shared" ref="F7:F70" si="16">IF(D6&gt;0,F6+1,0)</f>
        <v>0</v>
      </c>
      <c r="G7" s="193">
        <f t="shared" si="6"/>
        <v>0</v>
      </c>
      <c r="H7" s="205" t="e">
        <f t="shared" si="2"/>
        <v>#NUM!</v>
      </c>
      <c r="I7" s="205" t="e">
        <f t="shared" ref="I7:I70" si="17">IF(H6&gt;0,I6,0)</f>
        <v>#NUM!</v>
      </c>
      <c r="J7" s="205" t="e">
        <f t="shared" si="7"/>
        <v>#NUM!</v>
      </c>
      <c r="K7" s="205" t="e">
        <f t="shared" si="8"/>
        <v>#NUM!</v>
      </c>
      <c r="L7" s="204" t="e">
        <f t="shared" si="9"/>
        <v>#NUM!</v>
      </c>
      <c r="M7" s="198"/>
      <c r="N7" s="247" t="s">
        <v>320</v>
      </c>
      <c r="O7" s="246">
        <f>AY8</f>
        <v>43373</v>
      </c>
      <c r="P7" s="198"/>
      <c r="Q7" s="195">
        <f t="shared" si="10"/>
        <v>0</v>
      </c>
      <c r="R7" s="195">
        <f t="shared" si="11"/>
        <v>0</v>
      </c>
      <c r="T7" s="194">
        <f t="shared" ref="T7:T70" si="18">IF(R6&gt;0,T6+1,0)</f>
        <v>0</v>
      </c>
      <c r="U7" s="193">
        <f t="shared" si="12"/>
        <v>43434</v>
      </c>
      <c r="V7" s="192">
        <f t="shared" si="13"/>
        <v>0</v>
      </c>
      <c r="W7" s="192">
        <f t="shared" si="14"/>
        <v>0</v>
      </c>
      <c r="X7" s="192">
        <f t="shared" ref="X7:X70" si="19">W7+X6</f>
        <v>0</v>
      </c>
      <c r="Y7" s="192">
        <f t="shared" si="15"/>
        <v>0</v>
      </c>
      <c r="Z7" s="192">
        <f t="shared" ref="Z7:Z70" si="20">Z6+Y7</f>
        <v>0</v>
      </c>
      <c r="AY7" s="212">
        <v>43281</v>
      </c>
      <c r="AZ7" s="281">
        <v>2</v>
      </c>
      <c r="BA7" s="213">
        <f>IF(O7&gt;AY7,0,(VLOOKUP(AY7,$U$5:$Z$77,6,FALSE)))</f>
        <v>0</v>
      </c>
      <c r="BB7" s="399">
        <f>BB8</f>
        <v>0</v>
      </c>
      <c r="BE7" s="157">
        <v>6</v>
      </c>
      <c r="BF7" s="215">
        <v>41882</v>
      </c>
      <c r="BG7" s="215">
        <v>41973</v>
      </c>
      <c r="BH7" s="215">
        <v>42063</v>
      </c>
      <c r="BI7" s="215">
        <v>42155</v>
      </c>
    </row>
    <row r="8" spans="3:61" ht="18.75" customHeight="1">
      <c r="C8" s="195">
        <f t="shared" si="4"/>
        <v>0</v>
      </c>
      <c r="D8" s="195">
        <f t="shared" si="5"/>
        <v>0</v>
      </c>
      <c r="F8" s="194">
        <f t="shared" si="16"/>
        <v>0</v>
      </c>
      <c r="G8" s="193">
        <f t="shared" si="6"/>
        <v>0</v>
      </c>
      <c r="H8" s="205" t="e">
        <f t="shared" si="2"/>
        <v>#NUM!</v>
      </c>
      <c r="I8" s="205" t="e">
        <f t="shared" si="17"/>
        <v>#NUM!</v>
      </c>
      <c r="J8" s="205" t="e">
        <f t="shared" si="7"/>
        <v>#NUM!</v>
      </c>
      <c r="K8" s="205" t="e">
        <f t="shared" si="8"/>
        <v>#NUM!</v>
      </c>
      <c r="L8" s="204" t="e">
        <f t="shared" si="9"/>
        <v>#NUM!</v>
      </c>
      <c r="M8" s="198"/>
      <c r="N8" s="242" t="s">
        <v>319</v>
      </c>
      <c r="O8" s="241">
        <f>MAX(N203:N205)</f>
        <v>0</v>
      </c>
      <c r="P8" s="198"/>
      <c r="Q8" s="195">
        <f t="shared" si="10"/>
        <v>0</v>
      </c>
      <c r="R8" s="195">
        <f t="shared" si="11"/>
        <v>0</v>
      </c>
      <c r="T8" s="194">
        <f t="shared" si="18"/>
        <v>0</v>
      </c>
      <c r="U8" s="193">
        <f t="shared" si="12"/>
        <v>43465</v>
      </c>
      <c r="V8" s="192">
        <f t="shared" si="13"/>
        <v>0</v>
      </c>
      <c r="W8" s="192">
        <f t="shared" si="14"/>
        <v>0</v>
      </c>
      <c r="X8" s="192">
        <f t="shared" si="19"/>
        <v>0</v>
      </c>
      <c r="Y8" s="192">
        <f t="shared" si="15"/>
        <v>0</v>
      </c>
      <c r="Z8" s="192">
        <f t="shared" si="20"/>
        <v>0</v>
      </c>
      <c r="AY8" s="212">
        <v>43373</v>
      </c>
      <c r="AZ8" s="281">
        <v>3</v>
      </c>
      <c r="BA8" s="213">
        <f>VLOOKUP(AY8,$U$5:$Z$77,6,FALSE)</f>
        <v>0</v>
      </c>
      <c r="BB8" s="399">
        <f>V5</f>
        <v>0</v>
      </c>
      <c r="BE8" s="157">
        <v>7</v>
      </c>
      <c r="BF8" s="215">
        <v>41912</v>
      </c>
      <c r="BG8" s="215">
        <v>42004</v>
      </c>
      <c r="BH8" s="215">
        <v>42094</v>
      </c>
      <c r="BI8" s="215">
        <v>42185</v>
      </c>
    </row>
    <row r="9" spans="3:61" ht="18.75" customHeight="1">
      <c r="C9" s="195">
        <f t="shared" si="4"/>
        <v>0</v>
      </c>
      <c r="D9" s="195">
        <f t="shared" si="5"/>
        <v>0</v>
      </c>
      <c r="F9" s="194">
        <f t="shared" si="16"/>
        <v>0</v>
      </c>
      <c r="G9" s="193">
        <f t="shared" si="6"/>
        <v>0</v>
      </c>
      <c r="H9" s="205" t="e">
        <f t="shared" si="2"/>
        <v>#NUM!</v>
      </c>
      <c r="I9" s="205" t="e">
        <f t="shared" si="17"/>
        <v>#NUM!</v>
      </c>
      <c r="J9" s="205" t="e">
        <f t="shared" si="7"/>
        <v>#NUM!</v>
      </c>
      <c r="K9" s="205" t="e">
        <f t="shared" si="8"/>
        <v>#NUM!</v>
      </c>
      <c r="L9" s="204" t="e">
        <f t="shared" si="9"/>
        <v>#NUM!</v>
      </c>
      <c r="M9" s="198"/>
      <c r="N9" s="238" t="s">
        <v>315</v>
      </c>
      <c r="O9" s="237">
        <f>MAX(O203:O205)</f>
        <v>0</v>
      </c>
      <c r="P9" s="198"/>
      <c r="Q9" s="195">
        <f t="shared" si="10"/>
        <v>0</v>
      </c>
      <c r="R9" s="195">
        <f t="shared" si="11"/>
        <v>0</v>
      </c>
      <c r="T9" s="194">
        <f t="shared" si="18"/>
        <v>0</v>
      </c>
      <c r="U9" s="193">
        <f t="shared" si="12"/>
        <v>43496</v>
      </c>
      <c r="V9" s="192">
        <f t="shared" si="13"/>
        <v>0</v>
      </c>
      <c r="W9" s="192">
        <f t="shared" si="14"/>
        <v>0</v>
      </c>
      <c r="X9" s="192">
        <f t="shared" si="19"/>
        <v>0</v>
      </c>
      <c r="Y9" s="192">
        <f t="shared" si="15"/>
        <v>0</v>
      </c>
      <c r="Z9" s="192">
        <f t="shared" si="20"/>
        <v>0</v>
      </c>
      <c r="AB9" s="203"/>
      <c r="AC9" s="252" t="s">
        <v>321</v>
      </c>
      <c r="AD9" s="251">
        <f>AF9+AG9+AH9+AI9+AJ9+AK9+AL9+AM9</f>
        <v>0</v>
      </c>
      <c r="AE9" s="250">
        <f>AE10</f>
        <v>0</v>
      </c>
      <c r="AF9" s="228">
        <f t="shared" ref="AF9:AM9" si="21">IF(AF10-AE10&lt;0,0,AF10-AE10)</f>
        <v>0</v>
      </c>
      <c r="AG9" s="228">
        <f t="shared" si="21"/>
        <v>0</v>
      </c>
      <c r="AH9" s="228">
        <f t="shared" si="21"/>
        <v>0</v>
      </c>
      <c r="AI9" s="228">
        <f t="shared" si="21"/>
        <v>0</v>
      </c>
      <c r="AJ9" s="228">
        <f t="shared" si="21"/>
        <v>0</v>
      </c>
      <c r="AK9" s="228">
        <f t="shared" si="21"/>
        <v>0</v>
      </c>
      <c r="AL9" s="228">
        <f t="shared" si="21"/>
        <v>0</v>
      </c>
      <c r="AM9" s="228">
        <f t="shared" si="21"/>
        <v>0</v>
      </c>
      <c r="AO9" s="226">
        <v>4</v>
      </c>
      <c r="AP9" s="166">
        <v>11</v>
      </c>
      <c r="AQ9" s="166">
        <f t="shared" ref="AQ9:AX9" si="22">AP9+12</f>
        <v>23</v>
      </c>
      <c r="AR9" s="166">
        <f t="shared" si="22"/>
        <v>35</v>
      </c>
      <c r="AS9" s="166">
        <f t="shared" si="22"/>
        <v>47</v>
      </c>
      <c r="AT9" s="166">
        <f t="shared" si="22"/>
        <v>59</v>
      </c>
      <c r="AU9" s="166">
        <f t="shared" si="22"/>
        <v>71</v>
      </c>
      <c r="AV9" s="166">
        <f t="shared" si="22"/>
        <v>83</v>
      </c>
      <c r="AW9" s="166">
        <f t="shared" si="22"/>
        <v>95</v>
      </c>
      <c r="AX9" s="249">
        <f t="shared" si="22"/>
        <v>107</v>
      </c>
      <c r="AY9" s="278">
        <v>43465</v>
      </c>
      <c r="AZ9" s="282">
        <v>4</v>
      </c>
      <c r="BA9" s="213">
        <f>VLOOKUP(AY9,$U$5:$Z$77,6,FALSE)</f>
        <v>0</v>
      </c>
      <c r="BB9" s="213">
        <f>VLOOKUP(AY9,U5:Z77,2,FALSE)</f>
        <v>0</v>
      </c>
      <c r="BC9" s="248">
        <f>VLOOKUP(AY10,U5:Z77,2,FALSE)</f>
        <v>0</v>
      </c>
      <c r="BD9" s="213">
        <f t="shared" ref="BD9:BD19" si="23">BB9-BC9</f>
        <v>0</v>
      </c>
      <c r="BE9" s="157">
        <v>8</v>
      </c>
      <c r="BF9" s="215">
        <v>41943</v>
      </c>
      <c r="BG9" s="215">
        <v>42035</v>
      </c>
      <c r="BH9" s="215">
        <v>42124</v>
      </c>
      <c r="BI9" s="215">
        <v>42216</v>
      </c>
    </row>
    <row r="10" spans="3:61" ht="22.5" customHeight="1">
      <c r="C10" s="195">
        <f t="shared" si="4"/>
        <v>0</v>
      </c>
      <c r="D10" s="195">
        <f t="shared" si="5"/>
        <v>0</v>
      </c>
      <c r="F10" s="194">
        <f t="shared" si="16"/>
        <v>0</v>
      </c>
      <c r="G10" s="193">
        <f t="shared" si="6"/>
        <v>0</v>
      </c>
      <c r="H10" s="205" t="e">
        <f t="shared" si="2"/>
        <v>#NUM!</v>
      </c>
      <c r="I10" s="205" t="e">
        <f t="shared" si="17"/>
        <v>#NUM!</v>
      </c>
      <c r="J10" s="205" t="e">
        <f t="shared" si="7"/>
        <v>#NUM!</v>
      </c>
      <c r="K10" s="205" t="e">
        <f t="shared" si="8"/>
        <v>#NUM!</v>
      </c>
      <c r="L10" s="204" t="e">
        <f t="shared" si="9"/>
        <v>#NUM!</v>
      </c>
      <c r="M10" s="198"/>
      <c r="N10" s="233" t="s">
        <v>318</v>
      </c>
      <c r="O10" s="232">
        <f>'1_Wniosek_klient'!I66</f>
        <v>0</v>
      </c>
      <c r="P10" s="198"/>
      <c r="Q10" s="195">
        <f t="shared" si="10"/>
        <v>0</v>
      </c>
      <c r="R10" s="195">
        <f t="shared" si="11"/>
        <v>0</v>
      </c>
      <c r="T10" s="194">
        <f t="shared" si="18"/>
        <v>0</v>
      </c>
      <c r="U10" s="193">
        <f t="shared" si="12"/>
        <v>43524</v>
      </c>
      <c r="V10" s="192">
        <f t="shared" si="13"/>
        <v>0</v>
      </c>
      <c r="W10" s="192">
        <f t="shared" si="14"/>
        <v>0</v>
      </c>
      <c r="X10" s="192">
        <f t="shared" si="19"/>
        <v>0</v>
      </c>
      <c r="Y10" s="192">
        <f t="shared" si="15"/>
        <v>0</v>
      </c>
      <c r="Z10" s="192">
        <f t="shared" si="20"/>
        <v>0</v>
      </c>
      <c r="AB10" s="203"/>
      <c r="AC10" s="245"/>
      <c r="AD10" s="245"/>
      <c r="AE10" s="244">
        <v>0</v>
      </c>
      <c r="AF10" s="243">
        <f t="shared" ref="AF10:AM10" si="24">AF11</f>
        <v>0</v>
      </c>
      <c r="AG10" s="243">
        <f t="shared" si="24"/>
        <v>0</v>
      </c>
      <c r="AH10" s="243">
        <f t="shared" si="24"/>
        <v>0</v>
      </c>
      <c r="AI10" s="243">
        <f t="shared" si="24"/>
        <v>0</v>
      </c>
      <c r="AJ10" s="243">
        <f t="shared" si="24"/>
        <v>0</v>
      </c>
      <c r="AK10" s="243">
        <f t="shared" si="24"/>
        <v>0</v>
      </c>
      <c r="AL10" s="243">
        <f t="shared" si="24"/>
        <v>0</v>
      </c>
      <c r="AM10" s="243">
        <f t="shared" si="24"/>
        <v>0</v>
      </c>
      <c r="AY10" s="193">
        <v>43830</v>
      </c>
      <c r="AZ10" s="283"/>
      <c r="BA10" s="213">
        <f>VLOOKUP(AY10,U5:Z140,6,FALSE)</f>
        <v>0</v>
      </c>
      <c r="BB10" s="213">
        <f t="shared" ref="BB10:BB20" si="25">VLOOKUP(AY10,U5:Z140,2,FALSE)</f>
        <v>0</v>
      </c>
      <c r="BC10" s="213">
        <f>VLOOKUP(AY11,U5:Z77,2,FALSE)</f>
        <v>0</v>
      </c>
      <c r="BD10" s="213">
        <f t="shared" si="23"/>
        <v>0</v>
      </c>
      <c r="BE10" s="157">
        <v>9</v>
      </c>
      <c r="BF10" s="215">
        <v>41973</v>
      </c>
      <c r="BG10" s="215">
        <v>42063</v>
      </c>
      <c r="BH10" s="215">
        <v>42155</v>
      </c>
      <c r="BI10" s="215">
        <v>42247</v>
      </c>
    </row>
    <row r="11" spans="3:61" ht="19.5" customHeight="1">
      <c r="C11" s="195">
        <f t="shared" si="4"/>
        <v>0</v>
      </c>
      <c r="D11" s="195">
        <f t="shared" si="5"/>
        <v>0</v>
      </c>
      <c r="F11" s="194">
        <f t="shared" si="16"/>
        <v>0</v>
      </c>
      <c r="G11" s="193">
        <f t="shared" si="6"/>
        <v>0</v>
      </c>
      <c r="H11" s="205" t="e">
        <f t="shared" si="2"/>
        <v>#NUM!</v>
      </c>
      <c r="I11" s="205" t="e">
        <f t="shared" si="17"/>
        <v>#NUM!</v>
      </c>
      <c r="J11" s="205" t="e">
        <f t="shared" si="7"/>
        <v>#NUM!</v>
      </c>
      <c r="K11" s="205" t="e">
        <f t="shared" si="8"/>
        <v>#NUM!</v>
      </c>
      <c r="L11" s="204" t="e">
        <f t="shared" si="9"/>
        <v>#NUM!</v>
      </c>
      <c r="M11" s="198"/>
      <c r="N11" s="566" t="s">
        <v>437</v>
      </c>
      <c r="O11" s="567">
        <f>'1_Wniosek_klient'!C66</f>
        <v>43131</v>
      </c>
      <c r="P11" s="198"/>
      <c r="Q11" s="195">
        <f t="shared" si="10"/>
        <v>0</v>
      </c>
      <c r="R11" s="195">
        <f t="shared" si="11"/>
        <v>0</v>
      </c>
      <c r="T11" s="194">
        <f t="shared" si="18"/>
        <v>0</v>
      </c>
      <c r="U11" s="193">
        <f t="shared" si="12"/>
        <v>43555</v>
      </c>
      <c r="V11" s="192">
        <f t="shared" si="13"/>
        <v>0</v>
      </c>
      <c r="W11" s="192">
        <f t="shared" si="14"/>
        <v>0</v>
      </c>
      <c r="X11" s="192">
        <f t="shared" si="19"/>
        <v>0</v>
      </c>
      <c r="Y11" s="192">
        <f t="shared" si="15"/>
        <v>0</v>
      </c>
      <c r="Z11" s="192">
        <f t="shared" si="20"/>
        <v>0</v>
      </c>
      <c r="AB11" s="203"/>
      <c r="AC11" s="240">
        <v>0</v>
      </c>
      <c r="AD11" s="239"/>
      <c r="AE11" s="230">
        <v>0</v>
      </c>
      <c r="AF11" s="228">
        <f t="shared" ref="AF11:AM11" si="26">IFERROR(VLOOKUP(AF12,$U$5:$AA$77,6,FALSE),0)</f>
        <v>0</v>
      </c>
      <c r="AG11" s="228">
        <f t="shared" si="26"/>
        <v>0</v>
      </c>
      <c r="AH11" s="228">
        <f t="shared" si="26"/>
        <v>0</v>
      </c>
      <c r="AI11" s="228">
        <f t="shared" si="26"/>
        <v>0</v>
      </c>
      <c r="AJ11" s="228">
        <f t="shared" si="26"/>
        <v>0</v>
      </c>
      <c r="AK11" s="228">
        <f t="shared" si="26"/>
        <v>0</v>
      </c>
      <c r="AL11" s="228">
        <f t="shared" si="26"/>
        <v>0</v>
      </c>
      <c r="AM11" s="228">
        <f t="shared" si="26"/>
        <v>0</v>
      </c>
      <c r="AY11" s="193">
        <v>44196</v>
      </c>
      <c r="AZ11" s="283"/>
      <c r="BA11" s="213">
        <f>VLOOKUP(AY11,$U$5:$Z$77,6,FALSE)</f>
        <v>0</v>
      </c>
      <c r="BB11" s="213">
        <f t="shared" si="25"/>
        <v>0</v>
      </c>
      <c r="BC11" s="213">
        <f t="shared" ref="BC11:BC16" si="27">VLOOKUP(AY12,$U$5:$Z$136,2,FALSE)</f>
        <v>0</v>
      </c>
      <c r="BD11" s="213">
        <f t="shared" si="23"/>
        <v>0</v>
      </c>
      <c r="BE11" s="157">
        <v>10</v>
      </c>
      <c r="BF11" s="215">
        <v>42004</v>
      </c>
      <c r="BG11" s="215">
        <v>42094</v>
      </c>
      <c r="BH11" s="215">
        <v>42185</v>
      </c>
      <c r="BI11" s="215">
        <v>42277</v>
      </c>
    </row>
    <row r="12" spans="3:61" ht="18" customHeight="1">
      <c r="C12" s="195">
        <f t="shared" si="4"/>
        <v>0</v>
      </c>
      <c r="D12" s="195">
        <f t="shared" si="5"/>
        <v>0</v>
      </c>
      <c r="F12" s="194">
        <f t="shared" si="16"/>
        <v>0</v>
      </c>
      <c r="G12" s="193">
        <f t="shared" si="6"/>
        <v>0</v>
      </c>
      <c r="H12" s="205" t="e">
        <f t="shared" si="2"/>
        <v>#NUM!</v>
      </c>
      <c r="I12" s="205" t="e">
        <f t="shared" si="17"/>
        <v>#NUM!</v>
      </c>
      <c r="J12" s="205" t="e">
        <f t="shared" si="7"/>
        <v>#NUM!</v>
      </c>
      <c r="K12" s="205" t="e">
        <f t="shared" si="8"/>
        <v>#NUM!</v>
      </c>
      <c r="L12" s="204" t="e">
        <f t="shared" si="9"/>
        <v>#NUM!</v>
      </c>
      <c r="M12" s="198"/>
      <c r="O12" s="569">
        <f>(O7-O11)/30</f>
        <v>8.0666666666666664</v>
      </c>
      <c r="P12" s="198"/>
      <c r="Q12" s="195">
        <f t="shared" si="10"/>
        <v>0</v>
      </c>
      <c r="R12" s="195">
        <f t="shared" si="11"/>
        <v>0</v>
      </c>
      <c r="T12" s="194">
        <f t="shared" si="18"/>
        <v>0</v>
      </c>
      <c r="U12" s="193">
        <f t="shared" si="12"/>
        <v>43585</v>
      </c>
      <c r="V12" s="192">
        <f t="shared" si="13"/>
        <v>0</v>
      </c>
      <c r="W12" s="192">
        <f t="shared" si="14"/>
        <v>0</v>
      </c>
      <c r="X12" s="192">
        <f t="shared" si="19"/>
        <v>0</v>
      </c>
      <c r="Y12" s="192">
        <f t="shared" si="15"/>
        <v>0</v>
      </c>
      <c r="Z12" s="192">
        <f t="shared" si="20"/>
        <v>0</v>
      </c>
      <c r="AB12" s="203"/>
      <c r="AC12" s="236">
        <v>5</v>
      </c>
      <c r="AD12" s="235"/>
      <c r="AE12" s="234">
        <f>VLOOKUP(AE11,$T$5:$Z$77,7,FALSE)</f>
        <v>0</v>
      </c>
      <c r="AF12" s="220">
        <f t="shared" ref="AF12:AM12" si="28">VLOOKUP($AC$12,$AO$12:$AX$16,AP2,FALSE)</f>
        <v>42460</v>
      </c>
      <c r="AG12" s="220">
        <f t="shared" si="28"/>
        <v>42551</v>
      </c>
      <c r="AH12" s="220">
        <f t="shared" si="28"/>
        <v>42643</v>
      </c>
      <c r="AI12" s="220">
        <f t="shared" si="28"/>
        <v>42735</v>
      </c>
      <c r="AJ12" s="220">
        <f t="shared" si="28"/>
        <v>43100</v>
      </c>
      <c r="AK12" s="220">
        <f t="shared" si="28"/>
        <v>43465</v>
      </c>
      <c r="AL12" s="220">
        <f t="shared" si="28"/>
        <v>43830</v>
      </c>
      <c r="AM12" s="220">
        <f t="shared" si="28"/>
        <v>44196</v>
      </c>
      <c r="AO12" s="226">
        <v>1</v>
      </c>
      <c r="AP12" s="165">
        <f>EOMONTH(AP17,5)</f>
        <v>42185</v>
      </c>
      <c r="AQ12" s="165">
        <f>EOMONTH(AP12,3)</f>
        <v>42277</v>
      </c>
      <c r="AR12" s="165">
        <f>EOMONTH(AQ12,3)</f>
        <v>42369</v>
      </c>
      <c r="AS12" s="165">
        <f t="shared" ref="AS12:AX12" si="29">EOMONTH(AR12,12)</f>
        <v>42735</v>
      </c>
      <c r="AT12" s="165">
        <f t="shared" si="29"/>
        <v>43100</v>
      </c>
      <c r="AU12" s="165">
        <f t="shared" si="29"/>
        <v>43465</v>
      </c>
      <c r="AV12" s="165">
        <f t="shared" si="29"/>
        <v>43830</v>
      </c>
      <c r="AW12" s="165">
        <f t="shared" si="29"/>
        <v>44196</v>
      </c>
      <c r="AX12" s="224">
        <f t="shared" si="29"/>
        <v>44561</v>
      </c>
      <c r="AY12" s="212">
        <v>44561</v>
      </c>
      <c r="AZ12" s="283"/>
      <c r="BA12" s="213">
        <f>VLOOKUP(AY12,$U$5:$Z$77,6,FALSE)</f>
        <v>0</v>
      </c>
      <c r="BB12" s="213">
        <f t="shared" si="25"/>
        <v>0</v>
      </c>
      <c r="BC12" s="213">
        <f t="shared" si="27"/>
        <v>0</v>
      </c>
      <c r="BD12" s="213">
        <f t="shared" si="23"/>
        <v>0</v>
      </c>
      <c r="BE12" s="157">
        <v>11</v>
      </c>
      <c r="BF12" s="215">
        <v>42035</v>
      </c>
      <c r="BG12" s="215">
        <v>42124</v>
      </c>
      <c r="BH12" s="215"/>
      <c r="BI12" s="215">
        <v>42308</v>
      </c>
    </row>
    <row r="13" spans="3:61" ht="15" customHeight="1">
      <c r="C13" s="195">
        <f t="shared" si="4"/>
        <v>0</v>
      </c>
      <c r="D13" s="195">
        <f t="shared" si="5"/>
        <v>0</v>
      </c>
      <c r="F13" s="194">
        <f t="shared" si="16"/>
        <v>0</v>
      </c>
      <c r="G13" s="193">
        <f t="shared" si="6"/>
        <v>0</v>
      </c>
      <c r="H13" s="205" t="e">
        <f t="shared" si="2"/>
        <v>#NUM!</v>
      </c>
      <c r="I13" s="205" t="e">
        <f t="shared" si="17"/>
        <v>#NUM!</v>
      </c>
      <c r="J13" s="205" t="e">
        <f t="shared" si="7"/>
        <v>#NUM!</v>
      </c>
      <c r="K13" s="205" t="e">
        <f t="shared" si="8"/>
        <v>#NUM!</v>
      </c>
      <c r="L13" s="204" t="e">
        <f t="shared" si="9"/>
        <v>#NUM!</v>
      </c>
      <c r="M13" s="198"/>
      <c r="O13" s="569">
        <f>INT(O12)</f>
        <v>8</v>
      </c>
      <c r="P13" s="198"/>
      <c r="Q13" s="195">
        <f t="shared" si="10"/>
        <v>0</v>
      </c>
      <c r="R13" s="195">
        <f t="shared" si="11"/>
        <v>0</v>
      </c>
      <c r="T13" s="194">
        <f t="shared" si="18"/>
        <v>0</v>
      </c>
      <c r="U13" s="193">
        <f t="shared" si="12"/>
        <v>43616</v>
      </c>
      <c r="V13" s="192">
        <f t="shared" si="13"/>
        <v>0</v>
      </c>
      <c r="W13" s="192">
        <f t="shared" si="14"/>
        <v>0</v>
      </c>
      <c r="X13" s="192">
        <f t="shared" si="19"/>
        <v>0</v>
      </c>
      <c r="Y13" s="192">
        <f t="shared" si="15"/>
        <v>0</v>
      </c>
      <c r="Z13" s="192">
        <f t="shared" si="20"/>
        <v>0</v>
      </c>
      <c r="AB13" s="203"/>
      <c r="AD13" s="231"/>
      <c r="AE13" s="230"/>
      <c r="AF13" s="228">
        <f t="shared" ref="AF13:AM13" si="30">AF12</f>
        <v>42460</v>
      </c>
      <c r="AG13" s="228">
        <f t="shared" si="30"/>
        <v>42551</v>
      </c>
      <c r="AH13" s="228">
        <f t="shared" si="30"/>
        <v>42643</v>
      </c>
      <c r="AI13" s="228">
        <f t="shared" si="30"/>
        <v>42735</v>
      </c>
      <c r="AJ13" s="228">
        <f t="shared" si="30"/>
        <v>43100</v>
      </c>
      <c r="AK13" s="229">
        <f t="shared" si="30"/>
        <v>43465</v>
      </c>
      <c r="AL13" s="229">
        <f t="shared" si="30"/>
        <v>43830</v>
      </c>
      <c r="AM13" s="229">
        <f t="shared" si="30"/>
        <v>44196</v>
      </c>
      <c r="AO13" s="226">
        <v>2</v>
      </c>
      <c r="AP13" s="165">
        <f>EOMONTH(AP12,3)</f>
        <v>42277</v>
      </c>
      <c r="AQ13" s="165">
        <f>EOMONTH(AQ12,3)</f>
        <v>42369</v>
      </c>
      <c r="AR13" s="165">
        <f t="shared" ref="AR13:AX13" si="31">EOMONTH(AR12,12)</f>
        <v>42735</v>
      </c>
      <c r="AS13" s="165">
        <f t="shared" si="31"/>
        <v>43100</v>
      </c>
      <c r="AT13" s="165">
        <f t="shared" si="31"/>
        <v>43465</v>
      </c>
      <c r="AU13" s="165">
        <f t="shared" si="31"/>
        <v>43830</v>
      </c>
      <c r="AV13" s="165">
        <f t="shared" si="31"/>
        <v>44196</v>
      </c>
      <c r="AW13" s="165">
        <f t="shared" si="31"/>
        <v>44561</v>
      </c>
      <c r="AX13" s="224">
        <f t="shared" si="31"/>
        <v>44926</v>
      </c>
      <c r="AY13" s="212">
        <v>44926</v>
      </c>
      <c r="AZ13" s="212"/>
      <c r="BA13" s="213">
        <f t="shared" ref="BA13:BA18" si="32">VLOOKUP(AY13,$U$5:$Z$125,6,FALSE)</f>
        <v>0</v>
      </c>
      <c r="BB13" s="213">
        <f t="shared" si="25"/>
        <v>0</v>
      </c>
      <c r="BC13" s="213">
        <f t="shared" si="27"/>
        <v>0</v>
      </c>
      <c r="BD13" s="213">
        <f t="shared" si="23"/>
        <v>0</v>
      </c>
      <c r="BE13" s="157">
        <v>12</v>
      </c>
      <c r="BF13" s="215">
        <v>42063</v>
      </c>
      <c r="BG13" s="215">
        <v>42155</v>
      </c>
      <c r="BH13" s="215"/>
      <c r="BI13" s="215">
        <v>42338</v>
      </c>
    </row>
    <row r="14" spans="3:61" ht="15" customHeight="1">
      <c r="C14" s="195">
        <f t="shared" si="4"/>
        <v>0</v>
      </c>
      <c r="D14" s="195">
        <f t="shared" si="5"/>
        <v>0</v>
      </c>
      <c r="F14" s="194">
        <f t="shared" si="16"/>
        <v>0</v>
      </c>
      <c r="G14" s="193">
        <f t="shared" si="6"/>
        <v>0</v>
      </c>
      <c r="H14" s="205" t="e">
        <f t="shared" si="2"/>
        <v>#NUM!</v>
      </c>
      <c r="I14" s="205" t="e">
        <f t="shared" si="17"/>
        <v>#NUM!</v>
      </c>
      <c r="J14" s="205" t="e">
        <f t="shared" si="7"/>
        <v>#NUM!</v>
      </c>
      <c r="K14" s="205" t="e">
        <f t="shared" si="8"/>
        <v>#NUM!</v>
      </c>
      <c r="L14" s="204" t="e">
        <f t="shared" si="9"/>
        <v>#NUM!</v>
      </c>
      <c r="M14" s="198"/>
      <c r="N14" s="198"/>
      <c r="O14" s="198"/>
      <c r="P14" s="198"/>
      <c r="Q14" s="195">
        <f t="shared" si="10"/>
        <v>0</v>
      </c>
      <c r="R14" s="195">
        <f t="shared" si="11"/>
        <v>0</v>
      </c>
      <c r="T14" s="194">
        <f t="shared" si="18"/>
        <v>0</v>
      </c>
      <c r="U14" s="193">
        <f t="shared" si="12"/>
        <v>43646</v>
      </c>
      <c r="V14" s="192">
        <f t="shared" si="13"/>
        <v>0</v>
      </c>
      <c r="W14" s="192">
        <f t="shared" si="14"/>
        <v>0</v>
      </c>
      <c r="X14" s="192">
        <f t="shared" si="19"/>
        <v>0</v>
      </c>
      <c r="Y14" s="192">
        <f t="shared" si="15"/>
        <v>0</v>
      </c>
      <c r="Z14" s="192">
        <f t="shared" si="20"/>
        <v>0</v>
      </c>
      <c r="AB14" s="203"/>
      <c r="AC14" s="189"/>
      <c r="AD14" s="189"/>
      <c r="AE14" s="189"/>
      <c r="AF14" s="228">
        <f t="shared" ref="AF14:AM14" si="33">IF(AND($AB$5&lt;=AF13,$AB$5&gt;AE13),$V$5,0)</f>
        <v>0</v>
      </c>
      <c r="AG14" s="228">
        <f t="shared" si="33"/>
        <v>0</v>
      </c>
      <c r="AH14" s="228">
        <f t="shared" si="33"/>
        <v>0</v>
      </c>
      <c r="AI14" s="228">
        <f t="shared" si="33"/>
        <v>0</v>
      </c>
      <c r="AJ14" s="228">
        <f t="shared" si="33"/>
        <v>0</v>
      </c>
      <c r="AK14" s="227">
        <f t="shared" si="33"/>
        <v>0</v>
      </c>
      <c r="AL14" s="227">
        <f t="shared" si="33"/>
        <v>0</v>
      </c>
      <c r="AM14" s="227">
        <f t="shared" si="33"/>
        <v>0</v>
      </c>
      <c r="AO14" s="226">
        <v>3</v>
      </c>
      <c r="AP14" s="165">
        <f>EOMONTH(AP13,3)</f>
        <v>42369</v>
      </c>
      <c r="AQ14" s="165">
        <f t="shared" ref="AQ14:AX15" si="34">EOMONTH(AP14,12)</f>
        <v>42735</v>
      </c>
      <c r="AR14" s="165">
        <f t="shared" si="34"/>
        <v>43100</v>
      </c>
      <c r="AS14" s="165">
        <f t="shared" si="34"/>
        <v>43465</v>
      </c>
      <c r="AT14" s="165">
        <f t="shared" si="34"/>
        <v>43830</v>
      </c>
      <c r="AU14" s="165">
        <f t="shared" si="34"/>
        <v>44196</v>
      </c>
      <c r="AV14" s="165">
        <f t="shared" si="34"/>
        <v>44561</v>
      </c>
      <c r="AW14" s="165">
        <f t="shared" si="34"/>
        <v>44926</v>
      </c>
      <c r="AX14" s="224">
        <f t="shared" si="34"/>
        <v>45291</v>
      </c>
      <c r="AY14" s="212">
        <v>45291</v>
      </c>
      <c r="AZ14" s="212"/>
      <c r="BA14" s="213">
        <f t="shared" si="32"/>
        <v>0</v>
      </c>
      <c r="BB14" s="213">
        <f t="shared" si="25"/>
        <v>0</v>
      </c>
      <c r="BC14" s="213">
        <f t="shared" si="27"/>
        <v>0</v>
      </c>
      <c r="BD14" s="213">
        <f t="shared" si="23"/>
        <v>0</v>
      </c>
      <c r="BE14" s="157">
        <v>13</v>
      </c>
      <c r="BF14" s="215">
        <v>42094</v>
      </c>
      <c r="BG14" s="215">
        <v>42185</v>
      </c>
      <c r="BH14" s="215"/>
      <c r="BI14" s="215">
        <v>42369</v>
      </c>
    </row>
    <row r="15" spans="3:61" ht="15" customHeight="1">
      <c r="C15" s="195">
        <f t="shared" si="4"/>
        <v>0</v>
      </c>
      <c r="D15" s="195">
        <f t="shared" si="5"/>
        <v>0</v>
      </c>
      <c r="F15" s="194">
        <f t="shared" si="16"/>
        <v>0</v>
      </c>
      <c r="G15" s="193">
        <f t="shared" si="6"/>
        <v>0</v>
      </c>
      <c r="H15" s="205" t="e">
        <f t="shared" si="2"/>
        <v>#NUM!</v>
      </c>
      <c r="I15" s="205" t="e">
        <f t="shared" si="17"/>
        <v>#NUM!</v>
      </c>
      <c r="J15" s="205" t="e">
        <f t="shared" si="7"/>
        <v>#NUM!</v>
      </c>
      <c r="K15" s="205" t="e">
        <f t="shared" si="8"/>
        <v>#NUM!</v>
      </c>
      <c r="L15" s="204" t="e">
        <f t="shared" si="9"/>
        <v>#NUM!</v>
      </c>
      <c r="M15" s="198"/>
      <c r="Q15" s="195">
        <f t="shared" si="10"/>
        <v>0</v>
      </c>
      <c r="R15" s="195">
        <f t="shared" si="11"/>
        <v>0</v>
      </c>
      <c r="S15" s="214"/>
      <c r="T15" s="194">
        <f t="shared" si="18"/>
        <v>0</v>
      </c>
      <c r="U15" s="193">
        <f t="shared" si="12"/>
        <v>43677</v>
      </c>
      <c r="V15" s="192">
        <f t="shared" si="13"/>
        <v>0</v>
      </c>
      <c r="W15" s="192">
        <f t="shared" si="14"/>
        <v>0</v>
      </c>
      <c r="X15" s="192">
        <f t="shared" si="19"/>
        <v>0</v>
      </c>
      <c r="Y15" s="192">
        <f t="shared" si="15"/>
        <v>0</v>
      </c>
      <c r="Z15" s="192">
        <f t="shared" si="20"/>
        <v>0</v>
      </c>
      <c r="AB15" s="203"/>
      <c r="AC15" s="189"/>
      <c r="AD15" s="189"/>
      <c r="AE15" s="189"/>
      <c r="AF15" s="189"/>
      <c r="AG15" s="189"/>
      <c r="AH15" s="189"/>
      <c r="AI15" s="189"/>
      <c r="AJ15" s="189"/>
      <c r="AK15" s="189"/>
      <c r="AL15" s="189"/>
      <c r="AM15" s="189"/>
      <c r="AO15" s="226">
        <v>4</v>
      </c>
      <c r="AP15" s="225">
        <f>EOMONTH(AP14,12)</f>
        <v>42735</v>
      </c>
      <c r="AQ15" s="165">
        <f t="shared" si="34"/>
        <v>43100</v>
      </c>
      <c r="AR15" s="165">
        <f t="shared" si="34"/>
        <v>43465</v>
      </c>
      <c r="AS15" s="165">
        <f t="shared" si="34"/>
        <v>43830</v>
      </c>
      <c r="AT15" s="165">
        <f t="shared" si="34"/>
        <v>44196</v>
      </c>
      <c r="AU15" s="165">
        <f t="shared" si="34"/>
        <v>44561</v>
      </c>
      <c r="AV15" s="165">
        <f t="shared" si="34"/>
        <v>44926</v>
      </c>
      <c r="AW15" s="165">
        <f t="shared" si="34"/>
        <v>45291</v>
      </c>
      <c r="AX15" s="224">
        <f t="shared" si="34"/>
        <v>45657</v>
      </c>
      <c r="AY15" s="212">
        <v>45657</v>
      </c>
      <c r="AZ15" s="212"/>
      <c r="BA15" s="213">
        <f t="shared" si="32"/>
        <v>0</v>
      </c>
      <c r="BB15" s="213">
        <f t="shared" si="25"/>
        <v>0</v>
      </c>
      <c r="BC15" s="213">
        <f t="shared" si="27"/>
        <v>0</v>
      </c>
      <c r="BD15" s="213">
        <f t="shared" si="23"/>
        <v>0</v>
      </c>
      <c r="BE15" s="157">
        <v>14</v>
      </c>
      <c r="BF15" s="215">
        <v>42124</v>
      </c>
      <c r="BG15" s="215"/>
      <c r="BH15" s="215"/>
      <c r="BI15" s="215"/>
    </row>
    <row r="16" spans="3:61" ht="15" customHeight="1">
      <c r="C16" s="195">
        <f t="shared" si="4"/>
        <v>0</v>
      </c>
      <c r="D16" s="195">
        <f t="shared" si="5"/>
        <v>0</v>
      </c>
      <c r="F16" s="194">
        <f t="shared" si="16"/>
        <v>0</v>
      </c>
      <c r="G16" s="193">
        <f t="shared" si="6"/>
        <v>0</v>
      </c>
      <c r="H16" s="205" t="e">
        <f t="shared" si="2"/>
        <v>#NUM!</v>
      </c>
      <c r="I16" s="205" t="e">
        <f t="shared" si="17"/>
        <v>#NUM!</v>
      </c>
      <c r="J16" s="205" t="e">
        <f t="shared" si="7"/>
        <v>#NUM!</v>
      </c>
      <c r="K16" s="205" t="e">
        <f t="shared" si="8"/>
        <v>#NUM!</v>
      </c>
      <c r="L16" s="204" t="e">
        <f t="shared" si="9"/>
        <v>#NUM!</v>
      </c>
      <c r="M16" s="198"/>
      <c r="Q16" s="195">
        <f t="shared" si="10"/>
        <v>0</v>
      </c>
      <c r="R16" s="195">
        <f t="shared" si="11"/>
        <v>0</v>
      </c>
      <c r="S16" s="214"/>
      <c r="T16" s="194">
        <f t="shared" si="18"/>
        <v>0</v>
      </c>
      <c r="U16" s="193">
        <f t="shared" si="12"/>
        <v>43708</v>
      </c>
      <c r="V16" s="192">
        <f t="shared" si="13"/>
        <v>0</v>
      </c>
      <c r="W16" s="192">
        <f t="shared" si="14"/>
        <v>0</v>
      </c>
      <c r="X16" s="192">
        <f t="shared" si="19"/>
        <v>0</v>
      </c>
      <c r="Y16" s="192">
        <f t="shared" si="15"/>
        <v>0</v>
      </c>
      <c r="Z16" s="192">
        <f t="shared" si="20"/>
        <v>0</v>
      </c>
      <c r="AB16" s="203"/>
      <c r="AC16" s="191"/>
      <c r="AD16" s="206"/>
      <c r="AE16" s="191"/>
      <c r="AF16" s="191"/>
      <c r="AG16" s="191"/>
      <c r="AH16" s="191"/>
      <c r="AI16" s="191"/>
      <c r="AJ16" s="191"/>
      <c r="AK16" s="223"/>
      <c r="AL16" s="223"/>
      <c r="AM16" s="222"/>
      <c r="AO16" s="221">
        <v>5</v>
      </c>
      <c r="AP16" s="220">
        <f>EOMONTH(AP14,3)</f>
        <v>42460</v>
      </c>
      <c r="AQ16" s="220">
        <f>EOMONTH(AP16,3)</f>
        <v>42551</v>
      </c>
      <c r="AR16" s="220">
        <f>EOMONTH(AQ16,3)</f>
        <v>42643</v>
      </c>
      <c r="AS16" s="220">
        <f>EOMONTH(AR16,3)</f>
        <v>42735</v>
      </c>
      <c r="AT16" s="220">
        <f>EOMONTH(AS16,12)</f>
        <v>43100</v>
      </c>
      <c r="AU16" s="220">
        <f>EOMONTH(AT16,12)</f>
        <v>43465</v>
      </c>
      <c r="AV16" s="220">
        <f>EOMONTH(AU16,12)</f>
        <v>43830</v>
      </c>
      <c r="AW16" s="220">
        <f>EOMONTH(AV16,12)</f>
        <v>44196</v>
      </c>
      <c r="AX16" s="219">
        <f>EOMONTH(AW16,12)</f>
        <v>44561</v>
      </c>
      <c r="AY16" s="212">
        <v>46022</v>
      </c>
      <c r="AZ16" s="212"/>
      <c r="BA16" s="213">
        <f t="shared" si="32"/>
        <v>0</v>
      </c>
      <c r="BB16" s="213">
        <f t="shared" si="25"/>
        <v>0</v>
      </c>
      <c r="BC16" s="213">
        <f t="shared" si="27"/>
        <v>0</v>
      </c>
      <c r="BD16" s="213">
        <f t="shared" si="23"/>
        <v>0</v>
      </c>
      <c r="BE16" s="157">
        <v>15</v>
      </c>
      <c r="BF16" s="215">
        <v>42155</v>
      </c>
      <c r="BG16" s="215"/>
      <c r="BH16" s="215"/>
      <c r="BI16" s="215"/>
    </row>
    <row r="17" spans="3:61" ht="15" customHeight="1">
      <c r="C17" s="195">
        <f t="shared" si="4"/>
        <v>0</v>
      </c>
      <c r="D17" s="195">
        <f t="shared" si="5"/>
        <v>0</v>
      </c>
      <c r="F17" s="194">
        <f t="shared" si="16"/>
        <v>0</v>
      </c>
      <c r="G17" s="193">
        <f t="shared" si="6"/>
        <v>0</v>
      </c>
      <c r="H17" s="205" t="e">
        <f t="shared" si="2"/>
        <v>#NUM!</v>
      </c>
      <c r="I17" s="205" t="e">
        <f t="shared" si="17"/>
        <v>#NUM!</v>
      </c>
      <c r="J17" s="205" t="e">
        <f t="shared" si="7"/>
        <v>#NUM!</v>
      </c>
      <c r="K17" s="205" t="e">
        <f t="shared" si="8"/>
        <v>#NUM!</v>
      </c>
      <c r="L17" s="204" t="e">
        <f t="shared" si="9"/>
        <v>#NUM!</v>
      </c>
      <c r="M17" s="198"/>
      <c r="Q17" s="195">
        <f t="shared" si="10"/>
        <v>0</v>
      </c>
      <c r="R17" s="195">
        <f t="shared" si="11"/>
        <v>0</v>
      </c>
      <c r="S17" s="214"/>
      <c r="T17" s="194">
        <f t="shared" si="18"/>
        <v>0</v>
      </c>
      <c r="U17" s="193">
        <f t="shared" si="12"/>
        <v>43738</v>
      </c>
      <c r="V17" s="192">
        <f t="shared" si="13"/>
        <v>0</v>
      </c>
      <c r="W17" s="192">
        <f t="shared" si="14"/>
        <v>0</v>
      </c>
      <c r="X17" s="192">
        <f t="shared" si="19"/>
        <v>0</v>
      </c>
      <c r="Y17" s="192">
        <f t="shared" si="15"/>
        <v>0</v>
      </c>
      <c r="Z17" s="192">
        <f t="shared" si="20"/>
        <v>0</v>
      </c>
      <c r="AB17" s="203"/>
      <c r="AC17" s="191"/>
      <c r="AD17" s="206"/>
      <c r="AE17" s="207"/>
      <c r="AF17" s="191"/>
      <c r="AG17" s="207"/>
      <c r="AH17" s="207"/>
      <c r="AI17" s="207"/>
      <c r="AJ17" s="207"/>
      <c r="AK17" s="196"/>
      <c r="AL17" s="196"/>
      <c r="AM17" s="196"/>
      <c r="AO17" s="218">
        <f>AE2</f>
        <v>2015</v>
      </c>
      <c r="AP17" s="217">
        <f>DATE(AO17,1,31)</f>
        <v>42035</v>
      </c>
      <c r="AS17" s="212"/>
      <c r="AU17" s="212"/>
      <c r="AV17" s="212"/>
      <c r="AX17" s="212"/>
      <c r="AY17" s="212">
        <v>46387</v>
      </c>
      <c r="AZ17" s="212"/>
      <c r="BA17" s="213">
        <f t="shared" si="32"/>
        <v>0</v>
      </c>
      <c r="BB17" s="213">
        <f t="shared" si="25"/>
        <v>0</v>
      </c>
      <c r="BC17" s="213">
        <f>VLOOKUP(AY18,$U$5:$Z$140,2,FALSE)</f>
        <v>0</v>
      </c>
      <c r="BD17" s="213">
        <f t="shared" si="23"/>
        <v>0</v>
      </c>
      <c r="BE17" s="157">
        <v>16</v>
      </c>
      <c r="BF17" s="212">
        <v>42004</v>
      </c>
      <c r="BG17" s="212">
        <v>42004</v>
      </c>
      <c r="BH17" s="212">
        <v>42004</v>
      </c>
      <c r="BI17" s="212">
        <v>42369</v>
      </c>
    </row>
    <row r="18" spans="3:61" ht="15" customHeight="1">
      <c r="C18" s="195">
        <f t="shared" si="4"/>
        <v>0</v>
      </c>
      <c r="D18" s="195">
        <f t="shared" si="5"/>
        <v>0</v>
      </c>
      <c r="F18" s="194">
        <f t="shared" si="16"/>
        <v>0</v>
      </c>
      <c r="G18" s="193">
        <f t="shared" si="6"/>
        <v>0</v>
      </c>
      <c r="H18" s="205" t="e">
        <f t="shared" si="2"/>
        <v>#NUM!</v>
      </c>
      <c r="I18" s="205" t="e">
        <f t="shared" si="17"/>
        <v>#NUM!</v>
      </c>
      <c r="J18" s="205" t="e">
        <f t="shared" si="7"/>
        <v>#NUM!</v>
      </c>
      <c r="K18" s="205" t="e">
        <f t="shared" si="8"/>
        <v>#NUM!</v>
      </c>
      <c r="L18" s="204" t="e">
        <f t="shared" si="9"/>
        <v>#NUM!</v>
      </c>
      <c r="M18" s="198"/>
      <c r="Q18" s="195">
        <f t="shared" si="10"/>
        <v>0</v>
      </c>
      <c r="R18" s="195">
        <f t="shared" si="11"/>
        <v>0</v>
      </c>
      <c r="T18" s="194">
        <f t="shared" si="18"/>
        <v>0</v>
      </c>
      <c r="U18" s="193">
        <f t="shared" si="12"/>
        <v>43769</v>
      </c>
      <c r="V18" s="192">
        <f t="shared" si="13"/>
        <v>0</v>
      </c>
      <c r="W18" s="192">
        <f t="shared" si="14"/>
        <v>0</v>
      </c>
      <c r="X18" s="192">
        <f t="shared" si="19"/>
        <v>0</v>
      </c>
      <c r="Y18" s="192">
        <f t="shared" si="15"/>
        <v>0</v>
      </c>
      <c r="Z18" s="192">
        <f t="shared" si="20"/>
        <v>0</v>
      </c>
      <c r="AB18" s="203"/>
      <c r="AC18" s="191"/>
      <c r="AD18" s="191"/>
      <c r="AE18" s="191"/>
      <c r="AF18" s="191"/>
      <c r="AG18" s="191"/>
      <c r="AH18" s="191"/>
      <c r="AI18" s="191"/>
      <c r="AJ18" s="191"/>
      <c r="AK18" s="208"/>
      <c r="AL18" s="208"/>
      <c r="AM18" s="197"/>
      <c r="AS18" s="212"/>
      <c r="AU18" s="212"/>
      <c r="AV18" s="212"/>
      <c r="AX18" s="212"/>
      <c r="AY18" s="212">
        <v>46752</v>
      </c>
      <c r="AZ18" s="212"/>
      <c r="BA18" s="213">
        <f t="shared" si="32"/>
        <v>0</v>
      </c>
      <c r="BB18" s="213">
        <f t="shared" si="25"/>
        <v>0</v>
      </c>
      <c r="BC18" s="213">
        <f>VLOOKUP(AY19,$U$5:$Z$140,2,FALSE)</f>
        <v>0</v>
      </c>
      <c r="BD18" s="213">
        <f t="shared" si="23"/>
        <v>0</v>
      </c>
    </row>
    <row r="19" spans="3:61" ht="15" customHeight="1">
      <c r="C19" s="195">
        <f t="shared" si="4"/>
        <v>0</v>
      </c>
      <c r="D19" s="195">
        <f t="shared" si="5"/>
        <v>0</v>
      </c>
      <c r="F19" s="194">
        <f t="shared" si="16"/>
        <v>0</v>
      </c>
      <c r="G19" s="193">
        <f t="shared" si="6"/>
        <v>0</v>
      </c>
      <c r="H19" s="205" t="e">
        <f t="shared" si="2"/>
        <v>#NUM!</v>
      </c>
      <c r="I19" s="205" t="e">
        <f t="shared" si="17"/>
        <v>#NUM!</v>
      </c>
      <c r="J19" s="205" t="e">
        <f t="shared" si="7"/>
        <v>#NUM!</v>
      </c>
      <c r="K19" s="205" t="e">
        <f t="shared" si="8"/>
        <v>#NUM!</v>
      </c>
      <c r="L19" s="204" t="e">
        <f t="shared" si="9"/>
        <v>#NUM!</v>
      </c>
      <c r="M19" s="198"/>
      <c r="Q19" s="195">
        <f t="shared" si="10"/>
        <v>0</v>
      </c>
      <c r="R19" s="195">
        <f t="shared" si="11"/>
        <v>0</v>
      </c>
      <c r="T19" s="194">
        <f t="shared" si="18"/>
        <v>0</v>
      </c>
      <c r="U19" s="193">
        <f t="shared" si="12"/>
        <v>43799</v>
      </c>
      <c r="V19" s="192">
        <f t="shared" si="13"/>
        <v>0</v>
      </c>
      <c r="W19" s="192">
        <f t="shared" si="14"/>
        <v>0</v>
      </c>
      <c r="X19" s="192">
        <f t="shared" si="19"/>
        <v>0</v>
      </c>
      <c r="Y19" s="192">
        <f t="shared" si="15"/>
        <v>0</v>
      </c>
      <c r="Z19" s="192">
        <f t="shared" si="20"/>
        <v>0</v>
      </c>
      <c r="AB19" s="203"/>
      <c r="AC19" s="191"/>
      <c r="AD19" s="216"/>
      <c r="AE19" s="207"/>
      <c r="AF19" s="207"/>
      <c r="AG19" s="191"/>
      <c r="AH19" s="207"/>
      <c r="AI19" s="207"/>
      <c r="AJ19" s="207"/>
      <c r="AK19" s="196"/>
      <c r="AL19" s="196"/>
      <c r="AM19" s="196"/>
      <c r="AS19" s="212"/>
      <c r="AU19" s="212"/>
      <c r="AV19" s="212"/>
      <c r="AX19" s="212"/>
      <c r="AY19" s="206">
        <v>47118</v>
      </c>
      <c r="AZ19" s="212"/>
      <c r="BA19" s="213">
        <f>VLOOKUP(AY19,$U$5:$Z$140,6,FALSE)</f>
        <v>0</v>
      </c>
      <c r="BB19" s="213">
        <f t="shared" si="25"/>
        <v>0</v>
      </c>
      <c r="BC19" s="213">
        <f>VLOOKUP(AY20,$U$5:$Z$140,2,FALSE)</f>
        <v>0</v>
      </c>
      <c r="BD19" s="213">
        <f t="shared" si="23"/>
        <v>0</v>
      </c>
    </row>
    <row r="20" spans="3:61" ht="15" customHeight="1">
      <c r="C20" s="195">
        <f t="shared" si="4"/>
        <v>0</v>
      </c>
      <c r="D20" s="195">
        <f t="shared" si="5"/>
        <v>0</v>
      </c>
      <c r="F20" s="194">
        <f t="shared" si="16"/>
        <v>0</v>
      </c>
      <c r="G20" s="193">
        <f t="shared" si="6"/>
        <v>0</v>
      </c>
      <c r="H20" s="205" t="e">
        <f t="shared" si="2"/>
        <v>#NUM!</v>
      </c>
      <c r="I20" s="205" t="e">
        <f t="shared" si="17"/>
        <v>#NUM!</v>
      </c>
      <c r="J20" s="205" t="e">
        <f t="shared" si="7"/>
        <v>#NUM!</v>
      </c>
      <c r="K20" s="205" t="e">
        <f t="shared" si="8"/>
        <v>#NUM!</v>
      </c>
      <c r="L20" s="204" t="e">
        <f t="shared" si="9"/>
        <v>#NUM!</v>
      </c>
      <c r="M20" s="198"/>
      <c r="Q20" s="195">
        <f t="shared" si="10"/>
        <v>0</v>
      </c>
      <c r="R20" s="195">
        <f t="shared" si="11"/>
        <v>0</v>
      </c>
      <c r="T20" s="194">
        <f t="shared" si="18"/>
        <v>0</v>
      </c>
      <c r="U20" s="193">
        <f t="shared" si="12"/>
        <v>43830</v>
      </c>
      <c r="V20" s="192">
        <f t="shared" si="13"/>
        <v>0</v>
      </c>
      <c r="W20" s="192">
        <f t="shared" si="14"/>
        <v>0</v>
      </c>
      <c r="X20" s="192">
        <f t="shared" si="19"/>
        <v>0</v>
      </c>
      <c r="Y20" s="192">
        <f t="shared" si="15"/>
        <v>0</v>
      </c>
      <c r="Z20" s="192">
        <f t="shared" si="20"/>
        <v>0</v>
      </c>
      <c r="AB20" s="203"/>
      <c r="AC20" s="191"/>
      <c r="AD20" s="191"/>
      <c r="AE20" s="191"/>
      <c r="AF20" s="191"/>
      <c r="AG20" s="191"/>
      <c r="AH20" s="191"/>
      <c r="AI20" s="191"/>
      <c r="AJ20" s="191"/>
      <c r="AK20" s="208"/>
      <c r="AL20" s="208"/>
      <c r="AM20" s="208"/>
      <c r="AS20" s="212"/>
      <c r="AU20" s="212"/>
      <c r="AV20" s="212"/>
      <c r="AX20" s="212"/>
      <c r="AY20" s="206">
        <v>47483</v>
      </c>
      <c r="AZ20" s="206"/>
      <c r="BA20" s="213">
        <f>VLOOKUP(AY20,$U$5:$Z$140,6,FALSE)</f>
        <v>0</v>
      </c>
      <c r="BB20" s="213">
        <f t="shared" si="25"/>
        <v>0</v>
      </c>
      <c r="BC20" s="213"/>
      <c r="BD20" s="213"/>
    </row>
    <row r="21" spans="3:61" ht="15" customHeight="1">
      <c r="C21" s="195">
        <f t="shared" si="4"/>
        <v>0</v>
      </c>
      <c r="D21" s="195">
        <f t="shared" si="5"/>
        <v>0</v>
      </c>
      <c r="F21" s="194">
        <f t="shared" si="16"/>
        <v>0</v>
      </c>
      <c r="G21" s="193">
        <f t="shared" si="6"/>
        <v>0</v>
      </c>
      <c r="H21" s="205" t="e">
        <f t="shared" si="2"/>
        <v>#NUM!</v>
      </c>
      <c r="I21" s="205" t="e">
        <f t="shared" si="17"/>
        <v>#NUM!</v>
      </c>
      <c r="J21" s="205" t="e">
        <f t="shared" si="7"/>
        <v>#NUM!</v>
      </c>
      <c r="K21" s="205" t="e">
        <f t="shared" si="8"/>
        <v>#NUM!</v>
      </c>
      <c r="L21" s="204" t="e">
        <f t="shared" si="9"/>
        <v>#NUM!</v>
      </c>
      <c r="M21" s="198"/>
      <c r="P21" s="198"/>
      <c r="Q21" s="195">
        <f t="shared" si="10"/>
        <v>0</v>
      </c>
      <c r="R21" s="195">
        <f t="shared" si="11"/>
        <v>0</v>
      </c>
      <c r="T21" s="194">
        <f t="shared" si="18"/>
        <v>0</v>
      </c>
      <c r="U21" s="193">
        <f t="shared" si="12"/>
        <v>43861</v>
      </c>
      <c r="V21" s="192">
        <f t="shared" si="13"/>
        <v>0</v>
      </c>
      <c r="W21" s="192">
        <f t="shared" si="14"/>
        <v>0</v>
      </c>
      <c r="X21" s="192">
        <f t="shared" si="19"/>
        <v>0</v>
      </c>
      <c r="Y21" s="192">
        <f t="shared" si="15"/>
        <v>0</v>
      </c>
      <c r="Z21" s="192">
        <f t="shared" si="20"/>
        <v>0</v>
      </c>
      <c r="AA21" s="191"/>
      <c r="AB21" s="203"/>
      <c r="AC21" s="191"/>
      <c r="AD21" s="191"/>
      <c r="AE21" s="191"/>
      <c r="AF21" s="191"/>
      <c r="AG21" s="191"/>
      <c r="AH21" s="191"/>
      <c r="AI21" s="191"/>
      <c r="AJ21" s="191"/>
      <c r="AK21" s="208"/>
      <c r="AL21" s="208"/>
      <c r="AM21" s="208"/>
      <c r="AS21" s="212"/>
      <c r="AU21" s="212"/>
      <c r="AV21" s="212"/>
      <c r="AX21" s="212"/>
      <c r="AY21" s="212"/>
      <c r="AZ21" s="212"/>
      <c r="BA21" s="212"/>
      <c r="BC21" s="212"/>
      <c r="BD21" s="212"/>
    </row>
    <row r="22" spans="3:61" ht="15" customHeight="1">
      <c r="C22" s="195">
        <f t="shared" si="4"/>
        <v>0</v>
      </c>
      <c r="D22" s="195">
        <f t="shared" si="5"/>
        <v>0</v>
      </c>
      <c r="F22" s="194">
        <f t="shared" si="16"/>
        <v>0</v>
      </c>
      <c r="G22" s="193">
        <f t="shared" si="6"/>
        <v>0</v>
      </c>
      <c r="H22" s="205" t="e">
        <f t="shared" si="2"/>
        <v>#NUM!</v>
      </c>
      <c r="I22" s="205" t="e">
        <f t="shared" si="17"/>
        <v>#NUM!</v>
      </c>
      <c r="J22" s="205" t="e">
        <f t="shared" si="7"/>
        <v>#NUM!</v>
      </c>
      <c r="K22" s="205" t="e">
        <f t="shared" si="8"/>
        <v>#NUM!</v>
      </c>
      <c r="L22" s="204" t="e">
        <f t="shared" si="9"/>
        <v>#NUM!</v>
      </c>
      <c r="M22" s="198"/>
      <c r="N22" s="211"/>
      <c r="O22" s="211"/>
      <c r="P22" s="198"/>
      <c r="Q22" s="195">
        <f t="shared" si="10"/>
        <v>0</v>
      </c>
      <c r="R22" s="195">
        <f t="shared" si="11"/>
        <v>0</v>
      </c>
      <c r="T22" s="194">
        <f t="shared" si="18"/>
        <v>0</v>
      </c>
      <c r="U22" s="193">
        <f t="shared" si="12"/>
        <v>43890</v>
      </c>
      <c r="V22" s="192">
        <f t="shared" si="13"/>
        <v>0</v>
      </c>
      <c r="W22" s="192">
        <f t="shared" si="14"/>
        <v>0</v>
      </c>
      <c r="X22" s="192">
        <f t="shared" si="19"/>
        <v>0</v>
      </c>
      <c r="Y22" s="192">
        <f t="shared" si="15"/>
        <v>0</v>
      </c>
      <c r="Z22" s="192">
        <f t="shared" si="20"/>
        <v>0</v>
      </c>
      <c r="AA22" s="191"/>
      <c r="AB22" s="203"/>
      <c r="AC22" s="191"/>
      <c r="AD22" s="206"/>
      <c r="AE22" s="191"/>
      <c r="AF22" s="191"/>
      <c r="AG22" s="207"/>
      <c r="AH22" s="207"/>
      <c r="AI22" s="207"/>
      <c r="AJ22" s="207"/>
      <c r="AK22" s="196"/>
      <c r="AL22" s="196"/>
      <c r="AM22" s="196"/>
      <c r="AS22" s="212"/>
      <c r="AU22" s="212"/>
      <c r="AV22" s="212"/>
      <c r="AX22" s="212"/>
      <c r="AY22" s="212"/>
      <c r="AZ22" s="212"/>
      <c r="BA22" s="212"/>
      <c r="BC22" s="212"/>
      <c r="BD22" s="212"/>
    </row>
    <row r="23" spans="3:61" ht="15" customHeight="1">
      <c r="C23" s="195">
        <f t="shared" si="4"/>
        <v>0</v>
      </c>
      <c r="D23" s="195">
        <f t="shared" si="5"/>
        <v>0</v>
      </c>
      <c r="F23" s="194">
        <f t="shared" si="16"/>
        <v>0</v>
      </c>
      <c r="G23" s="193">
        <f t="shared" si="6"/>
        <v>0</v>
      </c>
      <c r="H23" s="205" t="e">
        <f t="shared" si="2"/>
        <v>#NUM!</v>
      </c>
      <c r="I23" s="205" t="e">
        <f t="shared" si="17"/>
        <v>#NUM!</v>
      </c>
      <c r="J23" s="205" t="e">
        <f t="shared" si="7"/>
        <v>#NUM!</v>
      </c>
      <c r="K23" s="205" t="e">
        <f t="shared" si="8"/>
        <v>#NUM!</v>
      </c>
      <c r="L23" s="204" t="e">
        <f t="shared" si="9"/>
        <v>#NUM!</v>
      </c>
      <c r="M23" s="198"/>
      <c r="N23" s="211"/>
      <c r="O23" s="211"/>
      <c r="P23" s="198"/>
      <c r="Q23" s="195">
        <f t="shared" si="10"/>
        <v>0</v>
      </c>
      <c r="R23" s="195">
        <f t="shared" si="11"/>
        <v>0</v>
      </c>
      <c r="T23" s="194">
        <f t="shared" si="18"/>
        <v>0</v>
      </c>
      <c r="U23" s="193">
        <f t="shared" si="12"/>
        <v>43921</v>
      </c>
      <c r="V23" s="192">
        <f t="shared" si="13"/>
        <v>0</v>
      </c>
      <c r="W23" s="192">
        <f t="shared" si="14"/>
        <v>0</v>
      </c>
      <c r="X23" s="192">
        <f t="shared" si="19"/>
        <v>0</v>
      </c>
      <c r="Y23" s="192">
        <f t="shared" si="15"/>
        <v>0</v>
      </c>
      <c r="Z23" s="192">
        <f t="shared" si="20"/>
        <v>0</v>
      </c>
      <c r="AA23" s="191"/>
      <c r="AB23" s="203"/>
      <c r="AC23" s="191"/>
      <c r="AD23" s="191"/>
      <c r="AE23" s="191"/>
      <c r="AF23" s="191"/>
      <c r="AG23" s="191"/>
      <c r="AH23" s="191"/>
      <c r="AI23" s="191"/>
      <c r="AJ23" s="191"/>
      <c r="AK23" s="208"/>
      <c r="AL23" s="208"/>
      <c r="AM23" s="208"/>
    </row>
    <row r="24" spans="3:61" ht="15" customHeight="1">
      <c r="C24" s="195">
        <f t="shared" si="4"/>
        <v>0</v>
      </c>
      <c r="D24" s="195">
        <f t="shared" si="5"/>
        <v>0</v>
      </c>
      <c r="F24" s="194">
        <f t="shared" si="16"/>
        <v>0</v>
      </c>
      <c r="G24" s="193">
        <f t="shared" si="6"/>
        <v>0</v>
      </c>
      <c r="H24" s="205" t="e">
        <f t="shared" si="2"/>
        <v>#NUM!</v>
      </c>
      <c r="I24" s="205" t="e">
        <f t="shared" si="17"/>
        <v>#NUM!</v>
      </c>
      <c r="J24" s="205" t="e">
        <f t="shared" si="7"/>
        <v>#NUM!</v>
      </c>
      <c r="K24" s="205" t="e">
        <f t="shared" si="8"/>
        <v>#NUM!</v>
      </c>
      <c r="L24" s="204" t="e">
        <f t="shared" si="9"/>
        <v>#NUM!</v>
      </c>
      <c r="M24" s="198"/>
      <c r="N24" s="211"/>
      <c r="O24" s="210"/>
      <c r="P24" s="198"/>
      <c r="Q24" s="195">
        <f t="shared" si="10"/>
        <v>0</v>
      </c>
      <c r="R24" s="195">
        <f t="shared" si="11"/>
        <v>0</v>
      </c>
      <c r="T24" s="194">
        <f t="shared" si="18"/>
        <v>0</v>
      </c>
      <c r="U24" s="193">
        <f t="shared" si="12"/>
        <v>43951</v>
      </c>
      <c r="V24" s="192">
        <f t="shared" si="13"/>
        <v>0</v>
      </c>
      <c r="W24" s="192">
        <f t="shared" si="14"/>
        <v>0</v>
      </c>
      <c r="X24" s="192">
        <f t="shared" si="19"/>
        <v>0</v>
      </c>
      <c r="Y24" s="192">
        <f t="shared" si="15"/>
        <v>0</v>
      </c>
      <c r="Z24" s="192">
        <f t="shared" si="20"/>
        <v>0</v>
      </c>
      <c r="AA24" s="191"/>
      <c r="AB24" s="203"/>
      <c r="AC24" s="191"/>
      <c r="AD24" s="206"/>
      <c r="AE24" s="191"/>
      <c r="AF24" s="191"/>
      <c r="AG24" s="207"/>
      <c r="AH24" s="207"/>
      <c r="AI24" s="207"/>
      <c r="AJ24" s="207"/>
      <c r="AK24" s="196"/>
      <c r="AL24" s="196"/>
      <c r="AM24" s="196"/>
    </row>
    <row r="25" spans="3:61" ht="15" customHeight="1">
      <c r="C25" s="195">
        <f t="shared" si="4"/>
        <v>0</v>
      </c>
      <c r="D25" s="195">
        <f t="shared" si="5"/>
        <v>0</v>
      </c>
      <c r="F25" s="194">
        <f t="shared" si="16"/>
        <v>0</v>
      </c>
      <c r="G25" s="193">
        <f t="shared" si="6"/>
        <v>0</v>
      </c>
      <c r="H25" s="205" t="e">
        <f t="shared" si="2"/>
        <v>#NUM!</v>
      </c>
      <c r="I25" s="205" t="e">
        <f t="shared" si="17"/>
        <v>#NUM!</v>
      </c>
      <c r="J25" s="205" t="e">
        <f t="shared" si="7"/>
        <v>#NUM!</v>
      </c>
      <c r="K25" s="205" t="e">
        <f t="shared" si="8"/>
        <v>#NUM!</v>
      </c>
      <c r="L25" s="204" t="e">
        <f t="shared" si="9"/>
        <v>#NUM!</v>
      </c>
      <c r="M25" s="198"/>
      <c r="N25" s="198"/>
      <c r="O25" s="198"/>
      <c r="P25" s="198"/>
      <c r="Q25" s="195">
        <f t="shared" si="10"/>
        <v>0</v>
      </c>
      <c r="R25" s="195">
        <f t="shared" si="11"/>
        <v>0</v>
      </c>
      <c r="T25" s="194">
        <f t="shared" si="18"/>
        <v>0</v>
      </c>
      <c r="U25" s="193">
        <f t="shared" si="12"/>
        <v>43982</v>
      </c>
      <c r="V25" s="192">
        <f t="shared" si="13"/>
        <v>0</v>
      </c>
      <c r="W25" s="192">
        <f t="shared" si="14"/>
        <v>0</v>
      </c>
      <c r="X25" s="192">
        <f t="shared" si="19"/>
        <v>0</v>
      </c>
      <c r="Y25" s="192">
        <f t="shared" si="15"/>
        <v>0</v>
      </c>
      <c r="Z25" s="192">
        <f t="shared" si="20"/>
        <v>0</v>
      </c>
      <c r="AA25" s="191"/>
      <c r="AB25" s="203"/>
      <c r="AC25" s="191"/>
      <c r="AD25" s="191"/>
      <c r="AE25" s="191"/>
      <c r="AF25" s="191"/>
      <c r="AG25" s="191"/>
      <c r="AH25" s="191"/>
      <c r="AI25" s="191"/>
      <c r="AJ25" s="191"/>
      <c r="AK25" s="208"/>
      <c r="AL25" s="208"/>
      <c r="AM25" s="208"/>
    </row>
    <row r="26" spans="3:61" ht="15" customHeight="1">
      <c r="C26" s="195">
        <f t="shared" si="4"/>
        <v>0</v>
      </c>
      <c r="D26" s="195">
        <f t="shared" si="5"/>
        <v>0</v>
      </c>
      <c r="F26" s="194">
        <f t="shared" si="16"/>
        <v>0</v>
      </c>
      <c r="G26" s="193">
        <f t="shared" si="6"/>
        <v>0</v>
      </c>
      <c r="H26" s="205" t="e">
        <f t="shared" si="2"/>
        <v>#NUM!</v>
      </c>
      <c r="I26" s="205" t="e">
        <f t="shared" si="17"/>
        <v>#NUM!</v>
      </c>
      <c r="J26" s="205" t="e">
        <f t="shared" si="7"/>
        <v>#NUM!</v>
      </c>
      <c r="K26" s="205" t="e">
        <f t="shared" si="8"/>
        <v>#NUM!</v>
      </c>
      <c r="L26" s="204" t="e">
        <f t="shared" si="9"/>
        <v>#NUM!</v>
      </c>
      <c r="M26" s="198"/>
      <c r="N26" s="198"/>
      <c r="O26" s="198"/>
      <c r="P26" s="198"/>
      <c r="Q26" s="195">
        <f t="shared" si="10"/>
        <v>0</v>
      </c>
      <c r="R26" s="195">
        <f t="shared" si="11"/>
        <v>0</v>
      </c>
      <c r="T26" s="194">
        <f t="shared" si="18"/>
        <v>0</v>
      </c>
      <c r="U26" s="193">
        <f t="shared" si="12"/>
        <v>44012</v>
      </c>
      <c r="V26" s="192">
        <f t="shared" si="13"/>
        <v>0</v>
      </c>
      <c r="W26" s="192">
        <f t="shared" si="14"/>
        <v>0</v>
      </c>
      <c r="X26" s="192">
        <f t="shared" si="19"/>
        <v>0</v>
      </c>
      <c r="Y26" s="192">
        <f t="shared" si="15"/>
        <v>0</v>
      </c>
      <c r="Z26" s="192">
        <f t="shared" si="20"/>
        <v>0</v>
      </c>
      <c r="AA26" s="191"/>
      <c r="AB26" s="203"/>
      <c r="AC26" s="191"/>
      <c r="AD26" s="206"/>
      <c r="AE26" s="191"/>
      <c r="AF26" s="191"/>
      <c r="AG26" s="207"/>
      <c r="AH26" s="207"/>
      <c r="AI26" s="207"/>
      <c r="AJ26" s="207"/>
      <c r="AK26" s="196"/>
      <c r="AL26" s="196"/>
      <c r="AM26" s="196"/>
    </row>
    <row r="27" spans="3:61" ht="15" customHeight="1">
      <c r="C27" s="195">
        <f t="shared" si="4"/>
        <v>0</v>
      </c>
      <c r="D27" s="195">
        <f t="shared" si="5"/>
        <v>0</v>
      </c>
      <c r="F27" s="194">
        <f t="shared" si="16"/>
        <v>0</v>
      </c>
      <c r="G27" s="193">
        <f t="shared" si="6"/>
        <v>0</v>
      </c>
      <c r="H27" s="205" t="e">
        <f t="shared" si="2"/>
        <v>#NUM!</v>
      </c>
      <c r="I27" s="205" t="e">
        <f t="shared" si="17"/>
        <v>#NUM!</v>
      </c>
      <c r="J27" s="205" t="e">
        <f t="shared" si="7"/>
        <v>#NUM!</v>
      </c>
      <c r="K27" s="205" t="e">
        <f t="shared" si="8"/>
        <v>#NUM!</v>
      </c>
      <c r="L27" s="204" t="e">
        <f t="shared" si="9"/>
        <v>#NUM!</v>
      </c>
      <c r="M27" s="198"/>
      <c r="N27" s="198"/>
      <c r="O27" s="198"/>
      <c r="P27" s="198"/>
      <c r="Q27" s="195">
        <f t="shared" si="10"/>
        <v>0</v>
      </c>
      <c r="R27" s="195">
        <f t="shared" si="11"/>
        <v>0</v>
      </c>
      <c r="T27" s="194">
        <f t="shared" si="18"/>
        <v>0</v>
      </c>
      <c r="U27" s="193">
        <f t="shared" si="12"/>
        <v>44043</v>
      </c>
      <c r="V27" s="192">
        <f t="shared" si="13"/>
        <v>0</v>
      </c>
      <c r="W27" s="192">
        <f t="shared" si="14"/>
        <v>0</v>
      </c>
      <c r="X27" s="192">
        <f t="shared" si="19"/>
        <v>0</v>
      </c>
      <c r="Y27" s="192">
        <f t="shared" si="15"/>
        <v>0</v>
      </c>
      <c r="Z27" s="192">
        <f t="shared" si="20"/>
        <v>0</v>
      </c>
      <c r="AA27" s="191"/>
      <c r="AB27" s="203"/>
      <c r="AC27" s="191"/>
      <c r="AD27" s="191"/>
      <c r="AE27" s="191"/>
      <c r="AF27" s="191"/>
      <c r="AG27" s="191"/>
      <c r="AH27" s="191"/>
      <c r="AI27" s="191"/>
      <c r="AJ27" s="191"/>
      <c r="AK27" s="208"/>
      <c r="AL27" s="208"/>
      <c r="AM27" s="208"/>
    </row>
    <row r="28" spans="3:61" ht="15" customHeight="1">
      <c r="C28" s="195">
        <f t="shared" si="4"/>
        <v>0</v>
      </c>
      <c r="D28" s="195">
        <f t="shared" si="5"/>
        <v>0</v>
      </c>
      <c r="F28" s="194">
        <f t="shared" si="16"/>
        <v>0</v>
      </c>
      <c r="G28" s="193">
        <f t="shared" si="6"/>
        <v>0</v>
      </c>
      <c r="H28" s="205" t="e">
        <f t="shared" si="2"/>
        <v>#NUM!</v>
      </c>
      <c r="I28" s="205" t="e">
        <f t="shared" si="17"/>
        <v>#NUM!</v>
      </c>
      <c r="J28" s="205" t="e">
        <f t="shared" si="7"/>
        <v>#NUM!</v>
      </c>
      <c r="K28" s="205" t="e">
        <f t="shared" si="8"/>
        <v>#NUM!</v>
      </c>
      <c r="L28" s="204" t="e">
        <f t="shared" si="9"/>
        <v>#NUM!</v>
      </c>
      <c r="M28" s="198"/>
      <c r="N28" s="198"/>
      <c r="O28" s="198"/>
      <c r="P28" s="198"/>
      <c r="Q28" s="195">
        <f t="shared" si="10"/>
        <v>0</v>
      </c>
      <c r="R28" s="195">
        <f t="shared" si="11"/>
        <v>0</v>
      </c>
      <c r="T28" s="194">
        <f t="shared" si="18"/>
        <v>0</v>
      </c>
      <c r="U28" s="193">
        <f t="shared" si="12"/>
        <v>44074</v>
      </c>
      <c r="V28" s="192">
        <f t="shared" si="13"/>
        <v>0</v>
      </c>
      <c r="W28" s="192">
        <f t="shared" si="14"/>
        <v>0</v>
      </c>
      <c r="X28" s="192">
        <f t="shared" si="19"/>
        <v>0</v>
      </c>
      <c r="Y28" s="192">
        <f t="shared" si="15"/>
        <v>0</v>
      </c>
      <c r="Z28" s="192">
        <f t="shared" si="20"/>
        <v>0</v>
      </c>
      <c r="AA28" s="191"/>
      <c r="AB28" s="203"/>
      <c r="AC28" s="191"/>
      <c r="AD28" s="206"/>
      <c r="AE28" s="191"/>
      <c r="AF28" s="191"/>
      <c r="AG28" s="207"/>
      <c r="AH28" s="207"/>
      <c r="AI28" s="207"/>
      <c r="AJ28" s="207"/>
      <c r="AK28" s="196"/>
      <c r="AL28" s="196"/>
      <c r="AM28" s="196"/>
    </row>
    <row r="29" spans="3:61" ht="15" customHeight="1">
      <c r="C29" s="195">
        <f t="shared" si="4"/>
        <v>0</v>
      </c>
      <c r="D29" s="195">
        <f t="shared" si="5"/>
        <v>0</v>
      </c>
      <c r="F29" s="194">
        <f t="shared" si="16"/>
        <v>0</v>
      </c>
      <c r="G29" s="193">
        <f t="shared" si="6"/>
        <v>0</v>
      </c>
      <c r="H29" s="205" t="e">
        <f t="shared" si="2"/>
        <v>#NUM!</v>
      </c>
      <c r="I29" s="205" t="e">
        <f t="shared" si="17"/>
        <v>#NUM!</v>
      </c>
      <c r="J29" s="205" t="e">
        <f t="shared" si="7"/>
        <v>#NUM!</v>
      </c>
      <c r="K29" s="205" t="e">
        <f t="shared" si="8"/>
        <v>#NUM!</v>
      </c>
      <c r="L29" s="204" t="e">
        <f t="shared" si="9"/>
        <v>#NUM!</v>
      </c>
      <c r="M29" s="198"/>
      <c r="N29" s="198"/>
      <c r="O29" s="198"/>
      <c r="P29" s="198"/>
      <c r="Q29" s="195">
        <f t="shared" si="10"/>
        <v>0</v>
      </c>
      <c r="R29" s="195">
        <f t="shared" si="11"/>
        <v>0</v>
      </c>
      <c r="T29" s="194">
        <f t="shared" si="18"/>
        <v>0</v>
      </c>
      <c r="U29" s="193">
        <f t="shared" si="12"/>
        <v>44104</v>
      </c>
      <c r="V29" s="192">
        <f t="shared" si="13"/>
        <v>0</v>
      </c>
      <c r="W29" s="192">
        <f t="shared" si="14"/>
        <v>0</v>
      </c>
      <c r="X29" s="192">
        <f t="shared" si="19"/>
        <v>0</v>
      </c>
      <c r="Y29" s="192">
        <f t="shared" si="15"/>
        <v>0</v>
      </c>
      <c r="Z29" s="192">
        <f t="shared" si="20"/>
        <v>0</v>
      </c>
      <c r="AA29" s="191"/>
      <c r="AB29" s="203"/>
      <c r="AC29" s="191"/>
      <c r="AD29" s="191"/>
      <c r="AE29" s="191"/>
      <c r="AF29" s="191"/>
      <c r="AG29" s="191"/>
      <c r="AH29" s="191"/>
      <c r="AI29" s="191"/>
      <c r="AJ29" s="191"/>
      <c r="AK29" s="208"/>
      <c r="AL29" s="208"/>
      <c r="AM29" s="208"/>
    </row>
    <row r="30" spans="3:61" ht="15" customHeight="1">
      <c r="C30" s="195">
        <f t="shared" si="4"/>
        <v>0</v>
      </c>
      <c r="D30" s="195">
        <f t="shared" si="5"/>
        <v>0</v>
      </c>
      <c r="F30" s="194">
        <f t="shared" si="16"/>
        <v>0</v>
      </c>
      <c r="G30" s="193">
        <f t="shared" si="6"/>
        <v>0</v>
      </c>
      <c r="H30" s="205" t="e">
        <f t="shared" si="2"/>
        <v>#NUM!</v>
      </c>
      <c r="I30" s="205" t="e">
        <f t="shared" si="17"/>
        <v>#NUM!</v>
      </c>
      <c r="J30" s="205" t="e">
        <f t="shared" si="7"/>
        <v>#NUM!</v>
      </c>
      <c r="K30" s="205" t="e">
        <f t="shared" si="8"/>
        <v>#NUM!</v>
      </c>
      <c r="L30" s="204" t="e">
        <f t="shared" si="9"/>
        <v>#NUM!</v>
      </c>
      <c r="M30" s="198"/>
      <c r="N30" s="198"/>
      <c r="O30" s="198"/>
      <c r="P30" s="198"/>
      <c r="Q30" s="195">
        <f t="shared" si="10"/>
        <v>0</v>
      </c>
      <c r="R30" s="195">
        <f t="shared" si="11"/>
        <v>0</v>
      </c>
      <c r="T30" s="194">
        <f t="shared" si="18"/>
        <v>0</v>
      </c>
      <c r="U30" s="193">
        <f t="shared" si="12"/>
        <v>44135</v>
      </c>
      <c r="V30" s="192">
        <f t="shared" si="13"/>
        <v>0</v>
      </c>
      <c r="W30" s="192">
        <f t="shared" si="14"/>
        <v>0</v>
      </c>
      <c r="X30" s="192">
        <f t="shared" si="19"/>
        <v>0</v>
      </c>
      <c r="Y30" s="192">
        <f t="shared" si="15"/>
        <v>0</v>
      </c>
      <c r="Z30" s="192">
        <f t="shared" si="20"/>
        <v>0</v>
      </c>
      <c r="AA30" s="191"/>
      <c r="AB30" s="203"/>
      <c r="AC30" s="191"/>
      <c r="AD30" s="206"/>
      <c r="AE30" s="191"/>
      <c r="AF30" s="191"/>
      <c r="AG30" s="207"/>
      <c r="AH30" s="207"/>
      <c r="AI30" s="207"/>
      <c r="AJ30" s="207"/>
      <c r="AK30" s="196"/>
      <c r="AL30" s="196"/>
      <c r="AM30" s="196"/>
    </row>
    <row r="31" spans="3:61" ht="15" customHeight="1">
      <c r="C31" s="195">
        <f t="shared" si="4"/>
        <v>0</v>
      </c>
      <c r="D31" s="195">
        <f t="shared" si="5"/>
        <v>0</v>
      </c>
      <c r="F31" s="194">
        <f t="shared" si="16"/>
        <v>0</v>
      </c>
      <c r="G31" s="193">
        <f t="shared" si="6"/>
        <v>0</v>
      </c>
      <c r="H31" s="205" t="e">
        <f t="shared" si="2"/>
        <v>#NUM!</v>
      </c>
      <c r="I31" s="205" t="e">
        <f t="shared" si="17"/>
        <v>#NUM!</v>
      </c>
      <c r="J31" s="205" t="e">
        <f t="shared" si="7"/>
        <v>#NUM!</v>
      </c>
      <c r="K31" s="205" t="e">
        <f t="shared" si="8"/>
        <v>#NUM!</v>
      </c>
      <c r="L31" s="204" t="e">
        <f t="shared" si="9"/>
        <v>#NUM!</v>
      </c>
      <c r="M31" s="198"/>
      <c r="N31" s="198"/>
      <c r="O31" s="198"/>
      <c r="P31" s="198"/>
      <c r="Q31" s="195">
        <f t="shared" si="10"/>
        <v>0</v>
      </c>
      <c r="R31" s="195">
        <f t="shared" si="11"/>
        <v>0</v>
      </c>
      <c r="T31" s="194">
        <f t="shared" si="18"/>
        <v>0</v>
      </c>
      <c r="U31" s="193">
        <f t="shared" si="12"/>
        <v>44165</v>
      </c>
      <c r="V31" s="192">
        <f t="shared" si="13"/>
        <v>0</v>
      </c>
      <c r="W31" s="192">
        <f t="shared" si="14"/>
        <v>0</v>
      </c>
      <c r="X31" s="192">
        <f t="shared" si="19"/>
        <v>0</v>
      </c>
      <c r="Y31" s="192">
        <f t="shared" si="15"/>
        <v>0</v>
      </c>
      <c r="Z31" s="192">
        <f t="shared" si="20"/>
        <v>0</v>
      </c>
      <c r="AA31" s="191"/>
      <c r="AB31" s="203"/>
      <c r="AC31" s="191"/>
      <c r="AD31" s="191"/>
      <c r="AE31" s="191"/>
      <c r="AF31" s="191"/>
      <c r="AG31" s="191"/>
      <c r="AH31" s="191"/>
      <c r="AI31" s="191"/>
      <c r="AJ31" s="191"/>
      <c r="AK31" s="208"/>
      <c r="AL31" s="208"/>
      <c r="AM31" s="208"/>
      <c r="AN31" s="209"/>
    </row>
    <row r="32" spans="3:61" ht="15" customHeight="1">
      <c r="C32" s="195">
        <f t="shared" si="4"/>
        <v>0</v>
      </c>
      <c r="D32" s="195">
        <f t="shared" si="5"/>
        <v>0</v>
      </c>
      <c r="F32" s="194">
        <f t="shared" si="16"/>
        <v>0</v>
      </c>
      <c r="G32" s="193">
        <f t="shared" si="6"/>
        <v>0</v>
      </c>
      <c r="H32" s="205" t="e">
        <f t="shared" si="2"/>
        <v>#NUM!</v>
      </c>
      <c r="I32" s="205" t="e">
        <f t="shared" si="17"/>
        <v>#NUM!</v>
      </c>
      <c r="J32" s="205" t="e">
        <f t="shared" si="7"/>
        <v>#NUM!</v>
      </c>
      <c r="K32" s="205" t="e">
        <f t="shared" si="8"/>
        <v>#NUM!</v>
      </c>
      <c r="L32" s="204" t="e">
        <f t="shared" si="9"/>
        <v>#NUM!</v>
      </c>
      <c r="M32" s="198"/>
      <c r="N32" s="198"/>
      <c r="O32" s="198"/>
      <c r="P32" s="198"/>
      <c r="Q32" s="195">
        <f t="shared" si="10"/>
        <v>0</v>
      </c>
      <c r="R32" s="195">
        <f t="shared" si="11"/>
        <v>0</v>
      </c>
      <c r="T32" s="194">
        <f t="shared" si="18"/>
        <v>0</v>
      </c>
      <c r="U32" s="193">
        <f t="shared" si="12"/>
        <v>44196</v>
      </c>
      <c r="V32" s="192">
        <f t="shared" si="13"/>
        <v>0</v>
      </c>
      <c r="W32" s="192">
        <f t="shared" si="14"/>
        <v>0</v>
      </c>
      <c r="X32" s="192">
        <f t="shared" si="19"/>
        <v>0</v>
      </c>
      <c r="Y32" s="192">
        <f t="shared" si="15"/>
        <v>0</v>
      </c>
      <c r="Z32" s="192">
        <f t="shared" si="20"/>
        <v>0</v>
      </c>
      <c r="AA32" s="191"/>
      <c r="AB32" s="203"/>
      <c r="AC32" s="191"/>
      <c r="AD32" s="206"/>
      <c r="AE32" s="191"/>
      <c r="AF32" s="191"/>
      <c r="AG32" s="207"/>
      <c r="AH32" s="207"/>
      <c r="AI32" s="207"/>
      <c r="AJ32" s="207"/>
      <c r="AK32" s="196"/>
      <c r="AL32" s="196"/>
      <c r="AM32" s="196"/>
    </row>
    <row r="33" spans="3:39" ht="15" customHeight="1">
      <c r="C33" s="195">
        <f t="shared" si="4"/>
        <v>0</v>
      </c>
      <c r="D33" s="195">
        <f t="shared" si="5"/>
        <v>0</v>
      </c>
      <c r="F33" s="194">
        <f t="shared" si="16"/>
        <v>0</v>
      </c>
      <c r="G33" s="193">
        <f t="shared" si="6"/>
        <v>0</v>
      </c>
      <c r="H33" s="205" t="e">
        <f t="shared" si="2"/>
        <v>#NUM!</v>
      </c>
      <c r="I33" s="205" t="e">
        <f t="shared" si="17"/>
        <v>#NUM!</v>
      </c>
      <c r="J33" s="205" t="e">
        <f t="shared" si="7"/>
        <v>#NUM!</v>
      </c>
      <c r="K33" s="205" t="e">
        <f t="shared" si="8"/>
        <v>#NUM!</v>
      </c>
      <c r="L33" s="204" t="e">
        <f t="shared" si="9"/>
        <v>#NUM!</v>
      </c>
      <c r="M33" s="198"/>
      <c r="N33" s="198"/>
      <c r="O33" s="198"/>
      <c r="P33" s="198"/>
      <c r="Q33" s="195">
        <f t="shared" si="10"/>
        <v>0</v>
      </c>
      <c r="R33" s="195">
        <f t="shared" si="11"/>
        <v>0</v>
      </c>
      <c r="T33" s="194">
        <f t="shared" si="18"/>
        <v>0</v>
      </c>
      <c r="U33" s="193">
        <f t="shared" si="12"/>
        <v>44227</v>
      </c>
      <c r="V33" s="192">
        <f t="shared" si="13"/>
        <v>0</v>
      </c>
      <c r="W33" s="192">
        <f t="shared" si="14"/>
        <v>0</v>
      </c>
      <c r="X33" s="192">
        <f t="shared" si="19"/>
        <v>0</v>
      </c>
      <c r="Y33" s="192">
        <f t="shared" si="15"/>
        <v>0</v>
      </c>
      <c r="Z33" s="192">
        <f t="shared" si="20"/>
        <v>0</v>
      </c>
      <c r="AA33" s="191"/>
      <c r="AB33" s="203"/>
      <c r="AC33" s="191"/>
      <c r="AD33" s="191"/>
      <c r="AE33" s="191"/>
      <c r="AF33" s="191"/>
      <c r="AG33" s="191"/>
      <c r="AH33" s="191"/>
      <c r="AI33" s="191"/>
      <c r="AJ33" s="191"/>
      <c r="AK33" s="208"/>
      <c r="AL33" s="208"/>
      <c r="AM33" s="208"/>
    </row>
    <row r="34" spans="3:39" ht="15" customHeight="1">
      <c r="C34" s="195">
        <f t="shared" si="4"/>
        <v>0</v>
      </c>
      <c r="D34" s="195">
        <f t="shared" si="5"/>
        <v>0</v>
      </c>
      <c r="F34" s="194">
        <f t="shared" si="16"/>
        <v>0</v>
      </c>
      <c r="G34" s="193">
        <f t="shared" si="6"/>
        <v>0</v>
      </c>
      <c r="H34" s="205" t="e">
        <f t="shared" si="2"/>
        <v>#NUM!</v>
      </c>
      <c r="I34" s="205" t="e">
        <f t="shared" si="17"/>
        <v>#NUM!</v>
      </c>
      <c r="J34" s="205" t="e">
        <f t="shared" si="7"/>
        <v>#NUM!</v>
      </c>
      <c r="K34" s="205" t="e">
        <f t="shared" si="8"/>
        <v>#NUM!</v>
      </c>
      <c r="L34" s="204" t="e">
        <f t="shared" si="9"/>
        <v>#NUM!</v>
      </c>
      <c r="M34" s="198"/>
      <c r="N34" s="198"/>
      <c r="O34" s="198"/>
      <c r="P34" s="198"/>
      <c r="Q34" s="195">
        <f t="shared" si="10"/>
        <v>0</v>
      </c>
      <c r="R34" s="195">
        <f t="shared" si="11"/>
        <v>0</v>
      </c>
      <c r="T34" s="194">
        <f t="shared" si="18"/>
        <v>0</v>
      </c>
      <c r="U34" s="193">
        <f t="shared" si="12"/>
        <v>44255</v>
      </c>
      <c r="V34" s="192">
        <f t="shared" si="13"/>
        <v>0</v>
      </c>
      <c r="W34" s="192">
        <f t="shared" si="14"/>
        <v>0</v>
      </c>
      <c r="X34" s="192">
        <f t="shared" si="19"/>
        <v>0</v>
      </c>
      <c r="Y34" s="192">
        <f t="shared" si="15"/>
        <v>0</v>
      </c>
      <c r="Z34" s="192">
        <f t="shared" si="20"/>
        <v>0</v>
      </c>
      <c r="AA34" s="191"/>
      <c r="AB34" s="203"/>
      <c r="AC34" s="191"/>
      <c r="AD34" s="206"/>
      <c r="AE34" s="191"/>
      <c r="AF34" s="191"/>
      <c r="AG34" s="207"/>
      <c r="AH34" s="191"/>
      <c r="AI34" s="207"/>
      <c r="AJ34" s="207"/>
      <c r="AK34" s="196"/>
      <c r="AL34" s="196"/>
      <c r="AM34" s="196"/>
    </row>
    <row r="35" spans="3:39" ht="15" customHeight="1">
      <c r="C35" s="195">
        <f t="shared" si="4"/>
        <v>0</v>
      </c>
      <c r="D35" s="195">
        <f t="shared" si="5"/>
        <v>0</v>
      </c>
      <c r="F35" s="194">
        <f t="shared" si="16"/>
        <v>0</v>
      </c>
      <c r="G35" s="193">
        <f t="shared" si="6"/>
        <v>0</v>
      </c>
      <c r="H35" s="205" t="e">
        <f t="shared" si="2"/>
        <v>#NUM!</v>
      </c>
      <c r="I35" s="205" t="e">
        <f t="shared" si="17"/>
        <v>#NUM!</v>
      </c>
      <c r="J35" s="205" t="e">
        <f t="shared" si="7"/>
        <v>#NUM!</v>
      </c>
      <c r="K35" s="205" t="e">
        <f t="shared" si="8"/>
        <v>#NUM!</v>
      </c>
      <c r="L35" s="204" t="e">
        <f t="shared" si="9"/>
        <v>#NUM!</v>
      </c>
      <c r="M35" s="198"/>
      <c r="N35" s="198"/>
      <c r="O35" s="198"/>
      <c r="P35" s="198"/>
      <c r="Q35" s="195">
        <f t="shared" si="10"/>
        <v>0</v>
      </c>
      <c r="R35" s="195">
        <f t="shared" si="11"/>
        <v>0</v>
      </c>
      <c r="T35" s="194">
        <f t="shared" si="18"/>
        <v>0</v>
      </c>
      <c r="U35" s="193">
        <f t="shared" si="12"/>
        <v>44286</v>
      </c>
      <c r="V35" s="192">
        <f t="shared" si="13"/>
        <v>0</v>
      </c>
      <c r="W35" s="192">
        <f t="shared" si="14"/>
        <v>0</v>
      </c>
      <c r="X35" s="192">
        <f t="shared" si="19"/>
        <v>0</v>
      </c>
      <c r="Y35" s="192">
        <f t="shared" si="15"/>
        <v>0</v>
      </c>
      <c r="Z35" s="192">
        <f t="shared" si="20"/>
        <v>0</v>
      </c>
      <c r="AA35" s="191"/>
      <c r="AB35" s="203"/>
      <c r="AC35" s="191"/>
      <c r="AD35" s="191"/>
      <c r="AE35" s="191"/>
      <c r="AF35" s="191"/>
      <c r="AG35" s="191"/>
      <c r="AH35" s="191"/>
      <c r="AI35" s="191"/>
      <c r="AJ35" s="191"/>
      <c r="AK35" s="208"/>
      <c r="AL35" s="208"/>
      <c r="AM35" s="208"/>
    </row>
    <row r="36" spans="3:39" ht="15" customHeight="1">
      <c r="C36" s="195">
        <f t="shared" si="4"/>
        <v>0</v>
      </c>
      <c r="D36" s="195">
        <f t="shared" si="5"/>
        <v>0</v>
      </c>
      <c r="F36" s="194">
        <f t="shared" si="16"/>
        <v>0</v>
      </c>
      <c r="G36" s="193">
        <f t="shared" si="6"/>
        <v>0</v>
      </c>
      <c r="H36" s="205" t="e">
        <f t="shared" si="2"/>
        <v>#NUM!</v>
      </c>
      <c r="I36" s="205" t="e">
        <f t="shared" si="17"/>
        <v>#NUM!</v>
      </c>
      <c r="J36" s="205" t="e">
        <f t="shared" si="7"/>
        <v>#NUM!</v>
      </c>
      <c r="K36" s="205" t="e">
        <f t="shared" si="8"/>
        <v>#NUM!</v>
      </c>
      <c r="L36" s="204" t="e">
        <f t="shared" si="9"/>
        <v>#NUM!</v>
      </c>
      <c r="M36" s="198"/>
      <c r="N36" s="198"/>
      <c r="O36" s="198"/>
      <c r="P36" s="198"/>
      <c r="Q36" s="195">
        <f t="shared" si="10"/>
        <v>0</v>
      </c>
      <c r="R36" s="195">
        <f t="shared" si="11"/>
        <v>0</v>
      </c>
      <c r="T36" s="194">
        <f t="shared" si="18"/>
        <v>0</v>
      </c>
      <c r="U36" s="193">
        <f t="shared" si="12"/>
        <v>44316</v>
      </c>
      <c r="V36" s="192">
        <f t="shared" si="13"/>
        <v>0</v>
      </c>
      <c r="W36" s="192">
        <f t="shared" si="14"/>
        <v>0</v>
      </c>
      <c r="X36" s="192">
        <f t="shared" si="19"/>
        <v>0</v>
      </c>
      <c r="Y36" s="192">
        <f t="shared" si="15"/>
        <v>0</v>
      </c>
      <c r="Z36" s="192">
        <f t="shared" si="20"/>
        <v>0</v>
      </c>
      <c r="AA36" s="191"/>
      <c r="AB36" s="203"/>
      <c r="AC36" s="191"/>
      <c r="AD36" s="206"/>
      <c r="AE36" s="191"/>
      <c r="AF36" s="191"/>
      <c r="AG36" s="207"/>
      <c r="AH36" s="191"/>
      <c r="AI36" s="207"/>
      <c r="AJ36" s="207"/>
      <c r="AK36" s="196"/>
      <c r="AL36" s="196"/>
      <c r="AM36" s="196"/>
    </row>
    <row r="37" spans="3:39" ht="15" customHeight="1">
      <c r="C37" s="195">
        <f t="shared" si="4"/>
        <v>0</v>
      </c>
      <c r="D37" s="195">
        <f t="shared" si="5"/>
        <v>0</v>
      </c>
      <c r="F37" s="194">
        <f t="shared" si="16"/>
        <v>0</v>
      </c>
      <c r="G37" s="193">
        <f t="shared" si="6"/>
        <v>0</v>
      </c>
      <c r="H37" s="205" t="e">
        <f t="shared" si="2"/>
        <v>#NUM!</v>
      </c>
      <c r="I37" s="205" t="e">
        <f t="shared" si="17"/>
        <v>#NUM!</v>
      </c>
      <c r="J37" s="205" t="e">
        <f t="shared" si="7"/>
        <v>#NUM!</v>
      </c>
      <c r="K37" s="205" t="e">
        <f t="shared" si="8"/>
        <v>#NUM!</v>
      </c>
      <c r="L37" s="204" t="e">
        <f t="shared" si="9"/>
        <v>#NUM!</v>
      </c>
      <c r="M37" s="198"/>
      <c r="N37" s="198"/>
      <c r="O37" s="198"/>
      <c r="P37" s="198"/>
      <c r="Q37" s="195">
        <f t="shared" si="10"/>
        <v>0</v>
      </c>
      <c r="R37" s="195">
        <f t="shared" si="11"/>
        <v>0</v>
      </c>
      <c r="T37" s="194">
        <f t="shared" si="18"/>
        <v>0</v>
      </c>
      <c r="U37" s="193">
        <f t="shared" si="12"/>
        <v>44347</v>
      </c>
      <c r="V37" s="192">
        <f t="shared" si="13"/>
        <v>0</v>
      </c>
      <c r="W37" s="192">
        <f t="shared" si="14"/>
        <v>0</v>
      </c>
      <c r="X37" s="192">
        <f t="shared" si="19"/>
        <v>0</v>
      </c>
      <c r="Y37" s="192">
        <f t="shared" si="15"/>
        <v>0</v>
      </c>
      <c r="Z37" s="192">
        <f t="shared" si="20"/>
        <v>0</v>
      </c>
      <c r="AA37" s="191"/>
      <c r="AB37" s="203"/>
      <c r="AC37" s="191"/>
      <c r="AD37" s="191"/>
      <c r="AE37" s="191"/>
      <c r="AF37" s="191"/>
      <c r="AG37" s="191"/>
      <c r="AH37" s="191"/>
      <c r="AI37" s="191"/>
      <c r="AJ37" s="191"/>
      <c r="AK37" s="208"/>
      <c r="AL37" s="208"/>
      <c r="AM37" s="208"/>
    </row>
    <row r="38" spans="3:39" ht="15" customHeight="1">
      <c r="C38" s="195">
        <f t="shared" si="4"/>
        <v>0</v>
      </c>
      <c r="D38" s="195">
        <f t="shared" si="5"/>
        <v>0</v>
      </c>
      <c r="F38" s="194">
        <f t="shared" si="16"/>
        <v>0</v>
      </c>
      <c r="G38" s="193">
        <f t="shared" si="6"/>
        <v>0</v>
      </c>
      <c r="H38" s="205" t="e">
        <f t="shared" si="2"/>
        <v>#NUM!</v>
      </c>
      <c r="I38" s="205" t="e">
        <f t="shared" si="17"/>
        <v>#NUM!</v>
      </c>
      <c r="J38" s="205" t="e">
        <f t="shared" si="7"/>
        <v>#NUM!</v>
      </c>
      <c r="K38" s="205" t="e">
        <f t="shared" si="8"/>
        <v>#NUM!</v>
      </c>
      <c r="L38" s="204" t="e">
        <f t="shared" si="9"/>
        <v>#NUM!</v>
      </c>
      <c r="M38" s="198"/>
      <c r="N38" s="198"/>
      <c r="O38" s="198"/>
      <c r="P38" s="198"/>
      <c r="Q38" s="195">
        <f t="shared" si="10"/>
        <v>0</v>
      </c>
      <c r="R38" s="195">
        <f t="shared" si="11"/>
        <v>0</v>
      </c>
      <c r="T38" s="194">
        <f t="shared" si="18"/>
        <v>0</v>
      </c>
      <c r="U38" s="193">
        <f t="shared" si="12"/>
        <v>44377</v>
      </c>
      <c r="V38" s="192">
        <f t="shared" si="13"/>
        <v>0</v>
      </c>
      <c r="W38" s="192">
        <f t="shared" si="14"/>
        <v>0</v>
      </c>
      <c r="X38" s="192">
        <f t="shared" si="19"/>
        <v>0</v>
      </c>
      <c r="Y38" s="192">
        <f t="shared" si="15"/>
        <v>0</v>
      </c>
      <c r="Z38" s="192">
        <f t="shared" si="20"/>
        <v>0</v>
      </c>
      <c r="AA38" s="191"/>
      <c r="AB38" s="203"/>
      <c r="AC38" s="191"/>
      <c r="AD38" s="206"/>
      <c r="AE38" s="191"/>
      <c r="AF38" s="191"/>
      <c r="AG38" s="207"/>
      <c r="AH38" s="191"/>
      <c r="AI38" s="207"/>
      <c r="AJ38" s="207"/>
      <c r="AK38" s="196"/>
      <c r="AL38" s="196"/>
      <c r="AM38" s="196"/>
    </row>
    <row r="39" spans="3:39" ht="15" customHeight="1">
      <c r="C39" s="195">
        <f t="shared" si="4"/>
        <v>0</v>
      </c>
      <c r="D39" s="195">
        <f t="shared" si="5"/>
        <v>0</v>
      </c>
      <c r="F39" s="194">
        <f t="shared" si="16"/>
        <v>0</v>
      </c>
      <c r="G39" s="193">
        <f t="shared" si="6"/>
        <v>0</v>
      </c>
      <c r="H39" s="205" t="e">
        <f t="shared" si="2"/>
        <v>#NUM!</v>
      </c>
      <c r="I39" s="205" t="e">
        <f t="shared" si="17"/>
        <v>#NUM!</v>
      </c>
      <c r="J39" s="205" t="e">
        <f t="shared" si="7"/>
        <v>#NUM!</v>
      </c>
      <c r="K39" s="205" t="e">
        <f t="shared" si="8"/>
        <v>#NUM!</v>
      </c>
      <c r="L39" s="204" t="e">
        <f t="shared" si="9"/>
        <v>#NUM!</v>
      </c>
      <c r="M39" s="198"/>
      <c r="N39" s="198"/>
      <c r="O39" s="198"/>
      <c r="P39" s="198"/>
      <c r="Q39" s="195">
        <f t="shared" si="10"/>
        <v>0</v>
      </c>
      <c r="R39" s="195">
        <f t="shared" si="11"/>
        <v>0</v>
      </c>
      <c r="T39" s="194">
        <f t="shared" si="18"/>
        <v>0</v>
      </c>
      <c r="U39" s="193">
        <f t="shared" si="12"/>
        <v>44408</v>
      </c>
      <c r="V39" s="192">
        <f t="shared" si="13"/>
        <v>0</v>
      </c>
      <c r="W39" s="192">
        <f t="shared" si="14"/>
        <v>0</v>
      </c>
      <c r="X39" s="192">
        <f t="shared" si="19"/>
        <v>0</v>
      </c>
      <c r="Y39" s="192">
        <f t="shared" si="15"/>
        <v>0</v>
      </c>
      <c r="Z39" s="192">
        <f t="shared" si="20"/>
        <v>0</v>
      </c>
      <c r="AA39" s="191"/>
      <c r="AB39" s="203"/>
      <c r="AC39" s="191"/>
      <c r="AD39" s="191"/>
      <c r="AE39" s="191"/>
      <c r="AF39" s="191"/>
      <c r="AG39" s="191"/>
      <c r="AH39" s="191"/>
      <c r="AI39" s="191"/>
      <c r="AJ39" s="191"/>
      <c r="AK39" s="208"/>
      <c r="AL39" s="208"/>
      <c r="AM39" s="197"/>
    </row>
    <row r="40" spans="3:39" ht="15" customHeight="1">
      <c r="C40" s="195">
        <f t="shared" si="4"/>
        <v>0</v>
      </c>
      <c r="D40" s="195">
        <f t="shared" si="5"/>
        <v>0</v>
      </c>
      <c r="F40" s="194">
        <f t="shared" si="16"/>
        <v>0</v>
      </c>
      <c r="G40" s="193">
        <f t="shared" si="6"/>
        <v>0</v>
      </c>
      <c r="H40" s="205" t="e">
        <f t="shared" si="2"/>
        <v>#NUM!</v>
      </c>
      <c r="I40" s="205" t="e">
        <f t="shared" si="17"/>
        <v>#NUM!</v>
      </c>
      <c r="J40" s="205" t="e">
        <f t="shared" si="7"/>
        <v>#NUM!</v>
      </c>
      <c r="K40" s="205" t="e">
        <f t="shared" si="8"/>
        <v>#NUM!</v>
      </c>
      <c r="L40" s="204" t="e">
        <f t="shared" si="9"/>
        <v>#NUM!</v>
      </c>
      <c r="M40" s="198"/>
      <c r="N40" s="198"/>
      <c r="O40" s="198"/>
      <c r="P40" s="198"/>
      <c r="Q40" s="195">
        <f t="shared" si="10"/>
        <v>0</v>
      </c>
      <c r="R40" s="195">
        <f t="shared" si="11"/>
        <v>0</v>
      </c>
      <c r="T40" s="194">
        <f t="shared" si="18"/>
        <v>0</v>
      </c>
      <c r="U40" s="193">
        <f t="shared" si="12"/>
        <v>44439</v>
      </c>
      <c r="V40" s="192">
        <f t="shared" si="13"/>
        <v>0</v>
      </c>
      <c r="W40" s="192">
        <f t="shared" si="14"/>
        <v>0</v>
      </c>
      <c r="X40" s="192">
        <f t="shared" si="19"/>
        <v>0</v>
      </c>
      <c r="Y40" s="192">
        <f t="shared" si="15"/>
        <v>0</v>
      </c>
      <c r="Z40" s="192">
        <f t="shared" si="20"/>
        <v>0</v>
      </c>
      <c r="AA40" s="191"/>
      <c r="AB40" s="203"/>
      <c r="AC40" s="191"/>
      <c r="AD40" s="206"/>
      <c r="AE40" s="191"/>
      <c r="AF40" s="191"/>
      <c r="AG40" s="191"/>
      <c r="AH40" s="191"/>
      <c r="AI40" s="191"/>
      <c r="AJ40" s="207"/>
      <c r="AK40" s="196"/>
      <c r="AL40" s="196"/>
      <c r="AM40" s="196"/>
    </row>
    <row r="41" spans="3:39" ht="15" customHeight="1">
      <c r="C41" s="195">
        <f t="shared" si="4"/>
        <v>0</v>
      </c>
      <c r="D41" s="195">
        <f t="shared" si="5"/>
        <v>0</v>
      </c>
      <c r="F41" s="194">
        <f t="shared" si="16"/>
        <v>0</v>
      </c>
      <c r="G41" s="193">
        <f t="shared" si="6"/>
        <v>0</v>
      </c>
      <c r="H41" s="205" t="e">
        <f t="shared" si="2"/>
        <v>#NUM!</v>
      </c>
      <c r="I41" s="205" t="e">
        <f t="shared" si="17"/>
        <v>#NUM!</v>
      </c>
      <c r="J41" s="205" t="e">
        <f t="shared" si="7"/>
        <v>#NUM!</v>
      </c>
      <c r="K41" s="205" t="e">
        <f t="shared" si="8"/>
        <v>#NUM!</v>
      </c>
      <c r="L41" s="204" t="e">
        <f t="shared" si="9"/>
        <v>#NUM!</v>
      </c>
      <c r="M41" s="198"/>
      <c r="N41" s="198"/>
      <c r="O41" s="198"/>
      <c r="P41" s="198"/>
      <c r="Q41" s="195">
        <f t="shared" si="10"/>
        <v>0</v>
      </c>
      <c r="R41" s="195">
        <f t="shared" si="11"/>
        <v>0</v>
      </c>
      <c r="T41" s="194">
        <f t="shared" si="18"/>
        <v>0</v>
      </c>
      <c r="U41" s="193">
        <f t="shared" si="12"/>
        <v>44469</v>
      </c>
      <c r="V41" s="192">
        <f t="shared" si="13"/>
        <v>0</v>
      </c>
      <c r="W41" s="192">
        <f t="shared" si="14"/>
        <v>0</v>
      </c>
      <c r="X41" s="192">
        <f t="shared" si="19"/>
        <v>0</v>
      </c>
      <c r="Y41" s="192">
        <f t="shared" si="15"/>
        <v>0</v>
      </c>
      <c r="Z41" s="192">
        <f t="shared" si="20"/>
        <v>0</v>
      </c>
      <c r="AA41" s="191"/>
      <c r="AB41" s="203"/>
      <c r="AC41" s="191"/>
      <c r="AD41" s="191"/>
      <c r="AE41" s="191"/>
      <c r="AF41" s="191"/>
      <c r="AG41" s="191"/>
      <c r="AH41" s="191"/>
      <c r="AI41" s="191"/>
      <c r="AJ41" s="191"/>
      <c r="AK41" s="189"/>
      <c r="AL41" s="189"/>
      <c r="AM41" s="189"/>
    </row>
    <row r="42" spans="3:39" ht="15" customHeight="1">
      <c r="C42" s="195">
        <f t="shared" si="4"/>
        <v>0</v>
      </c>
      <c r="D42" s="195">
        <f t="shared" si="5"/>
        <v>0</v>
      </c>
      <c r="F42" s="194">
        <f t="shared" si="16"/>
        <v>0</v>
      </c>
      <c r="G42" s="193">
        <f t="shared" si="6"/>
        <v>0</v>
      </c>
      <c r="H42" s="205" t="e">
        <f t="shared" si="2"/>
        <v>#NUM!</v>
      </c>
      <c r="I42" s="205" t="e">
        <f t="shared" si="17"/>
        <v>#NUM!</v>
      </c>
      <c r="J42" s="205" t="e">
        <f t="shared" si="7"/>
        <v>#NUM!</v>
      </c>
      <c r="K42" s="205" t="e">
        <f t="shared" si="8"/>
        <v>#NUM!</v>
      </c>
      <c r="L42" s="204" t="e">
        <f t="shared" si="9"/>
        <v>#NUM!</v>
      </c>
      <c r="M42" s="198"/>
      <c r="N42" s="198"/>
      <c r="O42" s="198"/>
      <c r="P42" s="198"/>
      <c r="Q42" s="195">
        <f t="shared" si="10"/>
        <v>0</v>
      </c>
      <c r="R42" s="195">
        <f t="shared" si="11"/>
        <v>0</v>
      </c>
      <c r="T42" s="194">
        <f t="shared" si="18"/>
        <v>0</v>
      </c>
      <c r="U42" s="193">
        <f t="shared" si="12"/>
        <v>44500</v>
      </c>
      <c r="V42" s="192">
        <f t="shared" si="13"/>
        <v>0</v>
      </c>
      <c r="W42" s="192">
        <f t="shared" si="14"/>
        <v>0</v>
      </c>
      <c r="X42" s="192">
        <f t="shared" si="19"/>
        <v>0</v>
      </c>
      <c r="Y42" s="192">
        <f t="shared" si="15"/>
        <v>0</v>
      </c>
      <c r="Z42" s="192">
        <f t="shared" si="20"/>
        <v>0</v>
      </c>
      <c r="AA42" s="191"/>
      <c r="AB42" s="203"/>
      <c r="AC42" s="191"/>
      <c r="AD42" s="206"/>
      <c r="AE42" s="191"/>
      <c r="AF42" s="191"/>
      <c r="AG42" s="191"/>
      <c r="AH42" s="191"/>
      <c r="AI42" s="191"/>
      <c r="AJ42" s="191"/>
      <c r="AK42" s="189"/>
      <c r="AL42" s="189"/>
      <c r="AM42" s="189"/>
    </row>
    <row r="43" spans="3:39" ht="15" customHeight="1">
      <c r="C43" s="195">
        <f t="shared" si="4"/>
        <v>0</v>
      </c>
      <c r="D43" s="195">
        <f t="shared" si="5"/>
        <v>0</v>
      </c>
      <c r="F43" s="194">
        <f t="shared" si="16"/>
        <v>0</v>
      </c>
      <c r="G43" s="193">
        <f t="shared" si="6"/>
        <v>0</v>
      </c>
      <c r="H43" s="205" t="e">
        <f t="shared" si="2"/>
        <v>#NUM!</v>
      </c>
      <c r="I43" s="205" t="e">
        <f t="shared" si="17"/>
        <v>#NUM!</v>
      </c>
      <c r="J43" s="205" t="e">
        <f t="shared" si="7"/>
        <v>#NUM!</v>
      </c>
      <c r="K43" s="205" t="e">
        <f t="shared" si="8"/>
        <v>#NUM!</v>
      </c>
      <c r="L43" s="204" t="e">
        <f t="shared" si="9"/>
        <v>#NUM!</v>
      </c>
      <c r="M43" s="198"/>
      <c r="N43" s="198"/>
      <c r="O43" s="198"/>
      <c r="P43" s="198"/>
      <c r="Q43" s="195">
        <f t="shared" si="10"/>
        <v>0</v>
      </c>
      <c r="R43" s="195">
        <f t="shared" si="11"/>
        <v>0</v>
      </c>
      <c r="T43" s="194">
        <f t="shared" si="18"/>
        <v>0</v>
      </c>
      <c r="U43" s="193">
        <f t="shared" si="12"/>
        <v>44530</v>
      </c>
      <c r="V43" s="192">
        <f t="shared" si="13"/>
        <v>0</v>
      </c>
      <c r="W43" s="192">
        <f t="shared" si="14"/>
        <v>0</v>
      </c>
      <c r="X43" s="192">
        <f t="shared" si="19"/>
        <v>0</v>
      </c>
      <c r="Y43" s="192">
        <f t="shared" si="15"/>
        <v>0</v>
      </c>
      <c r="Z43" s="192">
        <f t="shared" si="20"/>
        <v>0</v>
      </c>
      <c r="AA43" s="191"/>
      <c r="AB43" s="203"/>
      <c r="AC43" s="191"/>
      <c r="AD43" s="191"/>
      <c r="AE43" s="191"/>
      <c r="AF43" s="191"/>
      <c r="AG43" s="191"/>
      <c r="AH43" s="191"/>
      <c r="AI43" s="191"/>
      <c r="AJ43" s="191"/>
      <c r="AK43" s="189"/>
      <c r="AL43" s="189"/>
      <c r="AM43" s="189"/>
    </row>
    <row r="44" spans="3:39" ht="15" customHeight="1">
      <c r="C44" s="195">
        <f t="shared" si="4"/>
        <v>0</v>
      </c>
      <c r="D44" s="195">
        <f t="shared" si="5"/>
        <v>0</v>
      </c>
      <c r="F44" s="194">
        <f t="shared" si="16"/>
        <v>0</v>
      </c>
      <c r="G44" s="193">
        <f t="shared" si="6"/>
        <v>0</v>
      </c>
      <c r="H44" s="205" t="e">
        <f t="shared" si="2"/>
        <v>#NUM!</v>
      </c>
      <c r="I44" s="205" t="e">
        <f t="shared" si="17"/>
        <v>#NUM!</v>
      </c>
      <c r="J44" s="205" t="e">
        <f t="shared" si="7"/>
        <v>#NUM!</v>
      </c>
      <c r="K44" s="205" t="e">
        <f t="shared" si="8"/>
        <v>#NUM!</v>
      </c>
      <c r="L44" s="204" t="e">
        <f t="shared" si="9"/>
        <v>#NUM!</v>
      </c>
      <c r="M44" s="198"/>
      <c r="N44" s="198"/>
      <c r="O44" s="198"/>
      <c r="P44" s="198"/>
      <c r="Q44" s="195">
        <f t="shared" si="10"/>
        <v>0</v>
      </c>
      <c r="R44" s="195">
        <f t="shared" si="11"/>
        <v>0</v>
      </c>
      <c r="T44" s="194">
        <f t="shared" si="18"/>
        <v>0</v>
      </c>
      <c r="U44" s="193">
        <f t="shared" si="12"/>
        <v>44561</v>
      </c>
      <c r="V44" s="192">
        <f t="shared" si="13"/>
        <v>0</v>
      </c>
      <c r="W44" s="192">
        <f t="shared" si="14"/>
        <v>0</v>
      </c>
      <c r="X44" s="192">
        <f t="shared" si="19"/>
        <v>0</v>
      </c>
      <c r="Y44" s="192">
        <f t="shared" si="15"/>
        <v>0</v>
      </c>
      <c r="Z44" s="192">
        <f t="shared" si="20"/>
        <v>0</v>
      </c>
      <c r="AA44" s="191"/>
      <c r="AB44" s="203"/>
      <c r="AC44" s="191"/>
      <c r="AD44" s="206"/>
      <c r="AE44" s="191"/>
      <c r="AF44" s="191"/>
      <c r="AG44" s="191"/>
      <c r="AH44" s="191"/>
      <c r="AI44" s="191"/>
      <c r="AJ44" s="191"/>
      <c r="AK44" s="189"/>
      <c r="AL44" s="189"/>
      <c r="AM44" s="189"/>
    </row>
    <row r="45" spans="3:39" ht="15" customHeight="1">
      <c r="C45" s="195">
        <f t="shared" si="4"/>
        <v>0</v>
      </c>
      <c r="D45" s="195">
        <f t="shared" si="5"/>
        <v>0</v>
      </c>
      <c r="F45" s="194">
        <f t="shared" si="16"/>
        <v>0</v>
      </c>
      <c r="G45" s="193">
        <f t="shared" si="6"/>
        <v>0</v>
      </c>
      <c r="H45" s="205" t="e">
        <f t="shared" si="2"/>
        <v>#NUM!</v>
      </c>
      <c r="I45" s="205" t="e">
        <f t="shared" si="17"/>
        <v>#NUM!</v>
      </c>
      <c r="J45" s="205" t="e">
        <f t="shared" si="7"/>
        <v>#NUM!</v>
      </c>
      <c r="K45" s="205" t="e">
        <f t="shared" si="8"/>
        <v>#NUM!</v>
      </c>
      <c r="L45" s="204" t="e">
        <f t="shared" si="9"/>
        <v>#NUM!</v>
      </c>
      <c r="M45" s="198"/>
      <c r="N45" s="198"/>
      <c r="O45" s="198"/>
      <c r="P45" s="198"/>
      <c r="Q45" s="195">
        <f t="shared" si="10"/>
        <v>0</v>
      </c>
      <c r="R45" s="195">
        <f t="shared" si="11"/>
        <v>0</v>
      </c>
      <c r="T45" s="194">
        <f t="shared" si="18"/>
        <v>0</v>
      </c>
      <c r="U45" s="193">
        <f t="shared" si="12"/>
        <v>44592</v>
      </c>
      <c r="V45" s="192">
        <f t="shared" si="13"/>
        <v>0</v>
      </c>
      <c r="W45" s="192">
        <f t="shared" si="14"/>
        <v>0</v>
      </c>
      <c r="X45" s="192">
        <f t="shared" si="19"/>
        <v>0</v>
      </c>
      <c r="Y45" s="192">
        <f t="shared" si="15"/>
        <v>0</v>
      </c>
      <c r="Z45" s="192">
        <f t="shared" si="20"/>
        <v>0</v>
      </c>
      <c r="AA45" s="191"/>
      <c r="AB45" s="203"/>
      <c r="AC45" s="191"/>
      <c r="AD45" s="191"/>
      <c r="AE45" s="191"/>
      <c r="AF45" s="191"/>
      <c r="AG45" s="191"/>
      <c r="AH45" s="191"/>
      <c r="AI45" s="191"/>
      <c r="AJ45" s="191"/>
      <c r="AK45" s="189"/>
      <c r="AL45" s="189"/>
      <c r="AM45" s="189"/>
    </row>
    <row r="46" spans="3:39" ht="15" customHeight="1">
      <c r="C46" s="195">
        <f t="shared" si="4"/>
        <v>0</v>
      </c>
      <c r="D46" s="195">
        <f t="shared" si="5"/>
        <v>0</v>
      </c>
      <c r="F46" s="194">
        <f t="shared" si="16"/>
        <v>0</v>
      </c>
      <c r="G46" s="193">
        <f t="shared" si="6"/>
        <v>0</v>
      </c>
      <c r="H46" s="205" t="e">
        <f t="shared" si="2"/>
        <v>#NUM!</v>
      </c>
      <c r="I46" s="205" t="e">
        <f t="shared" si="17"/>
        <v>#NUM!</v>
      </c>
      <c r="J46" s="205" t="e">
        <f t="shared" si="7"/>
        <v>#NUM!</v>
      </c>
      <c r="K46" s="205" t="e">
        <f t="shared" si="8"/>
        <v>#NUM!</v>
      </c>
      <c r="L46" s="204" t="e">
        <f t="shared" si="9"/>
        <v>#NUM!</v>
      </c>
      <c r="M46" s="198"/>
      <c r="N46" s="198"/>
      <c r="O46" s="198"/>
      <c r="P46" s="198"/>
      <c r="Q46" s="195">
        <f t="shared" si="10"/>
        <v>0</v>
      </c>
      <c r="R46" s="195">
        <f t="shared" si="11"/>
        <v>0</v>
      </c>
      <c r="T46" s="194">
        <f t="shared" si="18"/>
        <v>0</v>
      </c>
      <c r="U46" s="193">
        <f t="shared" si="12"/>
        <v>44620</v>
      </c>
      <c r="V46" s="192">
        <f t="shared" si="13"/>
        <v>0</v>
      </c>
      <c r="W46" s="192">
        <f t="shared" si="14"/>
        <v>0</v>
      </c>
      <c r="X46" s="192">
        <f t="shared" si="19"/>
        <v>0</v>
      </c>
      <c r="Y46" s="192">
        <f t="shared" si="15"/>
        <v>0</v>
      </c>
      <c r="Z46" s="192">
        <f t="shared" si="20"/>
        <v>0</v>
      </c>
      <c r="AA46" s="191"/>
      <c r="AB46" s="203"/>
      <c r="AC46" s="191"/>
      <c r="AD46" s="206"/>
      <c r="AE46" s="191"/>
      <c r="AF46" s="191"/>
      <c r="AG46" s="191"/>
      <c r="AH46" s="191"/>
      <c r="AI46" s="191"/>
      <c r="AJ46" s="191"/>
      <c r="AK46" s="189"/>
      <c r="AL46" s="189"/>
      <c r="AM46" s="189"/>
    </row>
    <row r="47" spans="3:39" ht="15" customHeight="1">
      <c r="C47" s="195">
        <f t="shared" si="4"/>
        <v>0</v>
      </c>
      <c r="D47" s="195">
        <f t="shared" si="5"/>
        <v>0</v>
      </c>
      <c r="F47" s="194">
        <f t="shared" si="16"/>
        <v>0</v>
      </c>
      <c r="G47" s="193">
        <f t="shared" si="6"/>
        <v>0</v>
      </c>
      <c r="H47" s="205" t="e">
        <f t="shared" si="2"/>
        <v>#NUM!</v>
      </c>
      <c r="I47" s="205" t="e">
        <f t="shared" si="17"/>
        <v>#NUM!</v>
      </c>
      <c r="J47" s="205" t="e">
        <f t="shared" si="7"/>
        <v>#NUM!</v>
      </c>
      <c r="K47" s="205" t="e">
        <f t="shared" si="8"/>
        <v>#NUM!</v>
      </c>
      <c r="L47" s="204" t="e">
        <f t="shared" si="9"/>
        <v>#NUM!</v>
      </c>
      <c r="M47" s="198"/>
      <c r="N47" s="198"/>
      <c r="O47" s="198"/>
      <c r="P47" s="198"/>
      <c r="Q47" s="195">
        <f t="shared" si="10"/>
        <v>0</v>
      </c>
      <c r="R47" s="195">
        <f t="shared" si="11"/>
        <v>0</v>
      </c>
      <c r="T47" s="194">
        <f t="shared" si="18"/>
        <v>0</v>
      </c>
      <c r="U47" s="193">
        <f t="shared" si="12"/>
        <v>44651</v>
      </c>
      <c r="V47" s="192">
        <f t="shared" si="13"/>
        <v>0</v>
      </c>
      <c r="W47" s="192">
        <f t="shared" si="14"/>
        <v>0</v>
      </c>
      <c r="X47" s="192">
        <f t="shared" si="19"/>
        <v>0</v>
      </c>
      <c r="Y47" s="192">
        <f t="shared" si="15"/>
        <v>0</v>
      </c>
      <c r="Z47" s="192">
        <f t="shared" si="20"/>
        <v>0</v>
      </c>
      <c r="AA47" s="191"/>
      <c r="AB47" s="203"/>
      <c r="AC47" s="191"/>
      <c r="AD47" s="191"/>
      <c r="AE47" s="191"/>
      <c r="AF47" s="191"/>
      <c r="AG47" s="191"/>
      <c r="AH47" s="191"/>
      <c r="AI47" s="191"/>
      <c r="AJ47" s="191"/>
      <c r="AK47" s="189"/>
      <c r="AL47" s="189"/>
      <c r="AM47" s="189"/>
    </row>
    <row r="48" spans="3:39" ht="15" customHeight="1">
      <c r="C48" s="195">
        <f t="shared" si="4"/>
        <v>0</v>
      </c>
      <c r="D48" s="195">
        <f t="shared" si="5"/>
        <v>0</v>
      </c>
      <c r="F48" s="194">
        <f t="shared" si="16"/>
        <v>0</v>
      </c>
      <c r="G48" s="193">
        <f t="shared" si="6"/>
        <v>0</v>
      </c>
      <c r="H48" s="205" t="e">
        <f t="shared" si="2"/>
        <v>#NUM!</v>
      </c>
      <c r="I48" s="205" t="e">
        <f t="shared" si="17"/>
        <v>#NUM!</v>
      </c>
      <c r="J48" s="205" t="e">
        <f t="shared" si="7"/>
        <v>#NUM!</v>
      </c>
      <c r="K48" s="205" t="e">
        <f t="shared" si="8"/>
        <v>#NUM!</v>
      </c>
      <c r="L48" s="204" t="e">
        <f t="shared" si="9"/>
        <v>#NUM!</v>
      </c>
      <c r="M48" s="198"/>
      <c r="N48" s="198"/>
      <c r="O48" s="198"/>
      <c r="P48" s="198"/>
      <c r="Q48" s="195">
        <f t="shared" si="10"/>
        <v>0</v>
      </c>
      <c r="R48" s="195">
        <f t="shared" si="11"/>
        <v>0</v>
      </c>
      <c r="T48" s="194">
        <f t="shared" si="18"/>
        <v>0</v>
      </c>
      <c r="U48" s="193">
        <f t="shared" si="12"/>
        <v>44681</v>
      </c>
      <c r="V48" s="192">
        <f t="shared" si="13"/>
        <v>0</v>
      </c>
      <c r="W48" s="192">
        <f t="shared" si="14"/>
        <v>0</v>
      </c>
      <c r="X48" s="192">
        <f t="shared" si="19"/>
        <v>0</v>
      </c>
      <c r="Y48" s="192">
        <f t="shared" si="15"/>
        <v>0</v>
      </c>
      <c r="Z48" s="192">
        <f t="shared" si="20"/>
        <v>0</v>
      </c>
      <c r="AA48" s="191"/>
      <c r="AB48" s="203"/>
      <c r="AC48" s="191"/>
      <c r="AD48" s="206"/>
      <c r="AE48" s="191"/>
      <c r="AF48" s="191"/>
      <c r="AG48" s="191"/>
      <c r="AH48" s="191"/>
      <c r="AI48" s="191"/>
      <c r="AJ48" s="191"/>
      <c r="AK48" s="189"/>
      <c r="AL48" s="189"/>
      <c r="AM48" s="189"/>
    </row>
    <row r="49" spans="3:40" ht="15" customHeight="1">
      <c r="C49" s="195">
        <f t="shared" si="4"/>
        <v>0</v>
      </c>
      <c r="D49" s="195">
        <f t="shared" si="5"/>
        <v>0</v>
      </c>
      <c r="F49" s="194">
        <f t="shared" si="16"/>
        <v>0</v>
      </c>
      <c r="G49" s="193">
        <f t="shared" si="6"/>
        <v>0</v>
      </c>
      <c r="H49" s="205" t="e">
        <f t="shared" si="2"/>
        <v>#NUM!</v>
      </c>
      <c r="I49" s="205" t="e">
        <f t="shared" si="17"/>
        <v>#NUM!</v>
      </c>
      <c r="J49" s="205" t="e">
        <f t="shared" si="7"/>
        <v>#NUM!</v>
      </c>
      <c r="K49" s="205" t="e">
        <f t="shared" si="8"/>
        <v>#NUM!</v>
      </c>
      <c r="L49" s="204" t="e">
        <f t="shared" si="9"/>
        <v>#NUM!</v>
      </c>
      <c r="M49" s="198"/>
      <c r="N49" s="198"/>
      <c r="O49" s="198"/>
      <c r="P49" s="198"/>
      <c r="Q49" s="195">
        <f t="shared" si="10"/>
        <v>0</v>
      </c>
      <c r="R49" s="195">
        <f t="shared" si="11"/>
        <v>0</v>
      </c>
      <c r="T49" s="194">
        <f t="shared" si="18"/>
        <v>0</v>
      </c>
      <c r="U49" s="193">
        <f t="shared" si="12"/>
        <v>44712</v>
      </c>
      <c r="V49" s="192">
        <f t="shared" si="13"/>
        <v>0</v>
      </c>
      <c r="W49" s="192">
        <f t="shared" si="14"/>
        <v>0</v>
      </c>
      <c r="X49" s="192">
        <f t="shared" si="19"/>
        <v>0</v>
      </c>
      <c r="Y49" s="192">
        <f t="shared" si="15"/>
        <v>0</v>
      </c>
      <c r="Z49" s="192">
        <f t="shared" si="20"/>
        <v>0</v>
      </c>
      <c r="AA49" s="191"/>
      <c r="AB49" s="203"/>
      <c r="AC49" s="191"/>
      <c r="AD49" s="191"/>
      <c r="AE49" s="191"/>
      <c r="AF49" s="191"/>
      <c r="AG49" s="191"/>
      <c r="AH49" s="191"/>
      <c r="AI49" s="191"/>
      <c r="AJ49" s="191"/>
      <c r="AK49" s="189"/>
      <c r="AL49" s="189"/>
      <c r="AM49" s="189"/>
    </row>
    <row r="50" spans="3:40" ht="15" customHeight="1">
      <c r="C50" s="195">
        <f t="shared" si="4"/>
        <v>0</v>
      </c>
      <c r="D50" s="195">
        <f t="shared" si="5"/>
        <v>0</v>
      </c>
      <c r="F50" s="194">
        <f t="shared" si="16"/>
        <v>0</v>
      </c>
      <c r="G50" s="193">
        <f t="shared" si="6"/>
        <v>0</v>
      </c>
      <c r="H50" s="205" t="e">
        <f t="shared" si="2"/>
        <v>#NUM!</v>
      </c>
      <c r="I50" s="205" t="e">
        <f t="shared" si="17"/>
        <v>#NUM!</v>
      </c>
      <c r="J50" s="205" t="e">
        <f t="shared" si="7"/>
        <v>#NUM!</v>
      </c>
      <c r="K50" s="205" t="e">
        <f t="shared" si="8"/>
        <v>#NUM!</v>
      </c>
      <c r="L50" s="204" t="e">
        <f t="shared" si="9"/>
        <v>#NUM!</v>
      </c>
      <c r="M50" s="198"/>
      <c r="N50" s="198"/>
      <c r="O50" s="198"/>
      <c r="P50" s="198"/>
      <c r="Q50" s="195">
        <f t="shared" si="10"/>
        <v>0</v>
      </c>
      <c r="R50" s="195">
        <f t="shared" si="11"/>
        <v>0</v>
      </c>
      <c r="T50" s="194">
        <f t="shared" si="18"/>
        <v>0</v>
      </c>
      <c r="U50" s="193">
        <f t="shared" si="12"/>
        <v>44742</v>
      </c>
      <c r="V50" s="192">
        <f t="shared" si="13"/>
        <v>0</v>
      </c>
      <c r="W50" s="192">
        <f t="shared" si="14"/>
        <v>0</v>
      </c>
      <c r="X50" s="192">
        <f t="shared" si="19"/>
        <v>0</v>
      </c>
      <c r="Y50" s="192">
        <f t="shared" si="15"/>
        <v>0</v>
      </c>
      <c r="Z50" s="192">
        <f t="shared" si="20"/>
        <v>0</v>
      </c>
      <c r="AA50" s="191"/>
      <c r="AB50" s="203"/>
      <c r="AC50" s="191"/>
      <c r="AD50" s="206"/>
      <c r="AE50" s="191"/>
      <c r="AF50" s="191"/>
      <c r="AG50" s="191"/>
      <c r="AH50" s="191"/>
      <c r="AI50" s="191"/>
      <c r="AJ50" s="191"/>
      <c r="AK50" s="189"/>
      <c r="AL50" s="189"/>
      <c r="AM50" s="189"/>
    </row>
    <row r="51" spans="3:40" ht="15" customHeight="1">
      <c r="C51" s="195">
        <f t="shared" si="4"/>
        <v>0</v>
      </c>
      <c r="D51" s="195">
        <f t="shared" si="5"/>
        <v>0</v>
      </c>
      <c r="F51" s="194">
        <f t="shared" si="16"/>
        <v>0</v>
      </c>
      <c r="G51" s="193">
        <f t="shared" si="6"/>
        <v>0</v>
      </c>
      <c r="H51" s="205" t="e">
        <f t="shared" si="2"/>
        <v>#NUM!</v>
      </c>
      <c r="I51" s="205" t="e">
        <f t="shared" si="17"/>
        <v>#NUM!</v>
      </c>
      <c r="J51" s="205" t="e">
        <f t="shared" si="7"/>
        <v>#NUM!</v>
      </c>
      <c r="K51" s="205" t="e">
        <f t="shared" si="8"/>
        <v>#NUM!</v>
      </c>
      <c r="L51" s="204" t="e">
        <f t="shared" si="9"/>
        <v>#NUM!</v>
      </c>
      <c r="M51" s="198"/>
      <c r="N51" s="198"/>
      <c r="O51" s="198"/>
      <c r="P51" s="198"/>
      <c r="Q51" s="195">
        <f t="shared" si="10"/>
        <v>0</v>
      </c>
      <c r="R51" s="195">
        <f t="shared" si="11"/>
        <v>0</v>
      </c>
      <c r="T51" s="194">
        <f t="shared" si="18"/>
        <v>0</v>
      </c>
      <c r="U51" s="193">
        <f t="shared" si="12"/>
        <v>44773</v>
      </c>
      <c r="V51" s="192">
        <f t="shared" si="13"/>
        <v>0</v>
      </c>
      <c r="W51" s="192">
        <f t="shared" si="14"/>
        <v>0</v>
      </c>
      <c r="X51" s="192">
        <f t="shared" si="19"/>
        <v>0</v>
      </c>
      <c r="Y51" s="192">
        <f t="shared" si="15"/>
        <v>0</v>
      </c>
      <c r="Z51" s="192">
        <f t="shared" si="20"/>
        <v>0</v>
      </c>
      <c r="AA51" s="191"/>
      <c r="AB51" s="203"/>
      <c r="AC51" s="191"/>
      <c r="AD51" s="191"/>
      <c r="AE51" s="191"/>
      <c r="AF51" s="191"/>
      <c r="AG51" s="191"/>
      <c r="AH51" s="191"/>
      <c r="AI51" s="191"/>
      <c r="AJ51" s="191"/>
      <c r="AK51" s="189"/>
      <c r="AL51" s="189"/>
      <c r="AM51" s="189"/>
    </row>
    <row r="52" spans="3:40" ht="15" customHeight="1">
      <c r="C52" s="195">
        <f t="shared" si="4"/>
        <v>0</v>
      </c>
      <c r="D52" s="195">
        <f t="shared" si="5"/>
        <v>0</v>
      </c>
      <c r="F52" s="194">
        <f t="shared" si="16"/>
        <v>0</v>
      </c>
      <c r="G52" s="193">
        <f t="shared" si="6"/>
        <v>0</v>
      </c>
      <c r="H52" s="205" t="e">
        <f t="shared" si="2"/>
        <v>#NUM!</v>
      </c>
      <c r="I52" s="205" t="e">
        <f t="shared" si="17"/>
        <v>#NUM!</v>
      </c>
      <c r="J52" s="205" t="e">
        <f t="shared" si="7"/>
        <v>#NUM!</v>
      </c>
      <c r="K52" s="205" t="e">
        <f t="shared" si="8"/>
        <v>#NUM!</v>
      </c>
      <c r="L52" s="204" t="e">
        <f t="shared" si="9"/>
        <v>#NUM!</v>
      </c>
      <c r="M52" s="198"/>
      <c r="N52" s="198"/>
      <c r="O52" s="198"/>
      <c r="P52" s="198"/>
      <c r="Q52" s="195">
        <f t="shared" si="10"/>
        <v>0</v>
      </c>
      <c r="R52" s="195">
        <f t="shared" si="11"/>
        <v>0</v>
      </c>
      <c r="T52" s="194">
        <f t="shared" si="18"/>
        <v>0</v>
      </c>
      <c r="U52" s="193">
        <f t="shared" si="12"/>
        <v>44804</v>
      </c>
      <c r="V52" s="192">
        <f t="shared" si="13"/>
        <v>0</v>
      </c>
      <c r="W52" s="192">
        <f t="shared" si="14"/>
        <v>0</v>
      </c>
      <c r="X52" s="192">
        <f t="shared" si="19"/>
        <v>0</v>
      </c>
      <c r="Y52" s="192">
        <f t="shared" si="15"/>
        <v>0</v>
      </c>
      <c r="Z52" s="192">
        <f t="shared" si="20"/>
        <v>0</v>
      </c>
      <c r="AA52" s="191"/>
      <c r="AB52" s="203"/>
      <c r="AC52" s="191"/>
      <c r="AD52" s="206"/>
      <c r="AE52" s="191"/>
      <c r="AF52" s="191"/>
      <c r="AG52" s="191"/>
      <c r="AH52" s="191"/>
      <c r="AI52" s="191"/>
      <c r="AJ52" s="191"/>
      <c r="AK52" s="189"/>
      <c r="AL52" s="189"/>
      <c r="AM52" s="189"/>
    </row>
    <row r="53" spans="3:40">
      <c r="C53" s="195">
        <f t="shared" si="4"/>
        <v>0</v>
      </c>
      <c r="D53" s="195">
        <f t="shared" si="5"/>
        <v>0</v>
      </c>
      <c r="F53" s="194">
        <f t="shared" si="16"/>
        <v>0</v>
      </c>
      <c r="G53" s="193">
        <f t="shared" si="6"/>
        <v>0</v>
      </c>
      <c r="H53" s="205" t="e">
        <f t="shared" si="2"/>
        <v>#NUM!</v>
      </c>
      <c r="I53" s="205" t="e">
        <f t="shared" si="17"/>
        <v>#NUM!</v>
      </c>
      <c r="J53" s="205" t="e">
        <f t="shared" si="7"/>
        <v>#NUM!</v>
      </c>
      <c r="K53" s="205" t="e">
        <f t="shared" si="8"/>
        <v>#NUM!</v>
      </c>
      <c r="L53" s="204" t="e">
        <f t="shared" si="9"/>
        <v>#NUM!</v>
      </c>
      <c r="M53" s="198"/>
      <c r="N53" s="198"/>
      <c r="O53" s="198"/>
      <c r="P53" s="198"/>
      <c r="Q53" s="195">
        <f t="shared" si="10"/>
        <v>0</v>
      </c>
      <c r="R53" s="195">
        <f t="shared" si="11"/>
        <v>0</v>
      </c>
      <c r="T53" s="194">
        <f t="shared" si="18"/>
        <v>0</v>
      </c>
      <c r="U53" s="193">
        <f t="shared" si="12"/>
        <v>44834</v>
      </c>
      <c r="V53" s="192">
        <f t="shared" si="13"/>
        <v>0</v>
      </c>
      <c r="W53" s="192">
        <f t="shared" si="14"/>
        <v>0</v>
      </c>
      <c r="X53" s="192">
        <f t="shared" si="19"/>
        <v>0</v>
      </c>
      <c r="Y53" s="192">
        <f t="shared" si="15"/>
        <v>0</v>
      </c>
      <c r="Z53" s="192">
        <f t="shared" si="20"/>
        <v>0</v>
      </c>
      <c r="AA53" s="191"/>
      <c r="AB53" s="203"/>
      <c r="AC53" s="191"/>
      <c r="AD53" s="191"/>
      <c r="AE53" s="191"/>
      <c r="AF53" s="191"/>
      <c r="AG53" s="191"/>
      <c r="AH53" s="191"/>
      <c r="AI53" s="191"/>
      <c r="AJ53" s="191"/>
      <c r="AK53" s="189"/>
      <c r="AL53" s="189"/>
      <c r="AM53" s="189"/>
    </row>
    <row r="54" spans="3:40">
      <c r="C54" s="195">
        <f t="shared" si="4"/>
        <v>0</v>
      </c>
      <c r="D54" s="195">
        <f t="shared" si="5"/>
        <v>0</v>
      </c>
      <c r="F54" s="194">
        <f t="shared" si="16"/>
        <v>0</v>
      </c>
      <c r="G54" s="193">
        <f t="shared" si="6"/>
        <v>0</v>
      </c>
      <c r="H54" s="205" t="e">
        <f t="shared" si="2"/>
        <v>#NUM!</v>
      </c>
      <c r="I54" s="205" t="e">
        <f t="shared" si="17"/>
        <v>#NUM!</v>
      </c>
      <c r="J54" s="205" t="e">
        <f t="shared" si="7"/>
        <v>#NUM!</v>
      </c>
      <c r="K54" s="205" t="e">
        <f t="shared" si="8"/>
        <v>#NUM!</v>
      </c>
      <c r="L54" s="204" t="e">
        <f t="shared" si="9"/>
        <v>#NUM!</v>
      </c>
      <c r="M54" s="198"/>
      <c r="N54" s="198"/>
      <c r="O54" s="198"/>
      <c r="P54" s="198"/>
      <c r="Q54" s="195">
        <f t="shared" si="10"/>
        <v>0</v>
      </c>
      <c r="R54" s="195">
        <f t="shared" si="11"/>
        <v>0</v>
      </c>
      <c r="T54" s="194">
        <f t="shared" si="18"/>
        <v>0</v>
      </c>
      <c r="U54" s="193">
        <f t="shared" si="12"/>
        <v>44865</v>
      </c>
      <c r="V54" s="192">
        <f t="shared" si="13"/>
        <v>0</v>
      </c>
      <c r="W54" s="192">
        <f t="shared" si="14"/>
        <v>0</v>
      </c>
      <c r="X54" s="192">
        <f t="shared" si="19"/>
        <v>0</v>
      </c>
      <c r="Y54" s="192">
        <f t="shared" si="15"/>
        <v>0</v>
      </c>
      <c r="Z54" s="192">
        <f t="shared" si="20"/>
        <v>0</v>
      </c>
      <c r="AA54" s="191"/>
      <c r="AB54" s="203"/>
      <c r="AC54" s="191"/>
      <c r="AD54" s="206"/>
      <c r="AE54" s="191"/>
      <c r="AF54" s="191"/>
      <c r="AG54" s="191"/>
      <c r="AH54" s="191"/>
      <c r="AI54" s="191"/>
      <c r="AJ54" s="191"/>
      <c r="AK54" s="189"/>
      <c r="AL54" s="189"/>
      <c r="AM54" s="189"/>
    </row>
    <row r="55" spans="3:40">
      <c r="C55" s="195">
        <f t="shared" si="4"/>
        <v>0</v>
      </c>
      <c r="D55" s="195">
        <f t="shared" si="5"/>
        <v>0</v>
      </c>
      <c r="F55" s="194">
        <f t="shared" si="16"/>
        <v>0</v>
      </c>
      <c r="G55" s="193">
        <f t="shared" si="6"/>
        <v>0</v>
      </c>
      <c r="H55" s="205" t="e">
        <f t="shared" si="2"/>
        <v>#NUM!</v>
      </c>
      <c r="I55" s="205" t="e">
        <f t="shared" si="17"/>
        <v>#NUM!</v>
      </c>
      <c r="J55" s="205" t="e">
        <f t="shared" si="7"/>
        <v>#NUM!</v>
      </c>
      <c r="K55" s="205" t="e">
        <f t="shared" si="8"/>
        <v>#NUM!</v>
      </c>
      <c r="L55" s="204" t="e">
        <f t="shared" si="9"/>
        <v>#NUM!</v>
      </c>
      <c r="M55" s="198"/>
      <c r="N55" s="198"/>
      <c r="O55" s="198"/>
      <c r="P55" s="198"/>
      <c r="Q55" s="195">
        <f t="shared" si="10"/>
        <v>0</v>
      </c>
      <c r="R55" s="195">
        <f t="shared" si="11"/>
        <v>0</v>
      </c>
      <c r="T55" s="194">
        <f t="shared" si="18"/>
        <v>0</v>
      </c>
      <c r="U55" s="193">
        <f t="shared" si="12"/>
        <v>44895</v>
      </c>
      <c r="V55" s="192">
        <f t="shared" si="13"/>
        <v>0</v>
      </c>
      <c r="W55" s="192">
        <f t="shared" si="14"/>
        <v>0</v>
      </c>
      <c r="X55" s="192">
        <f t="shared" si="19"/>
        <v>0</v>
      </c>
      <c r="Y55" s="192">
        <f t="shared" si="15"/>
        <v>0</v>
      </c>
      <c r="Z55" s="192">
        <f t="shared" si="20"/>
        <v>0</v>
      </c>
      <c r="AA55" s="191"/>
      <c r="AB55" s="203"/>
      <c r="AC55" s="191"/>
      <c r="AD55" s="191"/>
      <c r="AE55" s="191"/>
      <c r="AF55" s="191"/>
      <c r="AG55" s="191"/>
      <c r="AH55" s="191"/>
      <c r="AI55" s="191"/>
      <c r="AJ55" s="191"/>
      <c r="AK55" s="189"/>
      <c r="AL55" s="189"/>
      <c r="AM55" s="189"/>
    </row>
    <row r="56" spans="3:40">
      <c r="C56" s="195">
        <f t="shared" si="4"/>
        <v>0</v>
      </c>
      <c r="D56" s="195">
        <f t="shared" si="5"/>
        <v>0</v>
      </c>
      <c r="F56" s="194">
        <f t="shared" si="16"/>
        <v>0</v>
      </c>
      <c r="G56" s="193">
        <f t="shared" si="6"/>
        <v>0</v>
      </c>
      <c r="H56" s="205" t="e">
        <f t="shared" si="2"/>
        <v>#NUM!</v>
      </c>
      <c r="I56" s="205" t="e">
        <f t="shared" si="17"/>
        <v>#NUM!</v>
      </c>
      <c r="J56" s="205" t="e">
        <f t="shared" si="7"/>
        <v>#NUM!</v>
      </c>
      <c r="K56" s="205" t="e">
        <f t="shared" si="8"/>
        <v>#NUM!</v>
      </c>
      <c r="L56" s="204" t="e">
        <f t="shared" si="9"/>
        <v>#NUM!</v>
      </c>
      <c r="M56" s="198"/>
      <c r="N56" s="198"/>
      <c r="O56" s="198"/>
      <c r="P56" s="198"/>
      <c r="Q56" s="195">
        <f t="shared" si="10"/>
        <v>0</v>
      </c>
      <c r="R56" s="195">
        <f t="shared" si="11"/>
        <v>0</v>
      </c>
      <c r="T56" s="194">
        <f t="shared" si="18"/>
        <v>0</v>
      </c>
      <c r="U56" s="193">
        <f t="shared" si="12"/>
        <v>44926</v>
      </c>
      <c r="V56" s="192">
        <f t="shared" si="13"/>
        <v>0</v>
      </c>
      <c r="W56" s="192">
        <f t="shared" si="14"/>
        <v>0</v>
      </c>
      <c r="X56" s="192">
        <f t="shared" si="19"/>
        <v>0</v>
      </c>
      <c r="Y56" s="192">
        <f t="shared" si="15"/>
        <v>0</v>
      </c>
      <c r="Z56" s="192">
        <f t="shared" si="20"/>
        <v>0</v>
      </c>
      <c r="AA56" s="191"/>
      <c r="AB56" s="203"/>
      <c r="AC56" s="191"/>
      <c r="AD56" s="206"/>
      <c r="AE56" s="191"/>
      <c r="AF56" s="191"/>
      <c r="AG56" s="191"/>
      <c r="AH56" s="191"/>
      <c r="AI56" s="191"/>
      <c r="AJ56" s="191"/>
      <c r="AK56" s="189"/>
      <c r="AL56" s="189"/>
      <c r="AM56" s="189"/>
    </row>
    <row r="57" spans="3:40">
      <c r="C57" s="195">
        <f t="shared" si="4"/>
        <v>0</v>
      </c>
      <c r="D57" s="195">
        <f t="shared" si="5"/>
        <v>0</v>
      </c>
      <c r="F57" s="194">
        <f t="shared" si="16"/>
        <v>0</v>
      </c>
      <c r="G57" s="193">
        <f t="shared" si="6"/>
        <v>0</v>
      </c>
      <c r="H57" s="205" t="e">
        <f t="shared" si="2"/>
        <v>#NUM!</v>
      </c>
      <c r="I57" s="205" t="e">
        <f t="shared" si="17"/>
        <v>#NUM!</v>
      </c>
      <c r="J57" s="205" t="e">
        <f t="shared" si="7"/>
        <v>#NUM!</v>
      </c>
      <c r="K57" s="205" t="e">
        <f t="shared" si="8"/>
        <v>#NUM!</v>
      </c>
      <c r="L57" s="204" t="e">
        <f t="shared" si="9"/>
        <v>#NUM!</v>
      </c>
      <c r="M57" s="198"/>
      <c r="N57" s="198"/>
      <c r="O57" s="198"/>
      <c r="P57" s="198"/>
      <c r="Q57" s="195">
        <f t="shared" si="10"/>
        <v>0</v>
      </c>
      <c r="R57" s="195">
        <f t="shared" si="11"/>
        <v>0</v>
      </c>
      <c r="T57" s="194">
        <f t="shared" si="18"/>
        <v>0</v>
      </c>
      <c r="U57" s="193">
        <f t="shared" si="12"/>
        <v>44957</v>
      </c>
      <c r="V57" s="192">
        <f t="shared" si="13"/>
        <v>0</v>
      </c>
      <c r="W57" s="192">
        <f t="shared" si="14"/>
        <v>0</v>
      </c>
      <c r="X57" s="192">
        <f t="shared" si="19"/>
        <v>0</v>
      </c>
      <c r="Y57" s="192">
        <f t="shared" si="15"/>
        <v>0</v>
      </c>
      <c r="Z57" s="192">
        <f t="shared" si="20"/>
        <v>0</v>
      </c>
      <c r="AA57" s="191"/>
      <c r="AB57" s="203"/>
      <c r="AC57" s="191"/>
      <c r="AD57" s="191"/>
      <c r="AE57" s="191"/>
      <c r="AF57" s="191"/>
      <c r="AG57" s="191"/>
      <c r="AH57" s="191"/>
      <c r="AI57" s="191"/>
      <c r="AJ57" s="191"/>
      <c r="AK57" s="189"/>
      <c r="AL57" s="189"/>
      <c r="AM57" s="189"/>
    </row>
    <row r="58" spans="3:40">
      <c r="C58" s="195">
        <f t="shared" si="4"/>
        <v>0</v>
      </c>
      <c r="D58" s="195">
        <f t="shared" si="5"/>
        <v>0</v>
      </c>
      <c r="F58" s="194">
        <f t="shared" si="16"/>
        <v>0</v>
      </c>
      <c r="G58" s="193">
        <f t="shared" si="6"/>
        <v>0</v>
      </c>
      <c r="H58" s="205" t="e">
        <f t="shared" si="2"/>
        <v>#NUM!</v>
      </c>
      <c r="I58" s="205" t="e">
        <f t="shared" si="17"/>
        <v>#NUM!</v>
      </c>
      <c r="J58" s="205" t="e">
        <f t="shared" si="7"/>
        <v>#NUM!</v>
      </c>
      <c r="K58" s="205" t="e">
        <f t="shared" si="8"/>
        <v>#NUM!</v>
      </c>
      <c r="L58" s="204" t="e">
        <f t="shared" si="9"/>
        <v>#NUM!</v>
      </c>
      <c r="M58" s="198"/>
      <c r="N58" s="198"/>
      <c r="O58" s="198"/>
      <c r="P58" s="198"/>
      <c r="Q58" s="195">
        <f t="shared" si="10"/>
        <v>0</v>
      </c>
      <c r="R58" s="195">
        <f t="shared" si="11"/>
        <v>0</v>
      </c>
      <c r="T58" s="194">
        <f t="shared" si="18"/>
        <v>0</v>
      </c>
      <c r="U58" s="193">
        <f t="shared" si="12"/>
        <v>44985</v>
      </c>
      <c r="V58" s="192">
        <f t="shared" si="13"/>
        <v>0</v>
      </c>
      <c r="W58" s="192">
        <f t="shared" si="14"/>
        <v>0</v>
      </c>
      <c r="X58" s="192">
        <f t="shared" si="19"/>
        <v>0</v>
      </c>
      <c r="Y58" s="192">
        <f t="shared" si="15"/>
        <v>0</v>
      </c>
      <c r="Z58" s="192">
        <f t="shared" si="20"/>
        <v>0</v>
      </c>
      <c r="AA58" s="191"/>
      <c r="AB58" s="203"/>
      <c r="AC58" s="191"/>
      <c r="AD58" s="206"/>
      <c r="AE58" s="191"/>
      <c r="AF58" s="191"/>
      <c r="AG58" s="191"/>
      <c r="AH58" s="191"/>
      <c r="AI58" s="191"/>
      <c r="AJ58" s="191"/>
      <c r="AK58" s="189"/>
      <c r="AL58" s="189"/>
      <c r="AM58" s="189"/>
      <c r="AN58" s="199"/>
    </row>
    <row r="59" spans="3:40">
      <c r="C59" s="195">
        <f t="shared" si="4"/>
        <v>0</v>
      </c>
      <c r="D59" s="195">
        <f t="shared" si="5"/>
        <v>0</v>
      </c>
      <c r="F59" s="194">
        <f t="shared" si="16"/>
        <v>0</v>
      </c>
      <c r="G59" s="193">
        <f t="shared" si="6"/>
        <v>0</v>
      </c>
      <c r="H59" s="205" t="e">
        <f t="shared" si="2"/>
        <v>#NUM!</v>
      </c>
      <c r="I59" s="205" t="e">
        <f t="shared" si="17"/>
        <v>#NUM!</v>
      </c>
      <c r="J59" s="205" t="e">
        <f t="shared" si="7"/>
        <v>#NUM!</v>
      </c>
      <c r="K59" s="205" t="e">
        <f t="shared" si="8"/>
        <v>#NUM!</v>
      </c>
      <c r="L59" s="204" t="e">
        <f t="shared" si="9"/>
        <v>#NUM!</v>
      </c>
      <c r="M59" s="198"/>
      <c r="N59" s="198"/>
      <c r="O59" s="198"/>
      <c r="P59" s="198"/>
      <c r="Q59" s="195">
        <f t="shared" si="10"/>
        <v>0</v>
      </c>
      <c r="R59" s="195">
        <f t="shared" si="11"/>
        <v>0</v>
      </c>
      <c r="T59" s="194">
        <f t="shared" si="18"/>
        <v>0</v>
      </c>
      <c r="U59" s="193">
        <f t="shared" si="12"/>
        <v>45016</v>
      </c>
      <c r="V59" s="192">
        <f t="shared" si="13"/>
        <v>0</v>
      </c>
      <c r="W59" s="192">
        <f t="shared" si="14"/>
        <v>0</v>
      </c>
      <c r="X59" s="192">
        <f t="shared" si="19"/>
        <v>0</v>
      </c>
      <c r="Y59" s="192">
        <f t="shared" si="15"/>
        <v>0</v>
      </c>
      <c r="Z59" s="192">
        <f t="shared" si="20"/>
        <v>0</v>
      </c>
      <c r="AA59" s="191"/>
      <c r="AB59" s="203"/>
      <c r="AC59" s="191"/>
      <c r="AD59" s="191"/>
      <c r="AE59" s="191"/>
      <c r="AF59" s="191"/>
      <c r="AG59" s="191"/>
      <c r="AH59" s="191"/>
      <c r="AI59" s="191"/>
      <c r="AJ59" s="191"/>
      <c r="AK59" s="189"/>
      <c r="AL59" s="189"/>
      <c r="AM59" s="189"/>
      <c r="AN59" s="199"/>
    </row>
    <row r="60" spans="3:40">
      <c r="C60" s="195">
        <f t="shared" si="4"/>
        <v>0</v>
      </c>
      <c r="D60" s="195">
        <f t="shared" si="5"/>
        <v>0</v>
      </c>
      <c r="F60" s="194">
        <f t="shared" si="16"/>
        <v>0</v>
      </c>
      <c r="G60" s="193">
        <f t="shared" si="6"/>
        <v>0</v>
      </c>
      <c r="H60" s="205" t="e">
        <f t="shared" si="2"/>
        <v>#NUM!</v>
      </c>
      <c r="I60" s="205" t="e">
        <f t="shared" si="17"/>
        <v>#NUM!</v>
      </c>
      <c r="J60" s="205" t="e">
        <f t="shared" si="7"/>
        <v>#NUM!</v>
      </c>
      <c r="K60" s="205" t="e">
        <f t="shared" si="8"/>
        <v>#NUM!</v>
      </c>
      <c r="L60" s="204" t="e">
        <f t="shared" si="9"/>
        <v>#NUM!</v>
      </c>
      <c r="M60" s="198"/>
      <c r="N60" s="198"/>
      <c r="O60" s="198"/>
      <c r="P60" s="198"/>
      <c r="Q60" s="195">
        <f t="shared" si="10"/>
        <v>0</v>
      </c>
      <c r="R60" s="195">
        <f t="shared" si="11"/>
        <v>0</v>
      </c>
      <c r="T60" s="194">
        <f t="shared" si="18"/>
        <v>0</v>
      </c>
      <c r="U60" s="193">
        <f t="shared" si="12"/>
        <v>45046</v>
      </c>
      <c r="V60" s="192">
        <f t="shared" si="13"/>
        <v>0</v>
      </c>
      <c r="W60" s="192">
        <f t="shared" si="14"/>
        <v>0</v>
      </c>
      <c r="X60" s="192">
        <f t="shared" si="19"/>
        <v>0</v>
      </c>
      <c r="Y60" s="192">
        <f t="shared" si="15"/>
        <v>0</v>
      </c>
      <c r="Z60" s="192">
        <f t="shared" si="20"/>
        <v>0</v>
      </c>
      <c r="AA60" s="191"/>
      <c r="AB60" s="203"/>
      <c r="AC60" s="191"/>
      <c r="AD60" s="206"/>
      <c r="AE60" s="191"/>
      <c r="AF60" s="191"/>
      <c r="AG60" s="191"/>
      <c r="AH60" s="191"/>
      <c r="AI60" s="191"/>
      <c r="AJ60" s="191"/>
      <c r="AK60" s="189"/>
      <c r="AL60" s="189"/>
      <c r="AM60" s="189"/>
      <c r="AN60" s="199"/>
    </row>
    <row r="61" spans="3:40">
      <c r="C61" s="195">
        <f t="shared" si="4"/>
        <v>0</v>
      </c>
      <c r="D61" s="195">
        <f t="shared" si="5"/>
        <v>0</v>
      </c>
      <c r="F61" s="194">
        <f t="shared" si="16"/>
        <v>0</v>
      </c>
      <c r="G61" s="193">
        <f t="shared" si="6"/>
        <v>0</v>
      </c>
      <c r="H61" s="205" t="e">
        <f t="shared" si="2"/>
        <v>#NUM!</v>
      </c>
      <c r="I61" s="205" t="e">
        <f t="shared" si="17"/>
        <v>#NUM!</v>
      </c>
      <c r="J61" s="205" t="e">
        <f t="shared" si="7"/>
        <v>#NUM!</v>
      </c>
      <c r="K61" s="205" t="e">
        <f t="shared" si="8"/>
        <v>#NUM!</v>
      </c>
      <c r="L61" s="204" t="e">
        <f t="shared" si="9"/>
        <v>#NUM!</v>
      </c>
      <c r="M61" s="198"/>
      <c r="N61" s="198"/>
      <c r="O61" s="198"/>
      <c r="P61" s="198"/>
      <c r="Q61" s="195">
        <f t="shared" si="10"/>
        <v>0</v>
      </c>
      <c r="R61" s="195">
        <f t="shared" si="11"/>
        <v>0</v>
      </c>
      <c r="T61" s="194">
        <f t="shared" si="18"/>
        <v>0</v>
      </c>
      <c r="U61" s="193">
        <f t="shared" si="12"/>
        <v>45077</v>
      </c>
      <c r="V61" s="192">
        <f t="shared" si="13"/>
        <v>0</v>
      </c>
      <c r="W61" s="192">
        <f t="shared" si="14"/>
        <v>0</v>
      </c>
      <c r="X61" s="192">
        <f t="shared" si="19"/>
        <v>0</v>
      </c>
      <c r="Y61" s="192">
        <f t="shared" si="15"/>
        <v>0</v>
      </c>
      <c r="Z61" s="192">
        <f t="shared" si="20"/>
        <v>0</v>
      </c>
      <c r="AA61" s="191"/>
      <c r="AB61" s="203"/>
      <c r="AC61" s="191"/>
      <c r="AD61" s="191"/>
      <c r="AE61" s="191"/>
      <c r="AF61" s="191"/>
      <c r="AG61" s="191"/>
      <c r="AH61" s="191"/>
      <c r="AI61" s="191"/>
      <c r="AJ61" s="191"/>
      <c r="AK61" s="189"/>
      <c r="AL61" s="189"/>
      <c r="AM61" s="189"/>
      <c r="AN61" s="199"/>
    </row>
    <row r="62" spans="3:40">
      <c r="C62" s="195">
        <f t="shared" si="4"/>
        <v>0</v>
      </c>
      <c r="D62" s="195">
        <f t="shared" si="5"/>
        <v>0</v>
      </c>
      <c r="F62" s="194">
        <f t="shared" si="16"/>
        <v>0</v>
      </c>
      <c r="G62" s="193">
        <f t="shared" si="6"/>
        <v>0</v>
      </c>
      <c r="H62" s="205" t="e">
        <f t="shared" si="2"/>
        <v>#NUM!</v>
      </c>
      <c r="I62" s="205" t="e">
        <f t="shared" si="17"/>
        <v>#NUM!</v>
      </c>
      <c r="J62" s="205" t="e">
        <f t="shared" si="7"/>
        <v>#NUM!</v>
      </c>
      <c r="K62" s="205" t="e">
        <f t="shared" si="8"/>
        <v>#NUM!</v>
      </c>
      <c r="L62" s="204" t="e">
        <f t="shared" si="9"/>
        <v>#NUM!</v>
      </c>
      <c r="M62" s="198"/>
      <c r="N62" s="198"/>
      <c r="O62" s="198"/>
      <c r="P62" s="198"/>
      <c r="Q62" s="195">
        <f t="shared" si="10"/>
        <v>0</v>
      </c>
      <c r="R62" s="195">
        <f t="shared" si="11"/>
        <v>0</v>
      </c>
      <c r="T62" s="194">
        <f t="shared" si="18"/>
        <v>0</v>
      </c>
      <c r="U62" s="193">
        <f t="shared" si="12"/>
        <v>45107</v>
      </c>
      <c r="V62" s="192">
        <f t="shared" si="13"/>
        <v>0</v>
      </c>
      <c r="W62" s="192">
        <f t="shared" si="14"/>
        <v>0</v>
      </c>
      <c r="X62" s="192">
        <f t="shared" si="19"/>
        <v>0</v>
      </c>
      <c r="Y62" s="192">
        <f t="shared" si="15"/>
        <v>0</v>
      </c>
      <c r="Z62" s="192">
        <f t="shared" si="20"/>
        <v>0</v>
      </c>
      <c r="AA62" s="191"/>
      <c r="AB62" s="203"/>
      <c r="AC62" s="191"/>
      <c r="AD62" s="206"/>
      <c r="AE62" s="191"/>
      <c r="AF62" s="191"/>
      <c r="AG62" s="191"/>
      <c r="AH62" s="191"/>
      <c r="AI62" s="191"/>
      <c r="AJ62" s="191"/>
      <c r="AK62" s="189"/>
      <c r="AL62" s="189"/>
      <c r="AM62" s="189"/>
      <c r="AN62" s="199"/>
    </row>
    <row r="63" spans="3:40">
      <c r="C63" s="195">
        <f t="shared" si="4"/>
        <v>0</v>
      </c>
      <c r="D63" s="195">
        <f t="shared" si="5"/>
        <v>0</v>
      </c>
      <c r="F63" s="194">
        <f t="shared" si="16"/>
        <v>0</v>
      </c>
      <c r="G63" s="193">
        <f t="shared" si="6"/>
        <v>0</v>
      </c>
      <c r="H63" s="205" t="e">
        <f t="shared" si="2"/>
        <v>#NUM!</v>
      </c>
      <c r="I63" s="205" t="e">
        <f t="shared" si="17"/>
        <v>#NUM!</v>
      </c>
      <c r="J63" s="205" t="e">
        <f t="shared" si="7"/>
        <v>#NUM!</v>
      </c>
      <c r="K63" s="205" t="e">
        <f t="shared" si="8"/>
        <v>#NUM!</v>
      </c>
      <c r="L63" s="204" t="e">
        <f t="shared" si="9"/>
        <v>#NUM!</v>
      </c>
      <c r="M63" s="198"/>
      <c r="N63" s="198"/>
      <c r="O63" s="198"/>
      <c r="P63" s="198"/>
      <c r="Q63" s="195">
        <f t="shared" si="10"/>
        <v>0</v>
      </c>
      <c r="R63" s="195">
        <f t="shared" si="11"/>
        <v>0</v>
      </c>
      <c r="T63" s="194">
        <f t="shared" si="18"/>
        <v>0</v>
      </c>
      <c r="U63" s="193">
        <f t="shared" si="12"/>
        <v>45138</v>
      </c>
      <c r="V63" s="192">
        <f t="shared" si="13"/>
        <v>0</v>
      </c>
      <c r="W63" s="192">
        <f t="shared" si="14"/>
        <v>0</v>
      </c>
      <c r="X63" s="192">
        <f t="shared" si="19"/>
        <v>0</v>
      </c>
      <c r="Y63" s="192">
        <f t="shared" si="15"/>
        <v>0</v>
      </c>
      <c r="Z63" s="192">
        <f t="shared" si="20"/>
        <v>0</v>
      </c>
      <c r="AA63" s="191"/>
      <c r="AB63" s="203"/>
      <c r="AC63" s="191"/>
      <c r="AD63" s="191"/>
      <c r="AE63" s="191"/>
      <c r="AF63" s="191"/>
      <c r="AG63" s="191"/>
      <c r="AH63" s="191"/>
      <c r="AI63" s="191"/>
      <c r="AJ63" s="191"/>
      <c r="AK63" s="189"/>
      <c r="AL63" s="189"/>
      <c r="AM63" s="189"/>
      <c r="AN63" s="199"/>
    </row>
    <row r="64" spans="3:40">
      <c r="C64" s="195">
        <f t="shared" si="4"/>
        <v>0</v>
      </c>
      <c r="D64" s="195">
        <f t="shared" si="5"/>
        <v>0</v>
      </c>
      <c r="F64" s="194">
        <f t="shared" si="16"/>
        <v>0</v>
      </c>
      <c r="G64" s="193">
        <f t="shared" si="6"/>
        <v>0</v>
      </c>
      <c r="H64" s="205" t="e">
        <f t="shared" si="2"/>
        <v>#NUM!</v>
      </c>
      <c r="I64" s="205" t="e">
        <f t="shared" si="17"/>
        <v>#NUM!</v>
      </c>
      <c r="J64" s="205" t="e">
        <f t="shared" si="7"/>
        <v>#NUM!</v>
      </c>
      <c r="K64" s="205" t="e">
        <f t="shared" si="8"/>
        <v>#NUM!</v>
      </c>
      <c r="L64" s="204" t="e">
        <f t="shared" si="9"/>
        <v>#NUM!</v>
      </c>
      <c r="M64" s="198"/>
      <c r="N64" s="198"/>
      <c r="O64" s="198"/>
      <c r="P64" s="198"/>
      <c r="Q64" s="195">
        <f t="shared" si="10"/>
        <v>0</v>
      </c>
      <c r="R64" s="195">
        <f t="shared" si="11"/>
        <v>0</v>
      </c>
      <c r="T64" s="194">
        <f t="shared" si="18"/>
        <v>0</v>
      </c>
      <c r="U64" s="193">
        <f t="shared" si="12"/>
        <v>45169</v>
      </c>
      <c r="V64" s="192">
        <f t="shared" si="13"/>
        <v>0</v>
      </c>
      <c r="W64" s="192">
        <f t="shared" si="14"/>
        <v>0</v>
      </c>
      <c r="X64" s="192">
        <f t="shared" si="19"/>
        <v>0</v>
      </c>
      <c r="Y64" s="192">
        <f t="shared" si="15"/>
        <v>0</v>
      </c>
      <c r="Z64" s="192">
        <f t="shared" si="20"/>
        <v>0</v>
      </c>
      <c r="AA64" s="191"/>
      <c r="AB64" s="203"/>
      <c r="AC64" s="191"/>
      <c r="AD64" s="191"/>
      <c r="AE64" s="191"/>
      <c r="AF64" s="191"/>
      <c r="AG64" s="191"/>
      <c r="AH64" s="191"/>
      <c r="AI64" s="191"/>
      <c r="AJ64" s="191"/>
      <c r="AN64" s="199"/>
    </row>
    <row r="65" spans="3:42">
      <c r="C65" s="195">
        <f t="shared" si="4"/>
        <v>0</v>
      </c>
      <c r="D65" s="195">
        <f t="shared" si="5"/>
        <v>0</v>
      </c>
      <c r="F65" s="194">
        <f t="shared" si="16"/>
        <v>0</v>
      </c>
      <c r="G65" s="193">
        <f t="shared" si="6"/>
        <v>0</v>
      </c>
      <c r="H65" s="205" t="e">
        <f t="shared" si="2"/>
        <v>#NUM!</v>
      </c>
      <c r="I65" s="205" t="e">
        <f t="shared" si="17"/>
        <v>#NUM!</v>
      </c>
      <c r="J65" s="205" t="e">
        <f t="shared" si="7"/>
        <v>#NUM!</v>
      </c>
      <c r="K65" s="205" t="e">
        <f t="shared" si="8"/>
        <v>#NUM!</v>
      </c>
      <c r="L65" s="204" t="e">
        <f t="shared" si="9"/>
        <v>#NUM!</v>
      </c>
      <c r="M65" s="198"/>
      <c r="N65" s="198"/>
      <c r="O65" s="198"/>
      <c r="P65" s="198"/>
      <c r="Q65" s="195">
        <f t="shared" si="10"/>
        <v>0</v>
      </c>
      <c r="R65" s="195">
        <f t="shared" si="11"/>
        <v>0</v>
      </c>
      <c r="T65" s="194">
        <f t="shared" si="18"/>
        <v>0</v>
      </c>
      <c r="U65" s="193">
        <f t="shared" si="12"/>
        <v>45199</v>
      </c>
      <c r="V65" s="192">
        <f t="shared" si="13"/>
        <v>0</v>
      </c>
      <c r="W65" s="192">
        <f t="shared" si="14"/>
        <v>0</v>
      </c>
      <c r="X65" s="192">
        <f t="shared" si="19"/>
        <v>0</v>
      </c>
      <c r="Y65" s="192">
        <f t="shared" si="15"/>
        <v>0</v>
      </c>
      <c r="Z65" s="192">
        <f t="shared" si="20"/>
        <v>0</v>
      </c>
      <c r="AA65" s="191"/>
      <c r="AB65" s="203"/>
      <c r="AC65" s="191"/>
      <c r="AD65" s="191"/>
      <c r="AE65" s="191"/>
      <c r="AF65" s="191"/>
      <c r="AG65" s="191"/>
      <c r="AH65" s="191"/>
      <c r="AI65" s="191"/>
      <c r="AJ65" s="191"/>
      <c r="AN65" s="199"/>
    </row>
    <row r="66" spans="3:42">
      <c r="C66" s="195">
        <f t="shared" si="4"/>
        <v>0</v>
      </c>
      <c r="D66" s="195">
        <f t="shared" si="5"/>
        <v>0</v>
      </c>
      <c r="F66" s="194">
        <f t="shared" si="16"/>
        <v>0</v>
      </c>
      <c r="G66" s="193">
        <f t="shared" si="6"/>
        <v>0</v>
      </c>
      <c r="H66" s="205" t="e">
        <f t="shared" si="2"/>
        <v>#NUM!</v>
      </c>
      <c r="I66" s="205" t="e">
        <f t="shared" si="17"/>
        <v>#NUM!</v>
      </c>
      <c r="J66" s="205" t="e">
        <f t="shared" si="7"/>
        <v>#NUM!</v>
      </c>
      <c r="K66" s="205" t="e">
        <f t="shared" si="8"/>
        <v>#NUM!</v>
      </c>
      <c r="L66" s="204" t="e">
        <f t="shared" si="9"/>
        <v>#NUM!</v>
      </c>
      <c r="M66" s="198"/>
      <c r="N66" s="198"/>
      <c r="O66" s="198"/>
      <c r="P66" s="198"/>
      <c r="Q66" s="195">
        <f t="shared" si="10"/>
        <v>0</v>
      </c>
      <c r="R66" s="195">
        <f t="shared" si="11"/>
        <v>0</v>
      </c>
      <c r="T66" s="194">
        <f t="shared" si="18"/>
        <v>0</v>
      </c>
      <c r="U66" s="193">
        <f t="shared" si="12"/>
        <v>45230</v>
      </c>
      <c r="V66" s="192">
        <f t="shared" si="13"/>
        <v>0</v>
      </c>
      <c r="W66" s="192">
        <f t="shared" si="14"/>
        <v>0</v>
      </c>
      <c r="X66" s="192">
        <f t="shared" si="19"/>
        <v>0</v>
      </c>
      <c r="Y66" s="192">
        <f t="shared" si="15"/>
        <v>0</v>
      </c>
      <c r="Z66" s="192">
        <f t="shared" si="20"/>
        <v>0</v>
      </c>
      <c r="AA66" s="191"/>
      <c r="AB66" s="203"/>
      <c r="AC66" s="191"/>
      <c r="AD66" s="191"/>
      <c r="AE66" s="191"/>
      <c r="AF66" s="191"/>
      <c r="AG66" s="191"/>
      <c r="AH66" s="191"/>
      <c r="AI66" s="191"/>
      <c r="AJ66" s="191"/>
      <c r="AN66" s="199"/>
      <c r="AP66" s="190"/>
    </row>
    <row r="67" spans="3:42">
      <c r="C67" s="195">
        <f t="shared" si="4"/>
        <v>0</v>
      </c>
      <c r="D67" s="195">
        <f t="shared" si="5"/>
        <v>0</v>
      </c>
      <c r="F67" s="194">
        <f t="shared" si="16"/>
        <v>0</v>
      </c>
      <c r="G67" s="193">
        <f t="shared" si="6"/>
        <v>0</v>
      </c>
      <c r="H67" s="205" t="e">
        <f t="shared" si="2"/>
        <v>#NUM!</v>
      </c>
      <c r="I67" s="205" t="e">
        <f t="shared" si="17"/>
        <v>#NUM!</v>
      </c>
      <c r="J67" s="205" t="e">
        <f t="shared" si="7"/>
        <v>#NUM!</v>
      </c>
      <c r="K67" s="205" t="e">
        <f t="shared" si="8"/>
        <v>#NUM!</v>
      </c>
      <c r="L67" s="204" t="e">
        <f t="shared" si="9"/>
        <v>#NUM!</v>
      </c>
      <c r="M67" s="198"/>
      <c r="N67" s="198"/>
      <c r="O67" s="198"/>
      <c r="P67" s="198"/>
      <c r="Q67" s="195">
        <f t="shared" si="10"/>
        <v>0</v>
      </c>
      <c r="R67" s="195">
        <f t="shared" si="11"/>
        <v>0</v>
      </c>
      <c r="T67" s="194">
        <f t="shared" si="18"/>
        <v>0</v>
      </c>
      <c r="U67" s="193">
        <f t="shared" si="12"/>
        <v>45260</v>
      </c>
      <c r="V67" s="192">
        <f t="shared" si="13"/>
        <v>0</v>
      </c>
      <c r="W67" s="192">
        <f t="shared" si="14"/>
        <v>0</v>
      </c>
      <c r="X67" s="192">
        <f t="shared" si="19"/>
        <v>0</v>
      </c>
      <c r="Y67" s="192">
        <f t="shared" si="15"/>
        <v>0</v>
      </c>
      <c r="Z67" s="192">
        <f t="shared" si="20"/>
        <v>0</v>
      </c>
      <c r="AA67" s="191"/>
      <c r="AB67" s="203"/>
      <c r="AC67" s="191"/>
      <c r="AD67" s="191"/>
      <c r="AE67" s="191"/>
      <c r="AF67" s="191"/>
      <c r="AG67" s="191"/>
      <c r="AH67" s="191"/>
      <c r="AI67" s="191"/>
      <c r="AJ67" s="191"/>
      <c r="AN67" s="199"/>
      <c r="AP67" s="190"/>
    </row>
    <row r="68" spans="3:42">
      <c r="C68" s="195">
        <f t="shared" si="4"/>
        <v>0</v>
      </c>
      <c r="D68" s="195">
        <f t="shared" si="5"/>
        <v>0</v>
      </c>
      <c r="F68" s="194">
        <f t="shared" si="16"/>
        <v>0</v>
      </c>
      <c r="G68" s="193">
        <f t="shared" si="6"/>
        <v>0</v>
      </c>
      <c r="H68" s="205" t="e">
        <f t="shared" si="2"/>
        <v>#NUM!</v>
      </c>
      <c r="I68" s="205" t="e">
        <f t="shared" si="17"/>
        <v>#NUM!</v>
      </c>
      <c r="J68" s="205" t="e">
        <f t="shared" si="7"/>
        <v>#NUM!</v>
      </c>
      <c r="K68" s="205" t="e">
        <f t="shared" si="8"/>
        <v>#NUM!</v>
      </c>
      <c r="L68" s="204" t="e">
        <f t="shared" si="9"/>
        <v>#NUM!</v>
      </c>
      <c r="M68" s="198"/>
      <c r="N68" s="198"/>
      <c r="O68" s="198"/>
      <c r="P68" s="198"/>
      <c r="Q68" s="195">
        <f t="shared" si="10"/>
        <v>0</v>
      </c>
      <c r="R68" s="195">
        <f t="shared" si="11"/>
        <v>0</v>
      </c>
      <c r="T68" s="194">
        <f t="shared" si="18"/>
        <v>0</v>
      </c>
      <c r="U68" s="193">
        <f t="shared" si="12"/>
        <v>45291</v>
      </c>
      <c r="V68" s="192">
        <f t="shared" si="13"/>
        <v>0</v>
      </c>
      <c r="W68" s="192">
        <f t="shared" si="14"/>
        <v>0</v>
      </c>
      <c r="X68" s="192">
        <f t="shared" si="19"/>
        <v>0</v>
      </c>
      <c r="Y68" s="192">
        <f t="shared" si="15"/>
        <v>0</v>
      </c>
      <c r="Z68" s="192">
        <f t="shared" si="20"/>
        <v>0</v>
      </c>
      <c r="AA68" s="191"/>
      <c r="AB68" s="203"/>
      <c r="AC68" s="191"/>
      <c r="AD68" s="191"/>
      <c r="AE68" s="191"/>
      <c r="AF68" s="191"/>
      <c r="AG68" s="191"/>
      <c r="AH68" s="191"/>
      <c r="AI68" s="191"/>
      <c r="AJ68" s="191"/>
      <c r="AN68" s="199"/>
      <c r="AP68" s="190"/>
    </row>
    <row r="69" spans="3:42">
      <c r="C69" s="195">
        <f t="shared" si="4"/>
        <v>0</v>
      </c>
      <c r="D69" s="195">
        <f t="shared" si="5"/>
        <v>0</v>
      </c>
      <c r="F69" s="194">
        <f t="shared" si="16"/>
        <v>0</v>
      </c>
      <c r="G69" s="193">
        <f t="shared" si="6"/>
        <v>0</v>
      </c>
      <c r="H69" s="205" t="e">
        <f t="shared" ref="H69:H76" si="35">PV($O$8,C69,$I$6,0,0)*-1</f>
        <v>#NUM!</v>
      </c>
      <c r="I69" s="205" t="e">
        <f t="shared" si="17"/>
        <v>#NUM!</v>
      </c>
      <c r="J69" s="205" t="e">
        <f t="shared" si="7"/>
        <v>#NUM!</v>
      </c>
      <c r="K69" s="205" t="e">
        <f t="shared" si="8"/>
        <v>#NUM!</v>
      </c>
      <c r="L69" s="204" t="e">
        <f t="shared" si="9"/>
        <v>#NUM!</v>
      </c>
      <c r="M69" s="198"/>
      <c r="N69" s="198"/>
      <c r="O69" s="198"/>
      <c r="P69" s="198"/>
      <c r="Q69" s="195">
        <f t="shared" si="10"/>
        <v>0</v>
      </c>
      <c r="R69" s="195">
        <f t="shared" si="11"/>
        <v>0</v>
      </c>
      <c r="T69" s="194">
        <f t="shared" si="18"/>
        <v>0</v>
      </c>
      <c r="U69" s="193">
        <f t="shared" si="12"/>
        <v>45322</v>
      </c>
      <c r="V69" s="192">
        <f t="shared" si="13"/>
        <v>0</v>
      </c>
      <c r="W69" s="192">
        <f t="shared" si="14"/>
        <v>0</v>
      </c>
      <c r="X69" s="192">
        <f t="shared" si="19"/>
        <v>0</v>
      </c>
      <c r="Y69" s="192">
        <f t="shared" si="15"/>
        <v>0</v>
      </c>
      <c r="Z69" s="192">
        <f t="shared" si="20"/>
        <v>0</v>
      </c>
      <c r="AA69" s="191"/>
      <c r="AB69" s="203"/>
      <c r="AC69" s="191"/>
      <c r="AD69" s="191"/>
      <c r="AE69" s="191"/>
      <c r="AF69" s="191"/>
      <c r="AG69" s="191"/>
      <c r="AH69" s="191"/>
      <c r="AI69" s="191"/>
      <c r="AJ69" s="191"/>
      <c r="AN69" s="199"/>
      <c r="AP69" s="190"/>
    </row>
    <row r="70" spans="3:42">
      <c r="C70" s="195">
        <f t="shared" ref="C70:C109" si="36">IF(C69-1&gt;=0,C69-1,0)</f>
        <v>0</v>
      </c>
      <c r="D70" s="195">
        <f t="shared" ref="D70:D109" si="37">IF(C70&gt;0,D69+1,0)</f>
        <v>0</v>
      </c>
      <c r="F70" s="194">
        <f t="shared" si="16"/>
        <v>0</v>
      </c>
      <c r="G70" s="193">
        <f t="shared" ref="G70:G77" si="38">IF(F70&gt;0,EOMONTH(G69,$P$206),0)</f>
        <v>0</v>
      </c>
      <c r="H70" s="205" t="e">
        <f t="shared" si="35"/>
        <v>#NUM!</v>
      </c>
      <c r="I70" s="205" t="e">
        <f t="shared" si="17"/>
        <v>#NUM!</v>
      </c>
      <c r="J70" s="205" t="e">
        <f t="shared" ref="J70:J77" si="39">PPMT($O$8,F70,$O$9,-$O$6)</f>
        <v>#NUM!</v>
      </c>
      <c r="K70" s="205" t="e">
        <f t="shared" ref="K70:K77" si="40">IPMT($O$8,F70,$O$9,-$O$6)</f>
        <v>#NUM!</v>
      </c>
      <c r="L70" s="204" t="e">
        <f t="shared" ref="L70:L77" si="41">CUMIPMT($O$8,$O$9,$O$6,1,F70,0)*-1</f>
        <v>#NUM!</v>
      </c>
      <c r="M70" s="198"/>
      <c r="N70" s="198"/>
      <c r="O70" s="198"/>
      <c r="P70" s="198"/>
      <c r="Q70" s="195">
        <f t="shared" ref="Q70:Q133" si="42">IF(Q69-1&gt;=0,Q69-1,0)</f>
        <v>0</v>
      </c>
      <c r="R70" s="195">
        <f t="shared" ref="R70:R133" si="43">IF(Q70&gt;0,R69+1,0)</f>
        <v>0</v>
      </c>
      <c r="T70" s="194">
        <f t="shared" si="18"/>
        <v>0</v>
      </c>
      <c r="U70" s="193">
        <f t="shared" ref="U70:U133" si="44">EOMONTH(U69,$P$206)</f>
        <v>45351</v>
      </c>
      <c r="V70" s="192">
        <f t="shared" ref="V70:V133" si="45">IF(T70&gt;0,V69-W70,0)</f>
        <v>0</v>
      </c>
      <c r="W70" s="192">
        <f t="shared" ref="W70:W133" si="46">IF(T70&gt;$O$10,$V$5/($O$9-$O$10),0)</f>
        <v>0</v>
      </c>
      <c r="X70" s="192">
        <f t="shared" si="19"/>
        <v>0</v>
      </c>
      <c r="Y70" s="192">
        <f t="shared" ref="Y70:Y133" si="47">V69*$O$8</f>
        <v>0</v>
      </c>
      <c r="Z70" s="192">
        <f t="shared" si="20"/>
        <v>0</v>
      </c>
      <c r="AA70" s="191"/>
      <c r="AB70" s="203"/>
      <c r="AC70" s="191"/>
      <c r="AD70" s="191"/>
      <c r="AE70" s="191"/>
      <c r="AF70" s="191"/>
      <c r="AG70" s="191"/>
      <c r="AH70" s="191"/>
      <c r="AI70" s="191"/>
      <c r="AJ70" s="191"/>
      <c r="AN70" s="199"/>
      <c r="AP70" s="190"/>
    </row>
    <row r="71" spans="3:42">
      <c r="C71" s="195">
        <f t="shared" si="36"/>
        <v>0</v>
      </c>
      <c r="D71" s="195">
        <f t="shared" si="37"/>
        <v>0</v>
      </c>
      <c r="F71" s="194">
        <f t="shared" ref="F71:F77" si="48">IF(D70&gt;0,F70+1,0)</f>
        <v>0</v>
      </c>
      <c r="G71" s="193">
        <f t="shared" si="38"/>
        <v>0</v>
      </c>
      <c r="H71" s="205" t="e">
        <f t="shared" si="35"/>
        <v>#NUM!</v>
      </c>
      <c r="I71" s="205" t="e">
        <f t="shared" ref="I71:I77" si="49">IF(H70&gt;0,I70,0)</f>
        <v>#NUM!</v>
      </c>
      <c r="J71" s="205" t="e">
        <f t="shared" si="39"/>
        <v>#NUM!</v>
      </c>
      <c r="K71" s="205" t="e">
        <f t="shared" si="40"/>
        <v>#NUM!</v>
      </c>
      <c r="L71" s="204" t="e">
        <f t="shared" si="41"/>
        <v>#NUM!</v>
      </c>
      <c r="M71" s="198"/>
      <c r="N71" s="198"/>
      <c r="O71" s="198"/>
      <c r="P71" s="198"/>
      <c r="Q71" s="195">
        <f t="shared" si="42"/>
        <v>0</v>
      </c>
      <c r="R71" s="195">
        <f t="shared" si="43"/>
        <v>0</v>
      </c>
      <c r="T71" s="194">
        <f t="shared" ref="T71:T134" si="50">IF(R70&gt;0,T70+1,0)</f>
        <v>0</v>
      </c>
      <c r="U71" s="193">
        <f t="shared" si="44"/>
        <v>45382</v>
      </c>
      <c r="V71" s="192">
        <f t="shared" si="45"/>
        <v>0</v>
      </c>
      <c r="W71" s="192">
        <f t="shared" si="46"/>
        <v>0</v>
      </c>
      <c r="X71" s="192">
        <f t="shared" ref="X71:X134" si="51">W71+X70</f>
        <v>0</v>
      </c>
      <c r="Y71" s="192">
        <f t="shared" si="47"/>
        <v>0</v>
      </c>
      <c r="Z71" s="192">
        <f t="shared" ref="Z71:Z134" si="52">Z70+Y71</f>
        <v>0</v>
      </c>
      <c r="AA71" s="191"/>
      <c r="AB71" s="203"/>
      <c r="AC71" s="191"/>
      <c r="AD71" s="191"/>
      <c r="AE71" s="191"/>
      <c r="AF71" s="191"/>
      <c r="AG71" s="191"/>
      <c r="AH71" s="191"/>
      <c r="AI71" s="191"/>
      <c r="AJ71" s="191"/>
      <c r="AN71" s="199"/>
      <c r="AP71" s="190"/>
    </row>
    <row r="72" spans="3:42">
      <c r="C72" s="195">
        <f t="shared" si="36"/>
        <v>0</v>
      </c>
      <c r="D72" s="195">
        <f t="shared" si="37"/>
        <v>0</v>
      </c>
      <c r="F72" s="194">
        <f t="shared" si="48"/>
        <v>0</v>
      </c>
      <c r="G72" s="193">
        <f t="shared" si="38"/>
        <v>0</v>
      </c>
      <c r="H72" s="205" t="e">
        <f t="shared" si="35"/>
        <v>#NUM!</v>
      </c>
      <c r="I72" s="205" t="e">
        <f t="shared" si="49"/>
        <v>#NUM!</v>
      </c>
      <c r="J72" s="205" t="e">
        <f t="shared" si="39"/>
        <v>#NUM!</v>
      </c>
      <c r="K72" s="205" t="e">
        <f t="shared" si="40"/>
        <v>#NUM!</v>
      </c>
      <c r="L72" s="204" t="e">
        <f t="shared" si="41"/>
        <v>#NUM!</v>
      </c>
      <c r="M72" s="198"/>
      <c r="N72" s="198"/>
      <c r="O72" s="198"/>
      <c r="P72" s="198"/>
      <c r="Q72" s="195">
        <f t="shared" si="42"/>
        <v>0</v>
      </c>
      <c r="R72" s="195">
        <f t="shared" si="43"/>
        <v>0</v>
      </c>
      <c r="T72" s="194">
        <f t="shared" si="50"/>
        <v>0</v>
      </c>
      <c r="U72" s="193">
        <f t="shared" si="44"/>
        <v>45412</v>
      </c>
      <c r="V72" s="192">
        <f t="shared" si="45"/>
        <v>0</v>
      </c>
      <c r="W72" s="192">
        <f t="shared" si="46"/>
        <v>0</v>
      </c>
      <c r="X72" s="192">
        <f t="shared" si="51"/>
        <v>0</v>
      </c>
      <c r="Y72" s="192">
        <f t="shared" si="47"/>
        <v>0</v>
      </c>
      <c r="Z72" s="192">
        <f t="shared" si="52"/>
        <v>0</v>
      </c>
      <c r="AA72" s="191"/>
      <c r="AB72" s="203"/>
      <c r="AC72" s="191"/>
      <c r="AD72" s="191"/>
      <c r="AE72" s="191"/>
      <c r="AF72" s="191"/>
      <c r="AG72" s="191"/>
      <c r="AH72" s="191"/>
      <c r="AI72" s="191"/>
      <c r="AJ72" s="191"/>
      <c r="AN72" s="199"/>
      <c r="AP72" s="190"/>
    </row>
    <row r="73" spans="3:42">
      <c r="C73" s="195">
        <f t="shared" si="36"/>
        <v>0</v>
      </c>
      <c r="D73" s="195">
        <f t="shared" si="37"/>
        <v>0</v>
      </c>
      <c r="F73" s="194">
        <f t="shared" si="48"/>
        <v>0</v>
      </c>
      <c r="G73" s="193">
        <f t="shared" si="38"/>
        <v>0</v>
      </c>
      <c r="H73" s="205" t="e">
        <f t="shared" si="35"/>
        <v>#NUM!</v>
      </c>
      <c r="I73" s="205" t="e">
        <f t="shared" si="49"/>
        <v>#NUM!</v>
      </c>
      <c r="J73" s="205" t="e">
        <f t="shared" si="39"/>
        <v>#NUM!</v>
      </c>
      <c r="K73" s="205" t="e">
        <f t="shared" si="40"/>
        <v>#NUM!</v>
      </c>
      <c r="L73" s="204" t="e">
        <f t="shared" si="41"/>
        <v>#NUM!</v>
      </c>
      <c r="M73" s="198"/>
      <c r="N73" s="198"/>
      <c r="O73" s="198"/>
      <c r="P73" s="198"/>
      <c r="Q73" s="195">
        <f t="shared" si="42"/>
        <v>0</v>
      </c>
      <c r="R73" s="195">
        <f t="shared" si="43"/>
        <v>0</v>
      </c>
      <c r="T73" s="194">
        <f t="shared" si="50"/>
        <v>0</v>
      </c>
      <c r="U73" s="193">
        <f t="shared" si="44"/>
        <v>45443</v>
      </c>
      <c r="V73" s="192">
        <f t="shared" si="45"/>
        <v>0</v>
      </c>
      <c r="W73" s="192">
        <f t="shared" si="46"/>
        <v>0</v>
      </c>
      <c r="X73" s="192">
        <f t="shared" si="51"/>
        <v>0</v>
      </c>
      <c r="Y73" s="192">
        <f t="shared" si="47"/>
        <v>0</v>
      </c>
      <c r="Z73" s="192">
        <f t="shared" si="52"/>
        <v>0</v>
      </c>
      <c r="AA73" s="191"/>
      <c r="AB73" s="203"/>
      <c r="AC73" s="191"/>
      <c r="AD73" s="191"/>
      <c r="AE73" s="191"/>
      <c r="AF73" s="191"/>
      <c r="AG73" s="191"/>
      <c r="AH73" s="191"/>
      <c r="AI73" s="191"/>
      <c r="AJ73" s="191"/>
      <c r="AN73" s="199"/>
      <c r="AP73" s="190"/>
    </row>
    <row r="74" spans="3:42">
      <c r="C74" s="195">
        <f t="shared" si="36"/>
        <v>0</v>
      </c>
      <c r="D74" s="195">
        <f t="shared" si="37"/>
        <v>0</v>
      </c>
      <c r="F74" s="194">
        <f t="shared" si="48"/>
        <v>0</v>
      </c>
      <c r="G74" s="193">
        <f t="shared" si="38"/>
        <v>0</v>
      </c>
      <c r="H74" s="205" t="e">
        <f t="shared" si="35"/>
        <v>#NUM!</v>
      </c>
      <c r="I74" s="205" t="e">
        <f t="shared" si="49"/>
        <v>#NUM!</v>
      </c>
      <c r="J74" s="205" t="e">
        <f t="shared" si="39"/>
        <v>#NUM!</v>
      </c>
      <c r="K74" s="205" t="e">
        <f t="shared" si="40"/>
        <v>#NUM!</v>
      </c>
      <c r="L74" s="204" t="e">
        <f t="shared" si="41"/>
        <v>#NUM!</v>
      </c>
      <c r="M74" s="198"/>
      <c r="N74" s="198"/>
      <c r="O74" s="198"/>
      <c r="P74" s="198"/>
      <c r="Q74" s="195">
        <f t="shared" si="42"/>
        <v>0</v>
      </c>
      <c r="R74" s="195">
        <f t="shared" si="43"/>
        <v>0</v>
      </c>
      <c r="T74" s="194">
        <f t="shared" si="50"/>
        <v>0</v>
      </c>
      <c r="U74" s="193">
        <f t="shared" si="44"/>
        <v>45473</v>
      </c>
      <c r="V74" s="192">
        <f t="shared" si="45"/>
        <v>0</v>
      </c>
      <c r="W74" s="192">
        <f t="shared" si="46"/>
        <v>0</v>
      </c>
      <c r="X74" s="192">
        <f t="shared" si="51"/>
        <v>0</v>
      </c>
      <c r="Y74" s="192">
        <f t="shared" si="47"/>
        <v>0</v>
      </c>
      <c r="Z74" s="192">
        <f t="shared" si="52"/>
        <v>0</v>
      </c>
      <c r="AA74" s="191"/>
      <c r="AB74" s="203"/>
      <c r="AC74" s="191"/>
      <c r="AD74" s="191"/>
      <c r="AE74" s="191"/>
      <c r="AF74" s="191"/>
      <c r="AG74" s="191"/>
      <c r="AH74" s="191"/>
      <c r="AI74" s="191"/>
      <c r="AJ74" s="191"/>
      <c r="AN74" s="199"/>
      <c r="AP74" s="190"/>
    </row>
    <row r="75" spans="3:42">
      <c r="C75" s="195">
        <f t="shared" si="36"/>
        <v>0</v>
      </c>
      <c r="D75" s="195">
        <f t="shared" si="37"/>
        <v>0</v>
      </c>
      <c r="F75" s="194">
        <f t="shared" si="48"/>
        <v>0</v>
      </c>
      <c r="G75" s="193">
        <f t="shared" si="38"/>
        <v>0</v>
      </c>
      <c r="H75" s="205" t="e">
        <f t="shared" si="35"/>
        <v>#NUM!</v>
      </c>
      <c r="I75" s="205" t="e">
        <f t="shared" si="49"/>
        <v>#NUM!</v>
      </c>
      <c r="J75" s="205" t="e">
        <f t="shared" si="39"/>
        <v>#NUM!</v>
      </c>
      <c r="K75" s="205" t="e">
        <f t="shared" si="40"/>
        <v>#NUM!</v>
      </c>
      <c r="L75" s="204" t="e">
        <f t="shared" si="41"/>
        <v>#NUM!</v>
      </c>
      <c r="M75" s="198"/>
      <c r="N75" s="198"/>
      <c r="O75" s="198"/>
      <c r="P75" s="198"/>
      <c r="Q75" s="195">
        <f t="shared" si="42"/>
        <v>0</v>
      </c>
      <c r="R75" s="195">
        <f t="shared" si="43"/>
        <v>0</v>
      </c>
      <c r="T75" s="194">
        <f t="shared" si="50"/>
        <v>0</v>
      </c>
      <c r="U75" s="193">
        <f t="shared" si="44"/>
        <v>45504</v>
      </c>
      <c r="V75" s="192">
        <f t="shared" si="45"/>
        <v>0</v>
      </c>
      <c r="W75" s="192">
        <f t="shared" si="46"/>
        <v>0</v>
      </c>
      <c r="X75" s="192">
        <f t="shared" si="51"/>
        <v>0</v>
      </c>
      <c r="Y75" s="192">
        <f t="shared" si="47"/>
        <v>0</v>
      </c>
      <c r="Z75" s="192">
        <f t="shared" si="52"/>
        <v>0</v>
      </c>
      <c r="AA75" s="191"/>
      <c r="AB75" s="203"/>
      <c r="AC75" s="191"/>
      <c r="AD75" s="191"/>
      <c r="AE75" s="191"/>
      <c r="AF75" s="191"/>
      <c r="AG75" s="191"/>
      <c r="AH75" s="191"/>
      <c r="AI75" s="191"/>
      <c r="AJ75" s="191"/>
      <c r="AN75" s="199"/>
      <c r="AP75" s="190"/>
    </row>
    <row r="76" spans="3:42">
      <c r="C76" s="195">
        <f t="shared" si="36"/>
        <v>0</v>
      </c>
      <c r="D76" s="195">
        <f t="shared" si="37"/>
        <v>0</v>
      </c>
      <c r="F76" s="194">
        <f t="shared" si="48"/>
        <v>0</v>
      </c>
      <c r="G76" s="193">
        <f t="shared" si="38"/>
        <v>0</v>
      </c>
      <c r="H76" s="205" t="e">
        <f t="shared" si="35"/>
        <v>#NUM!</v>
      </c>
      <c r="I76" s="205" t="e">
        <f t="shared" si="49"/>
        <v>#NUM!</v>
      </c>
      <c r="J76" s="205" t="e">
        <f t="shared" si="39"/>
        <v>#NUM!</v>
      </c>
      <c r="K76" s="205" t="e">
        <f t="shared" si="40"/>
        <v>#NUM!</v>
      </c>
      <c r="L76" s="204" t="e">
        <f t="shared" si="41"/>
        <v>#NUM!</v>
      </c>
      <c r="M76" s="198"/>
      <c r="N76" s="198"/>
      <c r="O76" s="198"/>
      <c r="P76" s="198"/>
      <c r="Q76" s="195">
        <f t="shared" si="42"/>
        <v>0</v>
      </c>
      <c r="R76" s="195">
        <f t="shared" si="43"/>
        <v>0</v>
      </c>
      <c r="T76" s="194">
        <f t="shared" si="50"/>
        <v>0</v>
      </c>
      <c r="U76" s="193">
        <f t="shared" si="44"/>
        <v>45535</v>
      </c>
      <c r="V76" s="192">
        <f t="shared" si="45"/>
        <v>0</v>
      </c>
      <c r="W76" s="192">
        <f t="shared" si="46"/>
        <v>0</v>
      </c>
      <c r="X76" s="192">
        <f t="shared" si="51"/>
        <v>0</v>
      </c>
      <c r="Y76" s="192">
        <f t="shared" si="47"/>
        <v>0</v>
      </c>
      <c r="Z76" s="192">
        <f t="shared" si="52"/>
        <v>0</v>
      </c>
      <c r="AA76" s="191"/>
      <c r="AB76" s="203"/>
      <c r="AC76" s="191"/>
      <c r="AD76" s="191"/>
      <c r="AE76" s="191"/>
      <c r="AF76" s="191"/>
      <c r="AG76" s="191"/>
      <c r="AH76" s="191"/>
      <c r="AI76" s="191"/>
      <c r="AJ76" s="191"/>
      <c r="AN76" s="199"/>
      <c r="AP76" s="190"/>
    </row>
    <row r="77" spans="3:42">
      <c r="C77" s="195">
        <f t="shared" si="36"/>
        <v>0</v>
      </c>
      <c r="D77" s="195">
        <f t="shared" si="37"/>
        <v>0</v>
      </c>
      <c r="F77" s="194">
        <f t="shared" si="48"/>
        <v>0</v>
      </c>
      <c r="G77" s="193">
        <f t="shared" si="38"/>
        <v>0</v>
      </c>
      <c r="H77" s="205"/>
      <c r="I77" s="205" t="e">
        <f t="shared" si="49"/>
        <v>#NUM!</v>
      </c>
      <c r="J77" s="205" t="e">
        <f t="shared" si="39"/>
        <v>#NUM!</v>
      </c>
      <c r="K77" s="205" t="e">
        <f t="shared" si="40"/>
        <v>#NUM!</v>
      </c>
      <c r="L77" s="204" t="e">
        <f t="shared" si="41"/>
        <v>#NUM!</v>
      </c>
      <c r="M77" s="198"/>
      <c r="N77" s="198"/>
      <c r="O77" s="198"/>
      <c r="P77" s="198"/>
      <c r="Q77" s="195">
        <f t="shared" si="42"/>
        <v>0</v>
      </c>
      <c r="R77" s="195">
        <f t="shared" si="43"/>
        <v>0</v>
      </c>
      <c r="T77" s="194">
        <f t="shared" si="50"/>
        <v>0</v>
      </c>
      <c r="U77" s="193">
        <f t="shared" si="44"/>
        <v>45565</v>
      </c>
      <c r="V77" s="192">
        <f t="shared" si="45"/>
        <v>0</v>
      </c>
      <c r="W77" s="192">
        <f t="shared" si="46"/>
        <v>0</v>
      </c>
      <c r="X77" s="192">
        <f t="shared" si="51"/>
        <v>0</v>
      </c>
      <c r="Y77" s="192">
        <f t="shared" si="47"/>
        <v>0</v>
      </c>
      <c r="Z77" s="192">
        <f t="shared" si="52"/>
        <v>0</v>
      </c>
      <c r="AA77" s="191"/>
      <c r="AB77" s="203"/>
      <c r="AC77" s="191"/>
      <c r="AD77" s="191"/>
      <c r="AE77" s="191"/>
      <c r="AF77" s="191"/>
      <c r="AG77" s="191"/>
      <c r="AH77" s="191"/>
      <c r="AI77" s="191"/>
      <c r="AJ77" s="191"/>
      <c r="AN77" s="199"/>
      <c r="AP77" s="190"/>
    </row>
    <row r="78" spans="3:42" ht="17.25" customHeight="1">
      <c r="C78" s="202">
        <f t="shared" si="36"/>
        <v>0</v>
      </c>
      <c r="D78" s="202">
        <f t="shared" si="37"/>
        <v>0</v>
      </c>
      <c r="F78" s="198"/>
      <c r="G78" s="198"/>
      <c r="H78" s="198"/>
      <c r="I78" s="198"/>
      <c r="J78" s="198"/>
      <c r="K78" s="198"/>
      <c r="L78" s="198"/>
      <c r="M78" s="198"/>
      <c r="N78" s="198"/>
      <c r="O78" s="198"/>
      <c r="P78" s="198"/>
      <c r="Q78" s="195">
        <f t="shared" si="42"/>
        <v>0</v>
      </c>
      <c r="R78" s="195">
        <f t="shared" si="43"/>
        <v>0</v>
      </c>
      <c r="T78" s="194">
        <f t="shared" si="50"/>
        <v>0</v>
      </c>
      <c r="U78" s="193">
        <f t="shared" si="44"/>
        <v>45596</v>
      </c>
      <c r="V78" s="192">
        <f t="shared" si="45"/>
        <v>0</v>
      </c>
      <c r="W78" s="192">
        <f t="shared" si="46"/>
        <v>0</v>
      </c>
      <c r="X78" s="192">
        <f t="shared" si="51"/>
        <v>0</v>
      </c>
      <c r="Y78" s="192">
        <f t="shared" si="47"/>
        <v>0</v>
      </c>
      <c r="Z78" s="192">
        <f t="shared" si="52"/>
        <v>0</v>
      </c>
      <c r="AC78" s="191"/>
      <c r="AD78" s="191"/>
      <c r="AE78" s="191"/>
      <c r="AF78" s="191"/>
      <c r="AG78" s="191"/>
      <c r="AH78" s="191"/>
      <c r="AI78" s="191"/>
      <c r="AJ78" s="191"/>
      <c r="AN78" s="199"/>
      <c r="AP78" s="190"/>
    </row>
    <row r="79" spans="3:42">
      <c r="C79" s="202">
        <f t="shared" si="36"/>
        <v>0</v>
      </c>
      <c r="D79" s="202">
        <f t="shared" si="37"/>
        <v>0</v>
      </c>
      <c r="F79" s="198"/>
      <c r="G79" s="198"/>
      <c r="H79" s="198"/>
      <c r="I79" s="198"/>
      <c r="J79" s="198"/>
      <c r="K79" s="198"/>
      <c r="L79" s="198"/>
      <c r="M79" s="198"/>
      <c r="N79" s="198"/>
      <c r="O79" s="198"/>
      <c r="P79" s="198"/>
      <c r="Q79" s="195">
        <f t="shared" si="42"/>
        <v>0</v>
      </c>
      <c r="R79" s="195">
        <f t="shared" si="43"/>
        <v>0</v>
      </c>
      <c r="T79" s="194">
        <f t="shared" si="50"/>
        <v>0</v>
      </c>
      <c r="U79" s="193">
        <f t="shared" si="44"/>
        <v>45626</v>
      </c>
      <c r="V79" s="192">
        <f t="shared" si="45"/>
        <v>0</v>
      </c>
      <c r="W79" s="192">
        <f t="shared" si="46"/>
        <v>0</v>
      </c>
      <c r="X79" s="192">
        <f t="shared" si="51"/>
        <v>0</v>
      </c>
      <c r="Y79" s="192">
        <f t="shared" si="47"/>
        <v>0</v>
      </c>
      <c r="Z79" s="192">
        <f t="shared" si="52"/>
        <v>0</v>
      </c>
      <c r="AC79" s="191"/>
      <c r="AD79" s="191"/>
      <c r="AE79" s="191"/>
      <c r="AF79" s="191"/>
      <c r="AG79" s="191"/>
      <c r="AH79" s="191"/>
      <c r="AI79" s="191"/>
      <c r="AJ79" s="191"/>
      <c r="AN79" s="199"/>
      <c r="AP79" s="190"/>
    </row>
    <row r="80" spans="3:42">
      <c r="C80" s="202">
        <f t="shared" si="36"/>
        <v>0</v>
      </c>
      <c r="D80" s="202">
        <f t="shared" si="37"/>
        <v>0</v>
      </c>
      <c r="F80" s="198"/>
      <c r="G80" s="198"/>
      <c r="H80" s="198"/>
      <c r="I80" s="198"/>
      <c r="J80" s="198"/>
      <c r="K80" s="198"/>
      <c r="L80" s="198"/>
      <c r="M80" s="198"/>
      <c r="N80" s="198"/>
      <c r="O80" s="198"/>
      <c r="P80" s="198"/>
      <c r="Q80" s="195">
        <f t="shared" si="42"/>
        <v>0</v>
      </c>
      <c r="R80" s="195">
        <f t="shared" si="43"/>
        <v>0</v>
      </c>
      <c r="T80" s="194">
        <f t="shared" si="50"/>
        <v>0</v>
      </c>
      <c r="U80" s="193">
        <f t="shared" si="44"/>
        <v>45657</v>
      </c>
      <c r="V80" s="192">
        <f t="shared" si="45"/>
        <v>0</v>
      </c>
      <c r="W80" s="192">
        <f t="shared" si="46"/>
        <v>0</v>
      </c>
      <c r="X80" s="192">
        <f t="shared" si="51"/>
        <v>0</v>
      </c>
      <c r="Y80" s="192">
        <f t="shared" si="47"/>
        <v>0</v>
      </c>
      <c r="Z80" s="192">
        <f t="shared" si="52"/>
        <v>0</v>
      </c>
      <c r="AC80" s="191"/>
      <c r="AD80" s="191"/>
      <c r="AE80" s="191"/>
      <c r="AF80" s="191"/>
      <c r="AG80" s="191"/>
      <c r="AH80" s="191"/>
      <c r="AI80" s="191"/>
      <c r="AJ80" s="191"/>
      <c r="AN80" s="199"/>
      <c r="AP80" s="190"/>
    </row>
    <row r="81" spans="3:42">
      <c r="C81" s="202">
        <f t="shared" si="36"/>
        <v>0</v>
      </c>
      <c r="D81" s="202">
        <f t="shared" si="37"/>
        <v>0</v>
      </c>
      <c r="F81" s="198"/>
      <c r="G81" s="198"/>
      <c r="H81" s="198"/>
      <c r="I81" s="198"/>
      <c r="J81" s="198"/>
      <c r="K81" s="198"/>
      <c r="L81" s="198"/>
      <c r="M81" s="198"/>
      <c r="N81" s="198"/>
      <c r="O81" s="198"/>
      <c r="P81" s="198"/>
      <c r="Q81" s="195">
        <f t="shared" si="42"/>
        <v>0</v>
      </c>
      <c r="R81" s="195">
        <f t="shared" si="43"/>
        <v>0</v>
      </c>
      <c r="T81" s="194">
        <f t="shared" si="50"/>
        <v>0</v>
      </c>
      <c r="U81" s="193">
        <f t="shared" si="44"/>
        <v>45688</v>
      </c>
      <c r="V81" s="192">
        <f t="shared" si="45"/>
        <v>0</v>
      </c>
      <c r="W81" s="192">
        <f t="shared" si="46"/>
        <v>0</v>
      </c>
      <c r="X81" s="192">
        <f t="shared" si="51"/>
        <v>0</v>
      </c>
      <c r="Y81" s="192">
        <f t="shared" si="47"/>
        <v>0</v>
      </c>
      <c r="Z81" s="192">
        <f t="shared" si="52"/>
        <v>0</v>
      </c>
      <c r="AC81" s="191"/>
      <c r="AD81" s="191"/>
      <c r="AE81" s="191"/>
      <c r="AF81" s="191"/>
      <c r="AG81" s="191"/>
      <c r="AH81" s="191"/>
      <c r="AI81" s="191"/>
      <c r="AJ81" s="191"/>
      <c r="AN81" s="199"/>
      <c r="AP81" s="190"/>
    </row>
    <row r="82" spans="3:42">
      <c r="C82" s="202">
        <f t="shared" si="36"/>
        <v>0</v>
      </c>
      <c r="D82" s="202">
        <f t="shared" si="37"/>
        <v>0</v>
      </c>
      <c r="F82" s="198"/>
      <c r="G82" s="198"/>
      <c r="H82" s="198"/>
      <c r="I82" s="198"/>
      <c r="J82" s="198"/>
      <c r="K82" s="198"/>
      <c r="L82" s="198"/>
      <c r="M82" s="198"/>
      <c r="N82" s="198"/>
      <c r="O82" s="198"/>
      <c r="P82" s="198"/>
      <c r="Q82" s="195">
        <f t="shared" si="42"/>
        <v>0</v>
      </c>
      <c r="R82" s="195">
        <f t="shared" si="43"/>
        <v>0</v>
      </c>
      <c r="T82" s="194">
        <f t="shared" si="50"/>
        <v>0</v>
      </c>
      <c r="U82" s="193">
        <f t="shared" si="44"/>
        <v>45716</v>
      </c>
      <c r="V82" s="192">
        <f t="shared" si="45"/>
        <v>0</v>
      </c>
      <c r="W82" s="192">
        <f t="shared" si="46"/>
        <v>0</v>
      </c>
      <c r="X82" s="192">
        <f t="shared" si="51"/>
        <v>0</v>
      </c>
      <c r="Y82" s="192">
        <f t="shared" si="47"/>
        <v>0</v>
      </c>
      <c r="Z82" s="192">
        <f t="shared" si="52"/>
        <v>0</v>
      </c>
      <c r="AC82" s="191"/>
      <c r="AD82" s="191"/>
      <c r="AE82" s="191"/>
      <c r="AF82" s="191"/>
      <c r="AG82" s="191"/>
      <c r="AH82" s="191"/>
      <c r="AI82" s="191"/>
      <c r="AJ82" s="191"/>
      <c r="AN82" s="199"/>
      <c r="AP82" s="190"/>
    </row>
    <row r="83" spans="3:42">
      <c r="C83" s="202">
        <f t="shared" si="36"/>
        <v>0</v>
      </c>
      <c r="D83" s="202">
        <f t="shared" si="37"/>
        <v>0</v>
      </c>
      <c r="F83" s="198"/>
      <c r="G83" s="198"/>
      <c r="H83" s="198"/>
      <c r="I83" s="198"/>
      <c r="J83" s="198"/>
      <c r="K83" s="198"/>
      <c r="L83" s="198"/>
      <c r="M83" s="198"/>
      <c r="N83" s="198"/>
      <c r="O83" s="198"/>
      <c r="P83" s="198"/>
      <c r="Q83" s="195">
        <f t="shared" si="42"/>
        <v>0</v>
      </c>
      <c r="R83" s="195">
        <f t="shared" si="43"/>
        <v>0</v>
      </c>
      <c r="T83" s="194">
        <f t="shared" si="50"/>
        <v>0</v>
      </c>
      <c r="U83" s="193">
        <f t="shared" si="44"/>
        <v>45747</v>
      </c>
      <c r="V83" s="192">
        <f t="shared" si="45"/>
        <v>0</v>
      </c>
      <c r="W83" s="192">
        <f t="shared" si="46"/>
        <v>0</v>
      </c>
      <c r="X83" s="192">
        <f t="shared" si="51"/>
        <v>0</v>
      </c>
      <c r="Y83" s="192">
        <f t="shared" si="47"/>
        <v>0</v>
      </c>
      <c r="Z83" s="192">
        <f t="shared" si="52"/>
        <v>0</v>
      </c>
      <c r="AC83" s="191"/>
      <c r="AD83" s="191"/>
      <c r="AE83" s="191"/>
      <c r="AF83" s="191"/>
      <c r="AG83" s="191"/>
      <c r="AH83" s="191"/>
      <c r="AI83" s="191"/>
      <c r="AJ83" s="191"/>
      <c r="AN83" s="199"/>
      <c r="AP83" s="190"/>
    </row>
    <row r="84" spans="3:42">
      <c r="C84" s="202">
        <f t="shared" si="36"/>
        <v>0</v>
      </c>
      <c r="D84" s="202">
        <f t="shared" si="37"/>
        <v>0</v>
      </c>
      <c r="F84" s="198"/>
      <c r="G84" s="198"/>
      <c r="H84" s="198"/>
      <c r="I84" s="198"/>
      <c r="J84" s="198"/>
      <c r="K84" s="198"/>
      <c r="L84" s="198"/>
      <c r="M84" s="198"/>
      <c r="N84" s="198"/>
      <c r="O84" s="198"/>
      <c r="P84" s="198"/>
      <c r="Q84" s="195">
        <f t="shared" si="42"/>
        <v>0</v>
      </c>
      <c r="R84" s="195">
        <f t="shared" si="43"/>
        <v>0</v>
      </c>
      <c r="T84" s="194">
        <f t="shared" si="50"/>
        <v>0</v>
      </c>
      <c r="U84" s="193">
        <f t="shared" si="44"/>
        <v>45777</v>
      </c>
      <c r="V84" s="192">
        <f t="shared" si="45"/>
        <v>0</v>
      </c>
      <c r="W84" s="192">
        <f t="shared" si="46"/>
        <v>0</v>
      </c>
      <c r="X84" s="192">
        <f t="shared" si="51"/>
        <v>0</v>
      </c>
      <c r="Y84" s="192">
        <f t="shared" si="47"/>
        <v>0</v>
      </c>
      <c r="Z84" s="192">
        <f t="shared" si="52"/>
        <v>0</v>
      </c>
      <c r="AC84" s="191"/>
      <c r="AD84" s="191"/>
      <c r="AE84" s="191"/>
      <c r="AF84" s="191"/>
      <c r="AG84" s="191"/>
      <c r="AH84" s="191"/>
      <c r="AI84" s="191"/>
      <c r="AJ84" s="191"/>
      <c r="AN84" s="199"/>
      <c r="AP84" s="190"/>
    </row>
    <row r="85" spans="3:42">
      <c r="C85" s="202">
        <f t="shared" si="36"/>
        <v>0</v>
      </c>
      <c r="D85" s="202">
        <f t="shared" si="37"/>
        <v>0</v>
      </c>
      <c r="F85" s="198"/>
      <c r="G85" s="198"/>
      <c r="H85" s="198"/>
      <c r="I85" s="198"/>
      <c r="J85" s="198"/>
      <c r="K85" s="198"/>
      <c r="L85" s="198"/>
      <c r="M85" s="198"/>
      <c r="N85" s="198"/>
      <c r="O85" s="198"/>
      <c r="P85" s="198"/>
      <c r="Q85" s="195">
        <f t="shared" si="42"/>
        <v>0</v>
      </c>
      <c r="R85" s="195">
        <f t="shared" si="43"/>
        <v>0</v>
      </c>
      <c r="T85" s="194">
        <f t="shared" si="50"/>
        <v>0</v>
      </c>
      <c r="U85" s="193">
        <f t="shared" si="44"/>
        <v>45808</v>
      </c>
      <c r="V85" s="192">
        <f t="shared" si="45"/>
        <v>0</v>
      </c>
      <c r="W85" s="192">
        <f t="shared" si="46"/>
        <v>0</v>
      </c>
      <c r="X85" s="192">
        <f t="shared" si="51"/>
        <v>0</v>
      </c>
      <c r="Y85" s="192">
        <f t="shared" si="47"/>
        <v>0</v>
      </c>
      <c r="Z85" s="192">
        <f t="shared" si="52"/>
        <v>0</v>
      </c>
      <c r="AC85" s="191"/>
      <c r="AD85" s="191"/>
      <c r="AE85" s="191"/>
      <c r="AF85" s="191"/>
      <c r="AG85" s="191"/>
      <c r="AH85" s="191"/>
      <c r="AI85" s="191"/>
      <c r="AJ85" s="191"/>
      <c r="AN85" s="199"/>
      <c r="AP85" s="190"/>
    </row>
    <row r="86" spans="3:42">
      <c r="C86" s="202">
        <f t="shared" si="36"/>
        <v>0</v>
      </c>
      <c r="D86" s="202">
        <f t="shared" si="37"/>
        <v>0</v>
      </c>
      <c r="F86" s="198"/>
      <c r="G86" s="198"/>
      <c r="H86" s="198"/>
      <c r="I86" s="198"/>
      <c r="J86" s="198"/>
      <c r="K86" s="198"/>
      <c r="L86" s="198"/>
      <c r="M86" s="198"/>
      <c r="N86" s="198"/>
      <c r="O86" s="198"/>
      <c r="P86" s="198"/>
      <c r="Q86" s="195">
        <f t="shared" si="42"/>
        <v>0</v>
      </c>
      <c r="R86" s="195">
        <f t="shared" si="43"/>
        <v>0</v>
      </c>
      <c r="T86" s="194">
        <f t="shared" si="50"/>
        <v>0</v>
      </c>
      <c r="U86" s="193">
        <f t="shared" si="44"/>
        <v>45838</v>
      </c>
      <c r="V86" s="192">
        <f t="shared" si="45"/>
        <v>0</v>
      </c>
      <c r="W86" s="192">
        <f t="shared" si="46"/>
        <v>0</v>
      </c>
      <c r="X86" s="192">
        <f t="shared" si="51"/>
        <v>0</v>
      </c>
      <c r="Y86" s="192">
        <f t="shared" si="47"/>
        <v>0</v>
      </c>
      <c r="Z86" s="192">
        <f t="shared" si="52"/>
        <v>0</v>
      </c>
      <c r="AC86" s="191"/>
      <c r="AD86" s="191"/>
      <c r="AE86" s="191"/>
      <c r="AF86" s="191"/>
      <c r="AG86" s="191"/>
      <c r="AH86" s="191"/>
      <c r="AI86" s="191"/>
      <c r="AJ86" s="191"/>
      <c r="AN86" s="199"/>
      <c r="AP86" s="190"/>
    </row>
    <row r="87" spans="3:42">
      <c r="C87" s="202">
        <f t="shared" si="36"/>
        <v>0</v>
      </c>
      <c r="D87" s="202">
        <f t="shared" si="37"/>
        <v>0</v>
      </c>
      <c r="F87" s="198"/>
      <c r="G87" s="198"/>
      <c r="H87" s="198"/>
      <c r="I87" s="198"/>
      <c r="J87" s="198"/>
      <c r="K87" s="198"/>
      <c r="L87" s="198"/>
      <c r="M87" s="198"/>
      <c r="N87" s="198"/>
      <c r="O87" s="198"/>
      <c r="P87" s="198"/>
      <c r="Q87" s="195">
        <f t="shared" si="42"/>
        <v>0</v>
      </c>
      <c r="R87" s="195">
        <f t="shared" si="43"/>
        <v>0</v>
      </c>
      <c r="T87" s="194">
        <f t="shared" si="50"/>
        <v>0</v>
      </c>
      <c r="U87" s="193">
        <f t="shared" si="44"/>
        <v>45869</v>
      </c>
      <c r="V87" s="192">
        <f t="shared" si="45"/>
        <v>0</v>
      </c>
      <c r="W87" s="192">
        <f t="shared" si="46"/>
        <v>0</v>
      </c>
      <c r="X87" s="192">
        <f t="shared" si="51"/>
        <v>0</v>
      </c>
      <c r="Y87" s="192">
        <f t="shared" si="47"/>
        <v>0</v>
      </c>
      <c r="Z87" s="192">
        <f t="shared" si="52"/>
        <v>0</v>
      </c>
      <c r="AC87" s="191"/>
      <c r="AD87" s="191"/>
      <c r="AE87" s="191"/>
      <c r="AF87" s="191"/>
      <c r="AG87" s="191"/>
      <c r="AH87" s="191"/>
      <c r="AI87" s="191"/>
      <c r="AJ87" s="191"/>
      <c r="AN87" s="199"/>
      <c r="AP87" s="190"/>
    </row>
    <row r="88" spans="3:42">
      <c r="C88" s="202">
        <f t="shared" si="36"/>
        <v>0</v>
      </c>
      <c r="D88" s="202">
        <f t="shared" si="37"/>
        <v>0</v>
      </c>
      <c r="F88" s="198"/>
      <c r="G88" s="198"/>
      <c r="H88" s="198"/>
      <c r="I88" s="198"/>
      <c r="J88" s="198"/>
      <c r="K88" s="198"/>
      <c r="L88" s="198"/>
      <c r="M88" s="198"/>
      <c r="N88" s="198"/>
      <c r="O88" s="198"/>
      <c r="P88" s="198"/>
      <c r="Q88" s="195">
        <f t="shared" si="42"/>
        <v>0</v>
      </c>
      <c r="R88" s="195">
        <f t="shared" si="43"/>
        <v>0</v>
      </c>
      <c r="T88" s="194">
        <f t="shared" si="50"/>
        <v>0</v>
      </c>
      <c r="U88" s="193">
        <f t="shared" si="44"/>
        <v>45900</v>
      </c>
      <c r="V88" s="192">
        <f t="shared" si="45"/>
        <v>0</v>
      </c>
      <c r="W88" s="192">
        <f t="shared" si="46"/>
        <v>0</v>
      </c>
      <c r="X88" s="192">
        <f t="shared" si="51"/>
        <v>0</v>
      </c>
      <c r="Y88" s="192">
        <f t="shared" si="47"/>
        <v>0</v>
      </c>
      <c r="Z88" s="192">
        <f t="shared" si="52"/>
        <v>0</v>
      </c>
      <c r="AC88" s="191"/>
      <c r="AD88" s="191"/>
      <c r="AE88" s="191"/>
      <c r="AF88" s="191"/>
      <c r="AG88" s="191"/>
      <c r="AH88" s="191"/>
      <c r="AI88" s="191"/>
      <c r="AJ88" s="191"/>
      <c r="AN88" s="199"/>
      <c r="AP88" s="190"/>
    </row>
    <row r="89" spans="3:42">
      <c r="C89" s="202">
        <f t="shared" si="36"/>
        <v>0</v>
      </c>
      <c r="D89" s="202">
        <f t="shared" si="37"/>
        <v>0</v>
      </c>
      <c r="F89" s="198"/>
      <c r="G89" s="198"/>
      <c r="H89" s="198"/>
      <c r="I89" s="198"/>
      <c r="J89" s="198"/>
      <c r="K89" s="198"/>
      <c r="L89" s="198"/>
      <c r="M89" s="198"/>
      <c r="N89" s="198"/>
      <c r="O89" s="198"/>
      <c r="P89" s="198"/>
      <c r="Q89" s="195">
        <f t="shared" si="42"/>
        <v>0</v>
      </c>
      <c r="R89" s="195">
        <f t="shared" si="43"/>
        <v>0</v>
      </c>
      <c r="T89" s="194">
        <f t="shared" si="50"/>
        <v>0</v>
      </c>
      <c r="U89" s="193">
        <f t="shared" si="44"/>
        <v>45930</v>
      </c>
      <c r="V89" s="192">
        <f t="shared" si="45"/>
        <v>0</v>
      </c>
      <c r="W89" s="192">
        <f t="shared" si="46"/>
        <v>0</v>
      </c>
      <c r="X89" s="192">
        <f t="shared" si="51"/>
        <v>0</v>
      </c>
      <c r="Y89" s="192">
        <f t="shared" si="47"/>
        <v>0</v>
      </c>
      <c r="Z89" s="192">
        <f t="shared" si="52"/>
        <v>0</v>
      </c>
      <c r="AC89" s="191"/>
      <c r="AD89" s="191"/>
      <c r="AE89" s="191"/>
      <c r="AF89" s="191"/>
      <c r="AG89" s="191"/>
      <c r="AH89" s="191"/>
      <c r="AI89" s="191"/>
      <c r="AJ89" s="191"/>
      <c r="AN89" s="199"/>
      <c r="AP89" s="190"/>
    </row>
    <row r="90" spans="3:42">
      <c r="C90" s="202">
        <f t="shared" si="36"/>
        <v>0</v>
      </c>
      <c r="D90" s="202">
        <f t="shared" si="37"/>
        <v>0</v>
      </c>
      <c r="F90" s="198"/>
      <c r="G90" s="198"/>
      <c r="H90" s="198"/>
      <c r="I90" s="198"/>
      <c r="J90" s="198"/>
      <c r="K90" s="198"/>
      <c r="L90" s="198"/>
      <c r="M90" s="198"/>
      <c r="N90" s="198"/>
      <c r="O90" s="198"/>
      <c r="P90" s="198"/>
      <c r="Q90" s="195">
        <f t="shared" si="42"/>
        <v>0</v>
      </c>
      <c r="R90" s="195">
        <f t="shared" si="43"/>
        <v>0</v>
      </c>
      <c r="T90" s="194">
        <f t="shared" si="50"/>
        <v>0</v>
      </c>
      <c r="U90" s="193">
        <f t="shared" si="44"/>
        <v>45961</v>
      </c>
      <c r="V90" s="192">
        <f t="shared" si="45"/>
        <v>0</v>
      </c>
      <c r="W90" s="192">
        <f t="shared" si="46"/>
        <v>0</v>
      </c>
      <c r="X90" s="192">
        <f t="shared" si="51"/>
        <v>0</v>
      </c>
      <c r="Y90" s="192">
        <f t="shared" si="47"/>
        <v>0</v>
      </c>
      <c r="Z90" s="192">
        <f t="shared" si="52"/>
        <v>0</v>
      </c>
      <c r="AC90" s="191"/>
      <c r="AD90" s="191"/>
      <c r="AE90" s="191"/>
      <c r="AF90" s="191"/>
      <c r="AG90" s="191"/>
      <c r="AH90" s="191"/>
      <c r="AI90" s="191"/>
      <c r="AJ90" s="191"/>
      <c r="AN90" s="199"/>
      <c r="AP90" s="190"/>
    </row>
    <row r="91" spans="3:42">
      <c r="C91" s="202">
        <f t="shared" si="36"/>
        <v>0</v>
      </c>
      <c r="D91" s="202">
        <f t="shared" si="37"/>
        <v>0</v>
      </c>
      <c r="F91" s="198"/>
      <c r="G91" s="198"/>
      <c r="H91" s="198"/>
      <c r="I91" s="198"/>
      <c r="J91" s="198"/>
      <c r="K91" s="198"/>
      <c r="L91" s="198"/>
      <c r="M91" s="198"/>
      <c r="N91" s="198"/>
      <c r="O91" s="198"/>
      <c r="P91" s="198"/>
      <c r="Q91" s="195">
        <f t="shared" si="42"/>
        <v>0</v>
      </c>
      <c r="R91" s="195">
        <f t="shared" si="43"/>
        <v>0</v>
      </c>
      <c r="T91" s="194">
        <f t="shared" si="50"/>
        <v>0</v>
      </c>
      <c r="U91" s="193">
        <f t="shared" si="44"/>
        <v>45991</v>
      </c>
      <c r="V91" s="192">
        <f t="shared" si="45"/>
        <v>0</v>
      </c>
      <c r="W91" s="192">
        <f t="shared" si="46"/>
        <v>0</v>
      </c>
      <c r="X91" s="192">
        <f t="shared" si="51"/>
        <v>0</v>
      </c>
      <c r="Y91" s="192">
        <f t="shared" si="47"/>
        <v>0</v>
      </c>
      <c r="Z91" s="192">
        <f t="shared" si="52"/>
        <v>0</v>
      </c>
      <c r="AC91" s="191"/>
      <c r="AD91" s="191"/>
      <c r="AE91" s="191"/>
      <c r="AF91" s="191"/>
      <c r="AG91" s="191"/>
      <c r="AH91" s="191"/>
      <c r="AI91" s="191"/>
      <c r="AJ91" s="191"/>
      <c r="AN91" s="199"/>
      <c r="AP91" s="190"/>
    </row>
    <row r="92" spans="3:42">
      <c r="C92" s="202">
        <f t="shared" si="36"/>
        <v>0</v>
      </c>
      <c r="D92" s="202">
        <f t="shared" si="37"/>
        <v>0</v>
      </c>
      <c r="F92" s="198"/>
      <c r="G92" s="198"/>
      <c r="H92" s="198"/>
      <c r="I92" s="198"/>
      <c r="J92" s="198"/>
      <c r="K92" s="198"/>
      <c r="L92" s="198"/>
      <c r="M92" s="198"/>
      <c r="N92" s="198"/>
      <c r="O92" s="198"/>
      <c r="P92" s="198"/>
      <c r="Q92" s="195">
        <f t="shared" si="42"/>
        <v>0</v>
      </c>
      <c r="R92" s="195">
        <f t="shared" si="43"/>
        <v>0</v>
      </c>
      <c r="T92" s="194">
        <f t="shared" si="50"/>
        <v>0</v>
      </c>
      <c r="U92" s="193">
        <f t="shared" si="44"/>
        <v>46022</v>
      </c>
      <c r="V92" s="192">
        <f t="shared" si="45"/>
        <v>0</v>
      </c>
      <c r="W92" s="192">
        <f t="shared" si="46"/>
        <v>0</v>
      </c>
      <c r="X92" s="192">
        <f t="shared" si="51"/>
        <v>0</v>
      </c>
      <c r="Y92" s="192">
        <f t="shared" si="47"/>
        <v>0</v>
      </c>
      <c r="Z92" s="192">
        <f t="shared" si="52"/>
        <v>0</v>
      </c>
      <c r="AC92" s="191"/>
      <c r="AD92" s="191"/>
      <c r="AE92" s="191"/>
      <c r="AF92" s="191"/>
      <c r="AG92" s="191"/>
      <c r="AH92" s="191"/>
      <c r="AI92" s="191"/>
      <c r="AJ92" s="191"/>
      <c r="AN92" s="199"/>
      <c r="AP92" s="190"/>
    </row>
    <row r="93" spans="3:42">
      <c r="C93" s="202">
        <f t="shared" si="36"/>
        <v>0</v>
      </c>
      <c r="D93" s="202">
        <f t="shared" si="37"/>
        <v>0</v>
      </c>
      <c r="F93" s="198"/>
      <c r="G93" s="198"/>
      <c r="H93" s="198"/>
      <c r="I93" s="198"/>
      <c r="J93" s="198"/>
      <c r="K93" s="198"/>
      <c r="L93" s="198"/>
      <c r="M93" s="198"/>
      <c r="N93" s="198"/>
      <c r="O93" s="198"/>
      <c r="P93" s="198"/>
      <c r="Q93" s="195">
        <f t="shared" si="42"/>
        <v>0</v>
      </c>
      <c r="R93" s="195">
        <f t="shared" si="43"/>
        <v>0</v>
      </c>
      <c r="T93" s="194">
        <f t="shared" si="50"/>
        <v>0</v>
      </c>
      <c r="U93" s="193">
        <f t="shared" si="44"/>
        <v>46053</v>
      </c>
      <c r="V93" s="192">
        <f t="shared" si="45"/>
        <v>0</v>
      </c>
      <c r="W93" s="192">
        <f t="shared" si="46"/>
        <v>0</v>
      </c>
      <c r="X93" s="192">
        <f t="shared" si="51"/>
        <v>0</v>
      </c>
      <c r="Y93" s="192">
        <f t="shared" si="47"/>
        <v>0</v>
      </c>
      <c r="Z93" s="192">
        <f t="shared" si="52"/>
        <v>0</v>
      </c>
      <c r="AC93" s="191"/>
      <c r="AD93" s="191"/>
      <c r="AE93" s="191"/>
      <c r="AF93" s="191"/>
      <c r="AG93" s="191"/>
      <c r="AH93" s="191"/>
      <c r="AI93" s="191"/>
      <c r="AJ93" s="191"/>
      <c r="AN93" s="199"/>
      <c r="AP93" s="190"/>
    </row>
    <row r="94" spans="3:42">
      <c r="C94" s="202">
        <f t="shared" si="36"/>
        <v>0</v>
      </c>
      <c r="D94" s="202">
        <f t="shared" si="37"/>
        <v>0</v>
      </c>
      <c r="F94" s="198"/>
      <c r="G94" s="198"/>
      <c r="H94" s="198"/>
      <c r="I94" s="198"/>
      <c r="J94" s="198"/>
      <c r="K94" s="198"/>
      <c r="L94" s="198"/>
      <c r="M94" s="198"/>
      <c r="N94" s="198"/>
      <c r="O94" s="198"/>
      <c r="P94" s="198"/>
      <c r="Q94" s="195">
        <f t="shared" si="42"/>
        <v>0</v>
      </c>
      <c r="R94" s="195">
        <f t="shared" si="43"/>
        <v>0</v>
      </c>
      <c r="T94" s="194">
        <f t="shared" si="50"/>
        <v>0</v>
      </c>
      <c r="U94" s="193">
        <f t="shared" si="44"/>
        <v>46081</v>
      </c>
      <c r="V94" s="192">
        <f t="shared" si="45"/>
        <v>0</v>
      </c>
      <c r="W94" s="192">
        <f t="shared" si="46"/>
        <v>0</v>
      </c>
      <c r="X94" s="192">
        <f t="shared" si="51"/>
        <v>0</v>
      </c>
      <c r="Y94" s="192">
        <f t="shared" si="47"/>
        <v>0</v>
      </c>
      <c r="Z94" s="192">
        <f t="shared" si="52"/>
        <v>0</v>
      </c>
      <c r="AC94" s="191"/>
      <c r="AD94" s="191"/>
      <c r="AE94" s="191"/>
      <c r="AF94" s="191"/>
      <c r="AG94" s="191"/>
      <c r="AH94" s="191"/>
      <c r="AI94" s="191"/>
      <c r="AJ94" s="191"/>
      <c r="AN94" s="199"/>
      <c r="AP94" s="190"/>
    </row>
    <row r="95" spans="3:42">
      <c r="C95" s="202">
        <f t="shared" si="36"/>
        <v>0</v>
      </c>
      <c r="D95" s="202">
        <f t="shared" si="37"/>
        <v>0</v>
      </c>
      <c r="F95" s="198"/>
      <c r="G95" s="198"/>
      <c r="H95" s="198"/>
      <c r="I95" s="198"/>
      <c r="J95" s="198"/>
      <c r="K95" s="198"/>
      <c r="L95" s="198"/>
      <c r="M95" s="198"/>
      <c r="N95" s="198"/>
      <c r="O95" s="198"/>
      <c r="P95" s="198"/>
      <c r="Q95" s="195">
        <f t="shared" si="42"/>
        <v>0</v>
      </c>
      <c r="R95" s="195">
        <f t="shared" si="43"/>
        <v>0</v>
      </c>
      <c r="T95" s="194">
        <f t="shared" si="50"/>
        <v>0</v>
      </c>
      <c r="U95" s="193">
        <f t="shared" si="44"/>
        <v>46112</v>
      </c>
      <c r="V95" s="192">
        <f t="shared" si="45"/>
        <v>0</v>
      </c>
      <c r="W95" s="192">
        <f t="shared" si="46"/>
        <v>0</v>
      </c>
      <c r="X95" s="192">
        <f t="shared" si="51"/>
        <v>0</v>
      </c>
      <c r="Y95" s="192">
        <f t="shared" si="47"/>
        <v>0</v>
      </c>
      <c r="Z95" s="192">
        <f t="shared" si="52"/>
        <v>0</v>
      </c>
      <c r="AC95" s="191"/>
      <c r="AD95" s="191"/>
      <c r="AE95" s="191"/>
      <c r="AF95" s="191"/>
      <c r="AG95" s="191"/>
      <c r="AH95" s="191"/>
      <c r="AI95" s="191"/>
      <c r="AJ95" s="191"/>
      <c r="AN95" s="199"/>
      <c r="AP95" s="190"/>
    </row>
    <row r="96" spans="3:42">
      <c r="C96" s="202">
        <f t="shared" si="36"/>
        <v>0</v>
      </c>
      <c r="D96" s="202">
        <f t="shared" si="37"/>
        <v>0</v>
      </c>
      <c r="F96" s="198"/>
      <c r="G96" s="198"/>
      <c r="H96" s="198"/>
      <c r="I96" s="198"/>
      <c r="J96" s="198"/>
      <c r="K96" s="198"/>
      <c r="L96" s="198"/>
      <c r="M96" s="198"/>
      <c r="N96" s="198"/>
      <c r="O96" s="198"/>
      <c r="P96" s="198"/>
      <c r="Q96" s="195">
        <f t="shared" si="42"/>
        <v>0</v>
      </c>
      <c r="R96" s="195">
        <f t="shared" si="43"/>
        <v>0</v>
      </c>
      <c r="T96" s="194">
        <f t="shared" si="50"/>
        <v>0</v>
      </c>
      <c r="U96" s="193">
        <f t="shared" si="44"/>
        <v>46142</v>
      </c>
      <c r="V96" s="192">
        <f t="shared" si="45"/>
        <v>0</v>
      </c>
      <c r="W96" s="192">
        <f t="shared" si="46"/>
        <v>0</v>
      </c>
      <c r="X96" s="192">
        <f t="shared" si="51"/>
        <v>0</v>
      </c>
      <c r="Y96" s="192">
        <f t="shared" si="47"/>
        <v>0</v>
      </c>
      <c r="Z96" s="192">
        <f t="shared" si="52"/>
        <v>0</v>
      </c>
      <c r="AC96" s="191"/>
      <c r="AD96" s="191"/>
      <c r="AE96" s="191"/>
      <c r="AF96" s="191"/>
      <c r="AG96" s="191"/>
      <c r="AH96" s="191"/>
      <c r="AI96" s="191"/>
      <c r="AJ96" s="191"/>
      <c r="AN96" s="199"/>
      <c r="AP96" s="190"/>
    </row>
    <row r="97" spans="3:62">
      <c r="C97" s="202">
        <f t="shared" si="36"/>
        <v>0</v>
      </c>
      <c r="D97" s="202">
        <f t="shared" si="37"/>
        <v>0</v>
      </c>
      <c r="F97" s="198"/>
      <c r="G97" s="198"/>
      <c r="H97" s="198"/>
      <c r="I97" s="198"/>
      <c r="J97" s="198"/>
      <c r="K97" s="198"/>
      <c r="L97" s="198"/>
      <c r="M97" s="198"/>
      <c r="N97" s="198"/>
      <c r="O97" s="198"/>
      <c r="P97" s="198"/>
      <c r="Q97" s="195">
        <f t="shared" si="42"/>
        <v>0</v>
      </c>
      <c r="R97" s="195">
        <f t="shared" si="43"/>
        <v>0</v>
      </c>
      <c r="T97" s="194">
        <f t="shared" si="50"/>
        <v>0</v>
      </c>
      <c r="U97" s="193">
        <f t="shared" si="44"/>
        <v>46173</v>
      </c>
      <c r="V97" s="192">
        <f t="shared" si="45"/>
        <v>0</v>
      </c>
      <c r="W97" s="192">
        <f t="shared" si="46"/>
        <v>0</v>
      </c>
      <c r="X97" s="192">
        <f t="shared" si="51"/>
        <v>0</v>
      </c>
      <c r="Y97" s="192">
        <f t="shared" si="47"/>
        <v>0</v>
      </c>
      <c r="Z97" s="192">
        <f t="shared" si="52"/>
        <v>0</v>
      </c>
      <c r="AC97" s="191"/>
      <c r="AD97" s="191"/>
      <c r="AE97" s="191"/>
      <c r="AF97" s="191"/>
      <c r="AG97" s="191"/>
      <c r="AH97" s="191"/>
      <c r="AI97" s="191"/>
      <c r="AJ97" s="191"/>
      <c r="AN97" s="199"/>
    </row>
    <row r="98" spans="3:62">
      <c r="C98" s="202">
        <f t="shared" si="36"/>
        <v>0</v>
      </c>
      <c r="D98" s="202">
        <f t="shared" si="37"/>
        <v>0</v>
      </c>
      <c r="F98" s="198"/>
      <c r="G98" s="198"/>
      <c r="H98" s="198"/>
      <c r="I98" s="198"/>
      <c r="J98" s="198"/>
      <c r="K98" s="198"/>
      <c r="L98" s="198"/>
      <c r="M98" s="198"/>
      <c r="N98" s="198"/>
      <c r="O98" s="198"/>
      <c r="P98" s="198"/>
      <c r="Q98" s="195">
        <f t="shared" si="42"/>
        <v>0</v>
      </c>
      <c r="R98" s="195">
        <f t="shared" si="43"/>
        <v>0</v>
      </c>
      <c r="T98" s="194">
        <f t="shared" si="50"/>
        <v>0</v>
      </c>
      <c r="U98" s="193">
        <f t="shared" si="44"/>
        <v>46203</v>
      </c>
      <c r="V98" s="192">
        <f t="shared" si="45"/>
        <v>0</v>
      </c>
      <c r="W98" s="192">
        <f t="shared" si="46"/>
        <v>0</v>
      </c>
      <c r="X98" s="192">
        <f t="shared" si="51"/>
        <v>0</v>
      </c>
      <c r="Y98" s="192">
        <f t="shared" si="47"/>
        <v>0</v>
      </c>
      <c r="Z98" s="192">
        <f t="shared" si="52"/>
        <v>0</v>
      </c>
      <c r="AC98" s="191"/>
      <c r="AD98" s="191"/>
      <c r="AE98" s="191"/>
      <c r="AF98" s="191"/>
      <c r="AG98" s="191"/>
      <c r="AH98" s="191"/>
      <c r="AI98" s="191"/>
      <c r="AJ98" s="191"/>
      <c r="AN98" s="199"/>
    </row>
    <row r="99" spans="3:62">
      <c r="C99" s="202">
        <f t="shared" si="36"/>
        <v>0</v>
      </c>
      <c r="D99" s="202">
        <f t="shared" si="37"/>
        <v>0</v>
      </c>
      <c r="F99" s="198"/>
      <c r="G99" s="198"/>
      <c r="H99" s="198"/>
      <c r="I99" s="198"/>
      <c r="J99" s="198"/>
      <c r="K99" s="198"/>
      <c r="L99" s="198"/>
      <c r="M99" s="198"/>
      <c r="N99" s="198"/>
      <c r="O99" s="198"/>
      <c r="P99" s="198"/>
      <c r="Q99" s="195">
        <f t="shared" si="42"/>
        <v>0</v>
      </c>
      <c r="R99" s="195">
        <f t="shared" si="43"/>
        <v>0</v>
      </c>
      <c r="T99" s="194">
        <f t="shared" si="50"/>
        <v>0</v>
      </c>
      <c r="U99" s="193">
        <f t="shared" si="44"/>
        <v>46234</v>
      </c>
      <c r="V99" s="192">
        <f t="shared" si="45"/>
        <v>0</v>
      </c>
      <c r="W99" s="192">
        <f t="shared" si="46"/>
        <v>0</v>
      </c>
      <c r="X99" s="192">
        <f t="shared" si="51"/>
        <v>0</v>
      </c>
      <c r="Y99" s="192">
        <f t="shared" si="47"/>
        <v>0</v>
      </c>
      <c r="Z99" s="192">
        <f t="shared" si="52"/>
        <v>0</v>
      </c>
      <c r="AC99" s="191"/>
      <c r="AD99" s="191"/>
      <c r="AE99" s="191"/>
      <c r="AF99" s="191"/>
      <c r="AG99" s="191"/>
      <c r="AH99" s="191"/>
      <c r="AI99" s="191"/>
      <c r="AJ99" s="191"/>
      <c r="AN99" s="199"/>
    </row>
    <row r="100" spans="3:62">
      <c r="C100" s="202">
        <f t="shared" si="36"/>
        <v>0</v>
      </c>
      <c r="D100" s="202">
        <f t="shared" si="37"/>
        <v>0</v>
      </c>
      <c r="F100" s="198"/>
      <c r="G100" s="198"/>
      <c r="H100" s="198"/>
      <c r="I100" s="198"/>
      <c r="J100" s="198"/>
      <c r="K100" s="198"/>
      <c r="L100" s="198"/>
      <c r="M100" s="198"/>
      <c r="N100" s="198"/>
      <c r="O100" s="198"/>
      <c r="P100" s="198"/>
      <c r="Q100" s="195">
        <f t="shared" si="42"/>
        <v>0</v>
      </c>
      <c r="R100" s="195">
        <f t="shared" si="43"/>
        <v>0</v>
      </c>
      <c r="T100" s="194">
        <f t="shared" si="50"/>
        <v>0</v>
      </c>
      <c r="U100" s="193">
        <f t="shared" si="44"/>
        <v>46265</v>
      </c>
      <c r="V100" s="192">
        <f t="shared" si="45"/>
        <v>0</v>
      </c>
      <c r="W100" s="192">
        <f t="shared" si="46"/>
        <v>0</v>
      </c>
      <c r="X100" s="192">
        <f t="shared" si="51"/>
        <v>0</v>
      </c>
      <c r="Y100" s="192">
        <f t="shared" si="47"/>
        <v>0</v>
      </c>
      <c r="Z100" s="192">
        <f t="shared" si="52"/>
        <v>0</v>
      </c>
      <c r="AC100" s="191"/>
      <c r="AD100" s="191"/>
      <c r="AE100" s="191"/>
      <c r="AF100" s="191"/>
      <c r="AG100" s="191"/>
      <c r="AH100" s="191"/>
      <c r="AI100" s="191"/>
      <c r="AJ100" s="191"/>
      <c r="AN100" s="199"/>
    </row>
    <row r="101" spans="3:62">
      <c r="C101" s="202">
        <f t="shared" si="36"/>
        <v>0</v>
      </c>
      <c r="D101" s="202">
        <f t="shared" si="37"/>
        <v>0</v>
      </c>
      <c r="F101" s="198"/>
      <c r="G101" s="198"/>
      <c r="H101" s="198"/>
      <c r="I101" s="198"/>
      <c r="J101" s="198"/>
      <c r="K101" s="198"/>
      <c r="L101" s="198"/>
      <c r="M101" s="198"/>
      <c r="N101" s="198"/>
      <c r="O101" s="198"/>
      <c r="P101" s="198"/>
      <c r="Q101" s="195">
        <f t="shared" si="42"/>
        <v>0</v>
      </c>
      <c r="R101" s="195">
        <f t="shared" si="43"/>
        <v>0</v>
      </c>
      <c r="T101" s="194">
        <f t="shared" si="50"/>
        <v>0</v>
      </c>
      <c r="U101" s="193">
        <f t="shared" si="44"/>
        <v>46295</v>
      </c>
      <c r="V101" s="192">
        <f t="shared" si="45"/>
        <v>0</v>
      </c>
      <c r="W101" s="192">
        <f t="shared" si="46"/>
        <v>0</v>
      </c>
      <c r="X101" s="192">
        <f t="shared" si="51"/>
        <v>0</v>
      </c>
      <c r="Y101" s="192">
        <f t="shared" si="47"/>
        <v>0</v>
      </c>
      <c r="Z101" s="192">
        <f t="shared" si="52"/>
        <v>0</v>
      </c>
      <c r="AC101" s="191"/>
      <c r="AD101" s="191"/>
      <c r="AE101" s="191"/>
      <c r="AF101" s="191"/>
      <c r="AG101" s="191"/>
      <c r="AH101" s="191"/>
      <c r="AI101" s="191"/>
      <c r="AJ101" s="191"/>
      <c r="AN101" s="199"/>
    </row>
    <row r="102" spans="3:62">
      <c r="C102" s="202">
        <f t="shared" si="36"/>
        <v>0</v>
      </c>
      <c r="D102" s="202">
        <f t="shared" si="37"/>
        <v>0</v>
      </c>
      <c r="F102" s="198"/>
      <c r="G102" s="198"/>
      <c r="H102" s="198"/>
      <c r="I102" s="198"/>
      <c r="J102" s="198"/>
      <c r="K102" s="198"/>
      <c r="L102" s="198"/>
      <c r="M102" s="198"/>
      <c r="N102" s="198"/>
      <c r="O102" s="198"/>
      <c r="P102" s="198"/>
      <c r="Q102" s="195">
        <f t="shared" si="42"/>
        <v>0</v>
      </c>
      <c r="R102" s="195">
        <f t="shared" si="43"/>
        <v>0</v>
      </c>
      <c r="T102" s="194">
        <f t="shared" si="50"/>
        <v>0</v>
      </c>
      <c r="U102" s="193">
        <f t="shared" si="44"/>
        <v>46326</v>
      </c>
      <c r="V102" s="192">
        <f t="shared" si="45"/>
        <v>0</v>
      </c>
      <c r="W102" s="192">
        <f t="shared" si="46"/>
        <v>0</v>
      </c>
      <c r="X102" s="192">
        <f t="shared" si="51"/>
        <v>0</v>
      </c>
      <c r="Y102" s="192">
        <f t="shared" si="47"/>
        <v>0</v>
      </c>
      <c r="Z102" s="192">
        <f t="shared" si="52"/>
        <v>0</v>
      </c>
      <c r="AC102" s="191"/>
      <c r="AD102" s="191"/>
      <c r="AE102" s="191"/>
      <c r="AF102" s="191"/>
      <c r="AG102" s="191"/>
      <c r="AH102" s="191"/>
      <c r="AI102" s="191"/>
      <c r="AJ102" s="191"/>
      <c r="AN102" s="199"/>
    </row>
    <row r="103" spans="3:62">
      <c r="C103" s="202">
        <f t="shared" si="36"/>
        <v>0</v>
      </c>
      <c r="D103" s="202">
        <f t="shared" si="37"/>
        <v>0</v>
      </c>
      <c r="F103" s="198"/>
      <c r="G103" s="198"/>
      <c r="H103" s="198"/>
      <c r="I103" s="198"/>
      <c r="J103" s="198"/>
      <c r="K103" s="198"/>
      <c r="L103" s="198"/>
      <c r="M103" s="198"/>
      <c r="N103" s="198"/>
      <c r="O103" s="198"/>
      <c r="P103" s="198"/>
      <c r="Q103" s="195">
        <f t="shared" si="42"/>
        <v>0</v>
      </c>
      <c r="R103" s="195">
        <f t="shared" si="43"/>
        <v>0</v>
      </c>
      <c r="T103" s="194">
        <f t="shared" si="50"/>
        <v>0</v>
      </c>
      <c r="U103" s="193">
        <f t="shared" si="44"/>
        <v>46356</v>
      </c>
      <c r="V103" s="192">
        <f t="shared" si="45"/>
        <v>0</v>
      </c>
      <c r="W103" s="192">
        <f t="shared" si="46"/>
        <v>0</v>
      </c>
      <c r="X103" s="192">
        <f t="shared" si="51"/>
        <v>0</v>
      </c>
      <c r="Y103" s="192">
        <f t="shared" si="47"/>
        <v>0</v>
      </c>
      <c r="Z103" s="192">
        <f t="shared" si="52"/>
        <v>0</v>
      </c>
      <c r="AC103" s="191"/>
      <c r="AD103" s="191"/>
      <c r="AE103" s="191"/>
      <c r="AF103" s="191"/>
      <c r="AG103" s="191"/>
      <c r="AH103" s="191"/>
      <c r="AI103" s="191"/>
      <c r="AJ103" s="191"/>
      <c r="AN103" s="199"/>
    </row>
    <row r="104" spans="3:62">
      <c r="C104" s="202">
        <f t="shared" si="36"/>
        <v>0</v>
      </c>
      <c r="D104" s="202">
        <f t="shared" si="37"/>
        <v>0</v>
      </c>
      <c r="F104" s="198"/>
      <c r="G104" s="198"/>
      <c r="H104" s="198"/>
      <c r="I104" s="198"/>
      <c r="J104" s="198"/>
      <c r="K104" s="198"/>
      <c r="L104" s="198"/>
      <c r="M104" s="198"/>
      <c r="N104" s="198"/>
      <c r="O104" s="198"/>
      <c r="P104" s="198"/>
      <c r="Q104" s="195">
        <f t="shared" si="42"/>
        <v>0</v>
      </c>
      <c r="R104" s="195">
        <f t="shared" si="43"/>
        <v>0</v>
      </c>
      <c r="T104" s="194">
        <f t="shared" si="50"/>
        <v>0</v>
      </c>
      <c r="U104" s="193">
        <f t="shared" si="44"/>
        <v>46387</v>
      </c>
      <c r="V104" s="192">
        <f t="shared" si="45"/>
        <v>0</v>
      </c>
      <c r="W104" s="192">
        <f t="shared" si="46"/>
        <v>0</v>
      </c>
      <c r="X104" s="192">
        <f t="shared" si="51"/>
        <v>0</v>
      </c>
      <c r="Y104" s="192">
        <f t="shared" si="47"/>
        <v>0</v>
      </c>
      <c r="Z104" s="192">
        <f t="shared" si="52"/>
        <v>0</v>
      </c>
      <c r="AC104" s="191"/>
      <c r="AD104" s="191"/>
      <c r="AE104" s="191"/>
      <c r="AF104" s="191"/>
      <c r="AG104" s="191"/>
      <c r="AH104" s="191"/>
      <c r="AI104" s="191"/>
      <c r="AJ104" s="191"/>
      <c r="AN104" s="199"/>
    </row>
    <row r="105" spans="3:62">
      <c r="C105" s="202">
        <f t="shared" si="36"/>
        <v>0</v>
      </c>
      <c r="D105" s="202">
        <f t="shared" si="37"/>
        <v>0</v>
      </c>
      <c r="F105" s="198"/>
      <c r="G105" s="198"/>
      <c r="H105" s="198"/>
      <c r="I105" s="198"/>
      <c r="J105" s="198"/>
      <c r="K105" s="198"/>
      <c r="L105" s="198"/>
      <c r="M105" s="198"/>
      <c r="N105" s="198"/>
      <c r="O105" s="198"/>
      <c r="P105" s="198"/>
      <c r="Q105" s="195">
        <f t="shared" si="42"/>
        <v>0</v>
      </c>
      <c r="R105" s="195">
        <f t="shared" si="43"/>
        <v>0</v>
      </c>
      <c r="T105" s="194">
        <f t="shared" si="50"/>
        <v>0</v>
      </c>
      <c r="U105" s="193">
        <f t="shared" si="44"/>
        <v>46418</v>
      </c>
      <c r="V105" s="192">
        <f t="shared" si="45"/>
        <v>0</v>
      </c>
      <c r="W105" s="192">
        <f t="shared" si="46"/>
        <v>0</v>
      </c>
      <c r="X105" s="192">
        <f t="shared" si="51"/>
        <v>0</v>
      </c>
      <c r="Y105" s="192">
        <f t="shared" si="47"/>
        <v>0</v>
      </c>
      <c r="Z105" s="192">
        <f t="shared" si="52"/>
        <v>0</v>
      </c>
      <c r="AC105" s="191"/>
      <c r="AD105" s="191"/>
      <c r="AE105" s="191"/>
      <c r="AF105" s="191"/>
      <c r="AG105" s="191"/>
      <c r="AH105" s="191"/>
      <c r="AI105" s="191"/>
      <c r="AJ105" s="191"/>
      <c r="AN105" s="199"/>
    </row>
    <row r="106" spans="3:62">
      <c r="C106" s="202">
        <f t="shared" si="36"/>
        <v>0</v>
      </c>
      <c r="D106" s="202">
        <f t="shared" si="37"/>
        <v>0</v>
      </c>
      <c r="F106" s="198"/>
      <c r="G106" s="198"/>
      <c r="H106" s="198"/>
      <c r="I106" s="198"/>
      <c r="J106" s="198"/>
      <c r="K106" s="198"/>
      <c r="L106" s="198"/>
      <c r="M106" s="198"/>
      <c r="N106" s="198"/>
      <c r="O106" s="198"/>
      <c r="P106" s="198"/>
      <c r="Q106" s="195">
        <f t="shared" si="42"/>
        <v>0</v>
      </c>
      <c r="R106" s="195">
        <f t="shared" si="43"/>
        <v>0</v>
      </c>
      <c r="T106" s="194">
        <f t="shared" si="50"/>
        <v>0</v>
      </c>
      <c r="U106" s="193">
        <f t="shared" si="44"/>
        <v>46446</v>
      </c>
      <c r="V106" s="192">
        <f t="shared" si="45"/>
        <v>0</v>
      </c>
      <c r="W106" s="192">
        <f t="shared" si="46"/>
        <v>0</v>
      </c>
      <c r="X106" s="192">
        <f t="shared" si="51"/>
        <v>0</v>
      </c>
      <c r="Y106" s="192">
        <f t="shared" si="47"/>
        <v>0</v>
      </c>
      <c r="Z106" s="192">
        <f t="shared" si="52"/>
        <v>0</v>
      </c>
      <c r="AC106" s="191"/>
      <c r="AD106" s="191"/>
      <c r="AE106" s="191"/>
      <c r="AF106" s="191"/>
      <c r="AG106" s="191"/>
      <c r="AH106" s="191"/>
      <c r="AI106" s="191"/>
      <c r="AJ106" s="191"/>
      <c r="AN106" s="199"/>
    </row>
    <row r="107" spans="3:62">
      <c r="C107" s="202">
        <f t="shared" si="36"/>
        <v>0</v>
      </c>
      <c r="D107" s="202">
        <f t="shared" si="37"/>
        <v>0</v>
      </c>
      <c r="F107" s="198"/>
      <c r="G107" s="198"/>
      <c r="H107" s="198"/>
      <c r="I107" s="198"/>
      <c r="J107" s="198"/>
      <c r="K107" s="198"/>
      <c r="L107" s="198"/>
      <c r="M107" s="198"/>
      <c r="N107" s="198"/>
      <c r="O107" s="198"/>
      <c r="P107" s="198"/>
      <c r="Q107" s="195">
        <f t="shared" si="42"/>
        <v>0</v>
      </c>
      <c r="R107" s="195">
        <f t="shared" si="43"/>
        <v>0</v>
      </c>
      <c r="T107" s="194">
        <f t="shared" si="50"/>
        <v>0</v>
      </c>
      <c r="U107" s="193">
        <f t="shared" si="44"/>
        <v>46477</v>
      </c>
      <c r="V107" s="192">
        <f t="shared" si="45"/>
        <v>0</v>
      </c>
      <c r="W107" s="192">
        <f t="shared" si="46"/>
        <v>0</v>
      </c>
      <c r="X107" s="192">
        <f t="shared" si="51"/>
        <v>0</v>
      </c>
      <c r="Y107" s="192">
        <f t="shared" si="47"/>
        <v>0</v>
      </c>
      <c r="Z107" s="192">
        <f t="shared" si="52"/>
        <v>0</v>
      </c>
      <c r="AC107" s="191"/>
      <c r="AD107" s="191"/>
      <c r="AE107" s="191"/>
      <c r="AF107" s="191"/>
      <c r="AG107" s="191"/>
      <c r="AH107" s="191"/>
      <c r="AI107" s="191"/>
      <c r="AJ107" s="191"/>
      <c r="AN107" s="199"/>
    </row>
    <row r="108" spans="3:62">
      <c r="C108" s="202">
        <f t="shared" si="36"/>
        <v>0</v>
      </c>
      <c r="D108" s="202">
        <f t="shared" si="37"/>
        <v>0</v>
      </c>
      <c r="F108" s="198"/>
      <c r="G108" s="198"/>
      <c r="H108" s="198"/>
      <c r="I108" s="198"/>
      <c r="J108" s="198"/>
      <c r="K108" s="198"/>
      <c r="L108" s="198"/>
      <c r="M108" s="198"/>
      <c r="N108" s="198"/>
      <c r="O108" s="198"/>
      <c r="P108" s="198"/>
      <c r="Q108" s="195">
        <f t="shared" si="42"/>
        <v>0</v>
      </c>
      <c r="R108" s="195">
        <f t="shared" si="43"/>
        <v>0</v>
      </c>
      <c r="T108" s="194">
        <f t="shared" si="50"/>
        <v>0</v>
      </c>
      <c r="U108" s="193">
        <f t="shared" si="44"/>
        <v>46507</v>
      </c>
      <c r="V108" s="192">
        <f t="shared" si="45"/>
        <v>0</v>
      </c>
      <c r="W108" s="192">
        <f t="shared" si="46"/>
        <v>0</v>
      </c>
      <c r="X108" s="192">
        <f t="shared" si="51"/>
        <v>0</v>
      </c>
      <c r="Y108" s="192">
        <f t="shared" si="47"/>
        <v>0</v>
      </c>
      <c r="Z108" s="192">
        <f t="shared" si="52"/>
        <v>0</v>
      </c>
      <c r="AC108" s="191"/>
      <c r="AD108" s="191"/>
      <c r="AE108" s="191"/>
      <c r="AF108" s="191"/>
      <c r="AG108" s="191"/>
      <c r="AH108" s="191"/>
      <c r="AI108" s="191"/>
      <c r="AJ108" s="191"/>
      <c r="AN108" s="199"/>
    </row>
    <row r="109" spans="3:62">
      <c r="C109" s="202">
        <f t="shared" si="36"/>
        <v>0</v>
      </c>
      <c r="D109" s="202">
        <f t="shared" si="37"/>
        <v>0</v>
      </c>
      <c r="F109" s="198"/>
      <c r="G109" s="198"/>
      <c r="H109" s="198"/>
      <c r="I109" s="198"/>
      <c r="J109" s="198"/>
      <c r="K109" s="198"/>
      <c r="L109" s="198"/>
      <c r="M109" s="198"/>
      <c r="N109" s="198"/>
      <c r="O109" s="198"/>
      <c r="P109" s="198"/>
      <c r="Q109" s="195">
        <f t="shared" si="42"/>
        <v>0</v>
      </c>
      <c r="R109" s="195">
        <f t="shared" si="43"/>
        <v>0</v>
      </c>
      <c r="T109" s="194">
        <f t="shared" si="50"/>
        <v>0</v>
      </c>
      <c r="U109" s="193">
        <f t="shared" si="44"/>
        <v>46538</v>
      </c>
      <c r="V109" s="192">
        <f t="shared" si="45"/>
        <v>0</v>
      </c>
      <c r="W109" s="192">
        <f t="shared" si="46"/>
        <v>0</v>
      </c>
      <c r="X109" s="192">
        <f t="shared" si="51"/>
        <v>0</v>
      </c>
      <c r="Y109" s="192">
        <f t="shared" si="47"/>
        <v>0</v>
      </c>
      <c r="Z109" s="192">
        <f t="shared" si="52"/>
        <v>0</v>
      </c>
      <c r="AC109" s="191"/>
      <c r="AD109" s="191"/>
      <c r="AE109" s="191"/>
      <c r="AF109" s="191"/>
      <c r="AG109" s="191"/>
      <c r="AH109" s="191"/>
      <c r="AI109" s="191"/>
      <c r="AJ109" s="191"/>
      <c r="AN109" s="189"/>
      <c r="AO109" s="189"/>
    </row>
    <row r="110" spans="3:62" s="199" customFormat="1">
      <c r="E110" s="158"/>
      <c r="F110" s="201"/>
      <c r="G110" s="201"/>
      <c r="H110" s="201"/>
      <c r="I110" s="201"/>
      <c r="J110" s="201"/>
      <c r="K110" s="201"/>
      <c r="L110" s="201"/>
      <c r="M110" s="201"/>
      <c r="N110" s="201"/>
      <c r="O110" s="201"/>
      <c r="P110" s="201"/>
      <c r="Q110" s="195">
        <f t="shared" si="42"/>
        <v>0</v>
      </c>
      <c r="R110" s="195">
        <f t="shared" si="43"/>
        <v>0</v>
      </c>
      <c r="S110" s="156"/>
      <c r="T110" s="194">
        <f t="shared" si="50"/>
        <v>0</v>
      </c>
      <c r="U110" s="193">
        <f t="shared" si="44"/>
        <v>46568</v>
      </c>
      <c r="V110" s="192">
        <f t="shared" si="45"/>
        <v>0</v>
      </c>
      <c r="W110" s="192">
        <f t="shared" si="46"/>
        <v>0</v>
      </c>
      <c r="X110" s="192">
        <f t="shared" si="51"/>
        <v>0</v>
      </c>
      <c r="Y110" s="192">
        <f t="shared" si="47"/>
        <v>0</v>
      </c>
      <c r="Z110" s="192">
        <f t="shared" si="52"/>
        <v>0</v>
      </c>
      <c r="AC110" s="200"/>
      <c r="AD110" s="200"/>
      <c r="AE110" s="200"/>
      <c r="AF110" s="200"/>
      <c r="AG110" s="200"/>
      <c r="AH110" s="200"/>
      <c r="AI110" s="200"/>
      <c r="AJ110" s="200"/>
      <c r="AN110" s="199">
        <v>12</v>
      </c>
      <c r="BE110" s="157"/>
      <c r="BJ110" s="157"/>
    </row>
    <row r="111" spans="3:62">
      <c r="F111" s="198"/>
      <c r="G111" s="198"/>
      <c r="H111" s="198"/>
      <c r="I111" s="198"/>
      <c r="J111" s="198"/>
      <c r="K111" s="198"/>
      <c r="L111" s="198"/>
      <c r="Q111" s="195">
        <f t="shared" si="42"/>
        <v>0</v>
      </c>
      <c r="R111" s="195">
        <f t="shared" si="43"/>
        <v>0</v>
      </c>
      <c r="T111" s="194">
        <f t="shared" si="50"/>
        <v>0</v>
      </c>
      <c r="U111" s="193">
        <f t="shared" si="44"/>
        <v>46599</v>
      </c>
      <c r="V111" s="192">
        <f t="shared" si="45"/>
        <v>0</v>
      </c>
      <c r="W111" s="192">
        <f t="shared" si="46"/>
        <v>0</v>
      </c>
      <c r="X111" s="192">
        <f t="shared" si="51"/>
        <v>0</v>
      </c>
      <c r="Y111" s="192">
        <f t="shared" si="47"/>
        <v>0</v>
      </c>
      <c r="Z111" s="192">
        <f t="shared" si="52"/>
        <v>0</v>
      </c>
      <c r="AC111" s="191"/>
      <c r="AD111" s="191"/>
      <c r="AE111" s="191"/>
      <c r="AF111" s="191"/>
      <c r="AG111" s="191"/>
      <c r="AH111" s="191"/>
      <c r="AI111" s="191"/>
      <c r="AJ111" s="191"/>
      <c r="AN111" s="189"/>
      <c r="AO111" s="189"/>
    </row>
    <row r="112" spans="3:62">
      <c r="Q112" s="195">
        <f t="shared" si="42"/>
        <v>0</v>
      </c>
      <c r="R112" s="195">
        <f t="shared" si="43"/>
        <v>0</v>
      </c>
      <c r="T112" s="194">
        <f t="shared" si="50"/>
        <v>0</v>
      </c>
      <c r="U112" s="193">
        <f t="shared" si="44"/>
        <v>46630</v>
      </c>
      <c r="V112" s="192">
        <f t="shared" si="45"/>
        <v>0</v>
      </c>
      <c r="W112" s="192">
        <f t="shared" si="46"/>
        <v>0</v>
      </c>
      <c r="X112" s="192">
        <f t="shared" si="51"/>
        <v>0</v>
      </c>
      <c r="Y112" s="192">
        <f t="shared" si="47"/>
        <v>0</v>
      </c>
      <c r="Z112" s="192">
        <f t="shared" si="52"/>
        <v>0</v>
      </c>
      <c r="AC112" s="191"/>
      <c r="AD112" s="191"/>
      <c r="AE112" s="191"/>
      <c r="AF112" s="191"/>
      <c r="AG112" s="191"/>
      <c r="AH112" s="191"/>
      <c r="AI112" s="191"/>
      <c r="AJ112" s="191"/>
      <c r="AN112" s="189"/>
      <c r="AO112" s="189"/>
    </row>
    <row r="113" spans="17:41">
      <c r="Q113" s="195">
        <f t="shared" si="42"/>
        <v>0</v>
      </c>
      <c r="R113" s="195">
        <f t="shared" si="43"/>
        <v>0</v>
      </c>
      <c r="T113" s="194">
        <f t="shared" si="50"/>
        <v>0</v>
      </c>
      <c r="U113" s="193">
        <f t="shared" si="44"/>
        <v>46660</v>
      </c>
      <c r="V113" s="192">
        <f t="shared" si="45"/>
        <v>0</v>
      </c>
      <c r="W113" s="192">
        <f t="shared" si="46"/>
        <v>0</v>
      </c>
      <c r="X113" s="192">
        <f t="shared" si="51"/>
        <v>0</v>
      </c>
      <c r="Y113" s="192">
        <f t="shared" si="47"/>
        <v>0</v>
      </c>
      <c r="Z113" s="192">
        <f t="shared" si="52"/>
        <v>0</v>
      </c>
      <c r="AC113" s="191"/>
      <c r="AD113" s="191"/>
      <c r="AE113" s="191"/>
      <c r="AF113" s="191"/>
      <c r="AG113" s="191"/>
      <c r="AH113" s="191"/>
      <c r="AI113" s="191"/>
      <c r="AJ113" s="191"/>
      <c r="AN113" s="189"/>
      <c r="AO113" s="189"/>
    </row>
    <row r="114" spans="17:41">
      <c r="Q114" s="195">
        <f t="shared" si="42"/>
        <v>0</v>
      </c>
      <c r="R114" s="195">
        <f t="shared" si="43"/>
        <v>0</v>
      </c>
      <c r="T114" s="194">
        <f t="shared" si="50"/>
        <v>0</v>
      </c>
      <c r="U114" s="193">
        <f t="shared" si="44"/>
        <v>46691</v>
      </c>
      <c r="V114" s="192">
        <f t="shared" si="45"/>
        <v>0</v>
      </c>
      <c r="W114" s="192">
        <f t="shared" si="46"/>
        <v>0</v>
      </c>
      <c r="X114" s="192">
        <f t="shared" si="51"/>
        <v>0</v>
      </c>
      <c r="Y114" s="192">
        <f t="shared" si="47"/>
        <v>0</v>
      </c>
      <c r="Z114" s="192">
        <f t="shared" si="52"/>
        <v>0</v>
      </c>
      <c r="AC114" s="191"/>
      <c r="AD114" s="191"/>
      <c r="AE114" s="191"/>
      <c r="AF114" s="191"/>
      <c r="AG114" s="191"/>
      <c r="AH114" s="191"/>
      <c r="AI114" s="191"/>
      <c r="AJ114" s="191"/>
      <c r="AN114" s="196"/>
      <c r="AO114" s="189"/>
    </row>
    <row r="115" spans="17:41">
      <c r="Q115" s="195">
        <f t="shared" si="42"/>
        <v>0</v>
      </c>
      <c r="R115" s="195">
        <f t="shared" si="43"/>
        <v>0</v>
      </c>
      <c r="T115" s="194">
        <f t="shared" si="50"/>
        <v>0</v>
      </c>
      <c r="U115" s="193">
        <f t="shared" si="44"/>
        <v>46721</v>
      </c>
      <c r="V115" s="192">
        <f t="shared" si="45"/>
        <v>0</v>
      </c>
      <c r="W115" s="192">
        <f t="shared" si="46"/>
        <v>0</v>
      </c>
      <c r="X115" s="192">
        <f t="shared" si="51"/>
        <v>0</v>
      </c>
      <c r="Y115" s="192">
        <f t="shared" si="47"/>
        <v>0</v>
      </c>
      <c r="Z115" s="192">
        <f t="shared" si="52"/>
        <v>0</v>
      </c>
      <c r="AC115" s="191"/>
      <c r="AD115" s="191"/>
      <c r="AE115" s="191"/>
      <c r="AF115" s="191"/>
      <c r="AG115" s="191"/>
      <c r="AH115" s="191"/>
      <c r="AI115" s="191"/>
      <c r="AJ115" s="191"/>
      <c r="AN115" s="197"/>
      <c r="AO115" s="189"/>
    </row>
    <row r="116" spans="17:41">
      <c r="Q116" s="195">
        <f t="shared" si="42"/>
        <v>0</v>
      </c>
      <c r="R116" s="195">
        <f t="shared" si="43"/>
        <v>0</v>
      </c>
      <c r="T116" s="194">
        <f t="shared" si="50"/>
        <v>0</v>
      </c>
      <c r="U116" s="193">
        <f t="shared" si="44"/>
        <v>46752</v>
      </c>
      <c r="V116" s="192">
        <f t="shared" si="45"/>
        <v>0</v>
      </c>
      <c r="W116" s="192">
        <f t="shared" si="46"/>
        <v>0</v>
      </c>
      <c r="X116" s="192">
        <f t="shared" si="51"/>
        <v>0</v>
      </c>
      <c r="Y116" s="192">
        <f t="shared" si="47"/>
        <v>0</v>
      </c>
      <c r="Z116" s="192">
        <f t="shared" si="52"/>
        <v>0</v>
      </c>
      <c r="AC116" s="191"/>
      <c r="AD116" s="191"/>
      <c r="AE116" s="191"/>
      <c r="AF116" s="191"/>
      <c r="AG116" s="191"/>
      <c r="AH116" s="191"/>
      <c r="AI116" s="191"/>
      <c r="AJ116" s="191"/>
      <c r="AN116" s="196"/>
      <c r="AO116" s="189"/>
    </row>
    <row r="117" spans="17:41">
      <c r="Q117" s="195">
        <f t="shared" si="42"/>
        <v>0</v>
      </c>
      <c r="R117" s="195">
        <f t="shared" si="43"/>
        <v>0</v>
      </c>
      <c r="T117" s="194">
        <f t="shared" si="50"/>
        <v>0</v>
      </c>
      <c r="U117" s="193">
        <f t="shared" si="44"/>
        <v>46783</v>
      </c>
      <c r="V117" s="192">
        <f t="shared" si="45"/>
        <v>0</v>
      </c>
      <c r="W117" s="192">
        <f t="shared" si="46"/>
        <v>0</v>
      </c>
      <c r="X117" s="192">
        <f t="shared" si="51"/>
        <v>0</v>
      </c>
      <c r="Y117" s="192">
        <f t="shared" si="47"/>
        <v>0</v>
      </c>
      <c r="Z117" s="192">
        <f t="shared" si="52"/>
        <v>0</v>
      </c>
      <c r="AC117" s="191"/>
      <c r="AD117" s="191"/>
      <c r="AE117" s="191"/>
      <c r="AF117" s="191"/>
      <c r="AG117" s="191"/>
      <c r="AH117" s="191"/>
      <c r="AI117" s="191"/>
      <c r="AJ117" s="191"/>
      <c r="AN117" s="197"/>
      <c r="AO117" s="189"/>
    </row>
    <row r="118" spans="17:41">
      <c r="Q118" s="195">
        <f t="shared" si="42"/>
        <v>0</v>
      </c>
      <c r="R118" s="195">
        <f t="shared" si="43"/>
        <v>0</v>
      </c>
      <c r="T118" s="194">
        <f t="shared" si="50"/>
        <v>0</v>
      </c>
      <c r="U118" s="193">
        <f t="shared" si="44"/>
        <v>46812</v>
      </c>
      <c r="V118" s="192">
        <f t="shared" si="45"/>
        <v>0</v>
      </c>
      <c r="W118" s="192">
        <f t="shared" si="46"/>
        <v>0</v>
      </c>
      <c r="X118" s="192">
        <f t="shared" si="51"/>
        <v>0</v>
      </c>
      <c r="Y118" s="192">
        <f t="shared" si="47"/>
        <v>0</v>
      </c>
      <c r="Z118" s="192">
        <f t="shared" si="52"/>
        <v>0</v>
      </c>
      <c r="AC118" s="191"/>
      <c r="AD118" s="191"/>
      <c r="AE118" s="191"/>
      <c r="AF118" s="191"/>
      <c r="AG118" s="191"/>
      <c r="AH118" s="191"/>
      <c r="AI118" s="191"/>
      <c r="AJ118" s="191"/>
      <c r="AN118" s="196"/>
      <c r="AO118" s="189"/>
    </row>
    <row r="119" spans="17:41">
      <c r="Q119" s="195">
        <f t="shared" si="42"/>
        <v>0</v>
      </c>
      <c r="R119" s="195">
        <f t="shared" si="43"/>
        <v>0</v>
      </c>
      <c r="T119" s="194">
        <f t="shared" si="50"/>
        <v>0</v>
      </c>
      <c r="U119" s="193">
        <f t="shared" si="44"/>
        <v>46843</v>
      </c>
      <c r="V119" s="192">
        <f t="shared" si="45"/>
        <v>0</v>
      </c>
      <c r="W119" s="192">
        <f t="shared" si="46"/>
        <v>0</v>
      </c>
      <c r="X119" s="192">
        <f t="shared" si="51"/>
        <v>0</v>
      </c>
      <c r="Y119" s="192">
        <f t="shared" si="47"/>
        <v>0</v>
      </c>
      <c r="Z119" s="192">
        <f t="shared" si="52"/>
        <v>0</v>
      </c>
      <c r="AC119" s="191"/>
      <c r="AD119" s="191"/>
      <c r="AE119" s="191"/>
      <c r="AF119" s="191"/>
      <c r="AG119" s="191"/>
      <c r="AH119" s="191"/>
      <c r="AI119" s="191"/>
      <c r="AJ119" s="191"/>
      <c r="AN119" s="197"/>
      <c r="AO119" s="189"/>
    </row>
    <row r="120" spans="17:41">
      <c r="Q120" s="195">
        <f t="shared" si="42"/>
        <v>0</v>
      </c>
      <c r="R120" s="195">
        <f t="shared" si="43"/>
        <v>0</v>
      </c>
      <c r="T120" s="194">
        <f t="shared" si="50"/>
        <v>0</v>
      </c>
      <c r="U120" s="193">
        <f t="shared" si="44"/>
        <v>46873</v>
      </c>
      <c r="V120" s="192">
        <f t="shared" si="45"/>
        <v>0</v>
      </c>
      <c r="W120" s="192">
        <f t="shared" si="46"/>
        <v>0</v>
      </c>
      <c r="X120" s="192">
        <f t="shared" si="51"/>
        <v>0</v>
      </c>
      <c r="Y120" s="192">
        <f t="shared" si="47"/>
        <v>0</v>
      </c>
      <c r="Z120" s="192">
        <f t="shared" si="52"/>
        <v>0</v>
      </c>
      <c r="AC120" s="191"/>
      <c r="AD120" s="191"/>
      <c r="AE120" s="191"/>
      <c r="AF120" s="191"/>
      <c r="AG120" s="191"/>
      <c r="AH120" s="191"/>
      <c r="AI120" s="191"/>
      <c r="AJ120" s="191"/>
      <c r="AN120" s="196"/>
      <c r="AO120" s="189"/>
    </row>
    <row r="121" spans="17:41">
      <c r="Q121" s="195">
        <f t="shared" si="42"/>
        <v>0</v>
      </c>
      <c r="R121" s="195">
        <f t="shared" si="43"/>
        <v>0</v>
      </c>
      <c r="T121" s="194">
        <f t="shared" si="50"/>
        <v>0</v>
      </c>
      <c r="U121" s="193">
        <f t="shared" si="44"/>
        <v>46904</v>
      </c>
      <c r="V121" s="192">
        <f t="shared" si="45"/>
        <v>0</v>
      </c>
      <c r="W121" s="192">
        <f t="shared" si="46"/>
        <v>0</v>
      </c>
      <c r="X121" s="192">
        <f t="shared" si="51"/>
        <v>0</v>
      </c>
      <c r="Y121" s="192">
        <f t="shared" si="47"/>
        <v>0</v>
      </c>
      <c r="Z121" s="192">
        <f t="shared" si="52"/>
        <v>0</v>
      </c>
      <c r="AC121" s="191"/>
      <c r="AD121" s="191"/>
      <c r="AE121" s="191"/>
      <c r="AF121" s="191"/>
      <c r="AG121" s="191"/>
      <c r="AH121" s="191"/>
      <c r="AI121" s="191"/>
      <c r="AJ121" s="191"/>
      <c r="AN121" s="197"/>
      <c r="AO121" s="189"/>
    </row>
    <row r="122" spans="17:41">
      <c r="Q122" s="195">
        <f t="shared" si="42"/>
        <v>0</v>
      </c>
      <c r="R122" s="195">
        <f t="shared" si="43"/>
        <v>0</v>
      </c>
      <c r="T122" s="194">
        <f t="shared" si="50"/>
        <v>0</v>
      </c>
      <c r="U122" s="193">
        <f t="shared" si="44"/>
        <v>46934</v>
      </c>
      <c r="V122" s="192">
        <f t="shared" si="45"/>
        <v>0</v>
      </c>
      <c r="W122" s="192">
        <f t="shared" si="46"/>
        <v>0</v>
      </c>
      <c r="X122" s="192">
        <f t="shared" si="51"/>
        <v>0</v>
      </c>
      <c r="Y122" s="192">
        <f t="shared" si="47"/>
        <v>0</v>
      </c>
      <c r="Z122" s="192">
        <f t="shared" si="52"/>
        <v>0</v>
      </c>
      <c r="AC122" s="191"/>
      <c r="AD122" s="191"/>
      <c r="AE122" s="191"/>
      <c r="AF122" s="191"/>
      <c r="AG122" s="191"/>
      <c r="AH122" s="191"/>
      <c r="AI122" s="191"/>
      <c r="AJ122" s="191"/>
      <c r="AN122" s="196"/>
      <c r="AO122" s="189"/>
    </row>
    <row r="123" spans="17:41">
      <c r="Q123" s="195">
        <f t="shared" si="42"/>
        <v>0</v>
      </c>
      <c r="R123" s="195">
        <f t="shared" si="43"/>
        <v>0</v>
      </c>
      <c r="T123" s="194">
        <f t="shared" si="50"/>
        <v>0</v>
      </c>
      <c r="U123" s="193">
        <f t="shared" si="44"/>
        <v>46965</v>
      </c>
      <c r="V123" s="192">
        <f t="shared" si="45"/>
        <v>0</v>
      </c>
      <c r="W123" s="192">
        <f t="shared" si="46"/>
        <v>0</v>
      </c>
      <c r="X123" s="192">
        <f t="shared" si="51"/>
        <v>0</v>
      </c>
      <c r="Y123" s="192">
        <f t="shared" si="47"/>
        <v>0</v>
      </c>
      <c r="Z123" s="192">
        <f t="shared" si="52"/>
        <v>0</v>
      </c>
      <c r="AC123" s="191"/>
      <c r="AD123" s="191"/>
      <c r="AE123" s="191"/>
      <c r="AF123" s="191"/>
      <c r="AG123" s="191"/>
      <c r="AH123" s="191"/>
      <c r="AI123" s="191"/>
      <c r="AJ123" s="191"/>
      <c r="AN123" s="197"/>
      <c r="AO123" s="189"/>
    </row>
    <row r="124" spans="17:41">
      <c r="Q124" s="195">
        <f t="shared" si="42"/>
        <v>0</v>
      </c>
      <c r="R124" s="195">
        <f t="shared" si="43"/>
        <v>0</v>
      </c>
      <c r="T124" s="194">
        <f t="shared" si="50"/>
        <v>0</v>
      </c>
      <c r="U124" s="193">
        <f t="shared" si="44"/>
        <v>46996</v>
      </c>
      <c r="V124" s="192">
        <f t="shared" si="45"/>
        <v>0</v>
      </c>
      <c r="W124" s="192">
        <f t="shared" si="46"/>
        <v>0</v>
      </c>
      <c r="X124" s="192">
        <f t="shared" si="51"/>
        <v>0</v>
      </c>
      <c r="Y124" s="192">
        <f t="shared" si="47"/>
        <v>0</v>
      </c>
      <c r="Z124" s="192">
        <f t="shared" si="52"/>
        <v>0</v>
      </c>
      <c r="AC124" s="191"/>
      <c r="AD124" s="191"/>
      <c r="AE124" s="191"/>
      <c r="AF124" s="191"/>
      <c r="AG124" s="191"/>
      <c r="AH124" s="191"/>
      <c r="AI124" s="191"/>
      <c r="AJ124" s="191"/>
      <c r="AN124" s="196"/>
      <c r="AO124" s="189"/>
    </row>
    <row r="125" spans="17:41">
      <c r="Q125" s="195">
        <f t="shared" si="42"/>
        <v>0</v>
      </c>
      <c r="R125" s="195">
        <f t="shared" si="43"/>
        <v>0</v>
      </c>
      <c r="T125" s="194">
        <f t="shared" si="50"/>
        <v>0</v>
      </c>
      <c r="U125" s="193">
        <f t="shared" si="44"/>
        <v>47026</v>
      </c>
      <c r="V125" s="192">
        <f t="shared" si="45"/>
        <v>0</v>
      </c>
      <c r="W125" s="192">
        <f t="shared" si="46"/>
        <v>0</v>
      </c>
      <c r="X125" s="192">
        <f t="shared" si="51"/>
        <v>0</v>
      </c>
      <c r="Y125" s="192">
        <f t="shared" si="47"/>
        <v>0</v>
      </c>
      <c r="Z125" s="192">
        <f t="shared" si="52"/>
        <v>0</v>
      </c>
      <c r="AC125" s="191"/>
      <c r="AD125" s="191"/>
      <c r="AE125" s="191"/>
      <c r="AF125" s="191"/>
      <c r="AG125" s="191"/>
      <c r="AH125" s="191"/>
      <c r="AI125" s="191"/>
      <c r="AJ125" s="191"/>
      <c r="AN125" s="197"/>
      <c r="AO125" s="189"/>
    </row>
    <row r="126" spans="17:41">
      <c r="Q126" s="195">
        <f t="shared" si="42"/>
        <v>0</v>
      </c>
      <c r="R126" s="195">
        <f t="shared" si="43"/>
        <v>0</v>
      </c>
      <c r="T126" s="194">
        <f t="shared" si="50"/>
        <v>0</v>
      </c>
      <c r="U126" s="193">
        <f t="shared" si="44"/>
        <v>47057</v>
      </c>
      <c r="V126" s="192">
        <f t="shared" si="45"/>
        <v>0</v>
      </c>
      <c r="W126" s="192">
        <f t="shared" si="46"/>
        <v>0</v>
      </c>
      <c r="X126" s="192">
        <f t="shared" si="51"/>
        <v>0</v>
      </c>
      <c r="Y126" s="192">
        <f t="shared" si="47"/>
        <v>0</v>
      </c>
      <c r="Z126" s="192">
        <f t="shared" si="52"/>
        <v>0</v>
      </c>
      <c r="AC126" s="191"/>
      <c r="AD126" s="191"/>
      <c r="AE126" s="191"/>
      <c r="AF126" s="191"/>
      <c r="AG126" s="191"/>
      <c r="AH126" s="191"/>
      <c r="AI126" s="191"/>
      <c r="AJ126" s="191"/>
      <c r="AN126" s="196"/>
      <c r="AO126" s="189"/>
    </row>
    <row r="127" spans="17:41">
      <c r="Q127" s="195">
        <f t="shared" si="42"/>
        <v>0</v>
      </c>
      <c r="R127" s="195">
        <f t="shared" si="43"/>
        <v>0</v>
      </c>
      <c r="T127" s="194">
        <f t="shared" si="50"/>
        <v>0</v>
      </c>
      <c r="U127" s="193">
        <f t="shared" si="44"/>
        <v>47087</v>
      </c>
      <c r="V127" s="192">
        <f t="shared" si="45"/>
        <v>0</v>
      </c>
      <c r="W127" s="192">
        <f t="shared" si="46"/>
        <v>0</v>
      </c>
      <c r="X127" s="192">
        <f t="shared" si="51"/>
        <v>0</v>
      </c>
      <c r="Y127" s="192">
        <f t="shared" si="47"/>
        <v>0</v>
      </c>
      <c r="Z127" s="192">
        <f t="shared" si="52"/>
        <v>0</v>
      </c>
      <c r="AC127" s="191"/>
      <c r="AD127" s="191"/>
      <c r="AE127" s="191"/>
      <c r="AF127" s="191"/>
      <c r="AG127" s="191"/>
      <c r="AH127" s="191"/>
      <c r="AI127" s="191"/>
      <c r="AJ127" s="191"/>
      <c r="AN127" s="197"/>
      <c r="AO127" s="189"/>
    </row>
    <row r="128" spans="17:41">
      <c r="Q128" s="195">
        <f t="shared" si="42"/>
        <v>0</v>
      </c>
      <c r="R128" s="195">
        <f t="shared" si="43"/>
        <v>0</v>
      </c>
      <c r="T128" s="194">
        <f t="shared" si="50"/>
        <v>0</v>
      </c>
      <c r="U128" s="193">
        <f t="shared" si="44"/>
        <v>47118</v>
      </c>
      <c r="V128" s="192">
        <f t="shared" si="45"/>
        <v>0</v>
      </c>
      <c r="W128" s="192">
        <f t="shared" si="46"/>
        <v>0</v>
      </c>
      <c r="X128" s="192">
        <f t="shared" si="51"/>
        <v>0</v>
      </c>
      <c r="Y128" s="192">
        <f t="shared" si="47"/>
        <v>0</v>
      </c>
      <c r="Z128" s="192">
        <f t="shared" si="52"/>
        <v>0</v>
      </c>
      <c r="AC128" s="191"/>
      <c r="AD128" s="191"/>
      <c r="AE128" s="191"/>
      <c r="AF128" s="191"/>
      <c r="AG128" s="191"/>
      <c r="AH128" s="191"/>
      <c r="AI128" s="191"/>
      <c r="AJ128" s="191"/>
      <c r="AN128" s="196"/>
      <c r="AO128" s="189"/>
    </row>
    <row r="129" spans="17:41">
      <c r="Q129" s="195">
        <f t="shared" si="42"/>
        <v>0</v>
      </c>
      <c r="R129" s="195">
        <f t="shared" si="43"/>
        <v>0</v>
      </c>
      <c r="T129" s="194">
        <f t="shared" si="50"/>
        <v>0</v>
      </c>
      <c r="U129" s="193">
        <f t="shared" si="44"/>
        <v>47149</v>
      </c>
      <c r="V129" s="192">
        <f t="shared" si="45"/>
        <v>0</v>
      </c>
      <c r="W129" s="192">
        <f t="shared" si="46"/>
        <v>0</v>
      </c>
      <c r="X129" s="192">
        <f t="shared" si="51"/>
        <v>0</v>
      </c>
      <c r="Y129" s="192">
        <f t="shared" si="47"/>
        <v>0</v>
      </c>
      <c r="Z129" s="192">
        <f t="shared" si="52"/>
        <v>0</v>
      </c>
      <c r="AC129" s="191"/>
      <c r="AD129" s="191"/>
      <c r="AE129" s="191"/>
      <c r="AF129" s="191"/>
      <c r="AG129" s="191"/>
      <c r="AH129" s="191"/>
      <c r="AI129" s="191"/>
      <c r="AJ129" s="191"/>
      <c r="AN129" s="197"/>
      <c r="AO129" s="189"/>
    </row>
    <row r="130" spans="17:41">
      <c r="Q130" s="195">
        <f t="shared" si="42"/>
        <v>0</v>
      </c>
      <c r="R130" s="195">
        <f t="shared" si="43"/>
        <v>0</v>
      </c>
      <c r="T130" s="194">
        <f t="shared" si="50"/>
        <v>0</v>
      </c>
      <c r="U130" s="193">
        <f t="shared" si="44"/>
        <v>47177</v>
      </c>
      <c r="V130" s="192">
        <f t="shared" si="45"/>
        <v>0</v>
      </c>
      <c r="W130" s="192">
        <f t="shared" si="46"/>
        <v>0</v>
      </c>
      <c r="X130" s="192">
        <f t="shared" si="51"/>
        <v>0</v>
      </c>
      <c r="Y130" s="192">
        <f t="shared" si="47"/>
        <v>0</v>
      </c>
      <c r="Z130" s="192">
        <f t="shared" si="52"/>
        <v>0</v>
      </c>
      <c r="AC130" s="191"/>
      <c r="AD130" s="191"/>
      <c r="AE130" s="191"/>
      <c r="AF130" s="191"/>
      <c r="AG130" s="191"/>
      <c r="AH130" s="191"/>
      <c r="AI130" s="191"/>
      <c r="AJ130" s="191"/>
      <c r="AN130" s="196"/>
      <c r="AO130" s="189"/>
    </row>
    <row r="131" spans="17:41">
      <c r="Q131" s="195">
        <f t="shared" si="42"/>
        <v>0</v>
      </c>
      <c r="R131" s="195">
        <f t="shared" si="43"/>
        <v>0</v>
      </c>
      <c r="T131" s="194">
        <f t="shared" si="50"/>
        <v>0</v>
      </c>
      <c r="U131" s="193">
        <f t="shared" si="44"/>
        <v>47208</v>
      </c>
      <c r="V131" s="192">
        <f t="shared" si="45"/>
        <v>0</v>
      </c>
      <c r="W131" s="192">
        <f t="shared" si="46"/>
        <v>0</v>
      </c>
      <c r="X131" s="192">
        <f t="shared" si="51"/>
        <v>0</v>
      </c>
      <c r="Y131" s="192">
        <f t="shared" si="47"/>
        <v>0</v>
      </c>
      <c r="Z131" s="192">
        <f t="shared" si="52"/>
        <v>0</v>
      </c>
      <c r="AC131" s="191"/>
      <c r="AD131" s="191"/>
      <c r="AE131" s="191"/>
      <c r="AF131" s="191"/>
      <c r="AG131" s="191"/>
      <c r="AH131" s="191"/>
      <c r="AI131" s="191"/>
      <c r="AJ131" s="191"/>
      <c r="AN131" s="197"/>
      <c r="AO131" s="189"/>
    </row>
    <row r="132" spans="17:41">
      <c r="Q132" s="195">
        <f t="shared" si="42"/>
        <v>0</v>
      </c>
      <c r="R132" s="195">
        <f t="shared" si="43"/>
        <v>0</v>
      </c>
      <c r="T132" s="194">
        <f t="shared" si="50"/>
        <v>0</v>
      </c>
      <c r="U132" s="193">
        <f t="shared" si="44"/>
        <v>47238</v>
      </c>
      <c r="V132" s="192">
        <f t="shared" si="45"/>
        <v>0</v>
      </c>
      <c r="W132" s="192">
        <f t="shared" si="46"/>
        <v>0</v>
      </c>
      <c r="X132" s="192">
        <f t="shared" si="51"/>
        <v>0</v>
      </c>
      <c r="Y132" s="192">
        <f t="shared" si="47"/>
        <v>0</v>
      </c>
      <c r="Z132" s="192">
        <f t="shared" si="52"/>
        <v>0</v>
      </c>
      <c r="AC132" s="191"/>
      <c r="AD132" s="191"/>
      <c r="AE132" s="191"/>
      <c r="AF132" s="191"/>
      <c r="AG132" s="191"/>
      <c r="AH132" s="191"/>
      <c r="AI132" s="191"/>
      <c r="AJ132" s="191"/>
      <c r="AN132" s="196"/>
      <c r="AO132" s="189"/>
    </row>
    <row r="133" spans="17:41">
      <c r="Q133" s="195">
        <f t="shared" si="42"/>
        <v>0</v>
      </c>
      <c r="R133" s="195">
        <f t="shared" si="43"/>
        <v>0</v>
      </c>
      <c r="T133" s="194">
        <f t="shared" si="50"/>
        <v>0</v>
      </c>
      <c r="U133" s="193">
        <f t="shared" si="44"/>
        <v>47269</v>
      </c>
      <c r="V133" s="192">
        <f t="shared" si="45"/>
        <v>0</v>
      </c>
      <c r="W133" s="192">
        <f t="shared" si="46"/>
        <v>0</v>
      </c>
      <c r="X133" s="192">
        <f t="shared" si="51"/>
        <v>0</v>
      </c>
      <c r="Y133" s="192">
        <f t="shared" si="47"/>
        <v>0</v>
      </c>
      <c r="Z133" s="192">
        <f t="shared" si="52"/>
        <v>0</v>
      </c>
      <c r="AC133" s="191"/>
      <c r="AD133" s="191"/>
      <c r="AE133" s="191"/>
      <c r="AF133" s="191"/>
      <c r="AG133" s="191"/>
      <c r="AH133" s="191"/>
      <c r="AI133" s="191"/>
      <c r="AJ133" s="191"/>
      <c r="AN133" s="197"/>
      <c r="AO133" s="189"/>
    </row>
    <row r="134" spans="17:41">
      <c r="Q134" s="195">
        <f t="shared" ref="Q134:Q140" si="53">IF(Q133-1&gt;=0,Q133-1,0)</f>
        <v>0</v>
      </c>
      <c r="R134" s="195">
        <f t="shared" ref="R134:R140" si="54">IF(Q134&gt;0,R133+1,0)</f>
        <v>0</v>
      </c>
      <c r="T134" s="194">
        <f t="shared" si="50"/>
        <v>0</v>
      </c>
      <c r="U134" s="193">
        <f t="shared" ref="U134:U140" si="55">EOMONTH(U133,$P$206)</f>
        <v>47299</v>
      </c>
      <c r="V134" s="192">
        <f t="shared" ref="V134:V140" si="56">IF(T134&gt;0,V133-W134,0)</f>
        <v>0</v>
      </c>
      <c r="W134" s="192">
        <f t="shared" ref="W134:W140" si="57">IF(T134&gt;$O$10,$V$5/($O$9-$O$10),0)</f>
        <v>0</v>
      </c>
      <c r="X134" s="192">
        <f t="shared" si="51"/>
        <v>0</v>
      </c>
      <c r="Y134" s="192">
        <f t="shared" ref="Y134:Y140" si="58">V133*$O$8</f>
        <v>0</v>
      </c>
      <c r="Z134" s="192">
        <f t="shared" si="52"/>
        <v>0</v>
      </c>
      <c r="AC134" s="191"/>
      <c r="AD134" s="191"/>
      <c r="AE134" s="191"/>
      <c r="AF134" s="191"/>
      <c r="AG134" s="191"/>
      <c r="AH134" s="191"/>
      <c r="AI134" s="191"/>
      <c r="AJ134" s="191"/>
      <c r="AN134" s="196"/>
      <c r="AO134" s="189"/>
    </row>
    <row r="135" spans="17:41">
      <c r="Q135" s="195">
        <f t="shared" si="53"/>
        <v>0</v>
      </c>
      <c r="R135" s="195">
        <f t="shared" si="54"/>
        <v>0</v>
      </c>
      <c r="T135" s="194">
        <f t="shared" ref="T135:T140" si="59">IF(R134&gt;0,T134+1,0)</f>
        <v>0</v>
      </c>
      <c r="U135" s="193">
        <f t="shared" si="55"/>
        <v>47330</v>
      </c>
      <c r="V135" s="192">
        <f t="shared" si="56"/>
        <v>0</v>
      </c>
      <c r="W135" s="192">
        <f t="shared" si="57"/>
        <v>0</v>
      </c>
      <c r="X135" s="192">
        <f t="shared" ref="X135:X140" si="60">W135+X134</f>
        <v>0</v>
      </c>
      <c r="Y135" s="192">
        <f t="shared" si="58"/>
        <v>0</v>
      </c>
      <c r="Z135" s="192">
        <f t="shared" ref="Z135:Z140" si="61">Z134+Y135</f>
        <v>0</v>
      </c>
      <c r="AC135" s="191"/>
      <c r="AD135" s="191"/>
      <c r="AE135" s="191"/>
      <c r="AF135" s="191"/>
      <c r="AG135" s="191"/>
      <c r="AH135" s="191"/>
      <c r="AI135" s="191"/>
      <c r="AJ135" s="191"/>
      <c r="AN135" s="197"/>
      <c r="AO135" s="189"/>
    </row>
    <row r="136" spans="17:41">
      <c r="Q136" s="195">
        <f t="shared" si="53"/>
        <v>0</v>
      </c>
      <c r="R136" s="195">
        <f t="shared" si="54"/>
        <v>0</v>
      </c>
      <c r="T136" s="194">
        <f t="shared" si="59"/>
        <v>0</v>
      </c>
      <c r="U136" s="193">
        <f t="shared" si="55"/>
        <v>47361</v>
      </c>
      <c r="V136" s="192">
        <f t="shared" si="56"/>
        <v>0</v>
      </c>
      <c r="W136" s="192">
        <f t="shared" si="57"/>
        <v>0</v>
      </c>
      <c r="X136" s="192">
        <f t="shared" si="60"/>
        <v>0</v>
      </c>
      <c r="Y136" s="192">
        <f t="shared" si="58"/>
        <v>0</v>
      </c>
      <c r="Z136" s="192">
        <f t="shared" si="61"/>
        <v>0</v>
      </c>
      <c r="AC136" s="191"/>
      <c r="AD136" s="191"/>
      <c r="AE136" s="191"/>
      <c r="AF136" s="191"/>
      <c r="AG136" s="191"/>
      <c r="AH136" s="191"/>
      <c r="AI136" s="191"/>
      <c r="AJ136" s="191"/>
      <c r="AN136" s="196"/>
      <c r="AO136" s="189"/>
    </row>
    <row r="137" spans="17:41">
      <c r="Q137" s="195">
        <f t="shared" si="53"/>
        <v>0</v>
      </c>
      <c r="R137" s="195">
        <f t="shared" si="54"/>
        <v>0</v>
      </c>
      <c r="T137" s="194">
        <f t="shared" si="59"/>
        <v>0</v>
      </c>
      <c r="U137" s="193">
        <f t="shared" si="55"/>
        <v>47391</v>
      </c>
      <c r="V137" s="192">
        <f t="shared" si="56"/>
        <v>0</v>
      </c>
      <c r="W137" s="192">
        <f t="shared" si="57"/>
        <v>0</v>
      </c>
      <c r="X137" s="192">
        <f t="shared" si="60"/>
        <v>0</v>
      </c>
      <c r="Y137" s="192">
        <f t="shared" si="58"/>
        <v>0</v>
      </c>
      <c r="Z137" s="192">
        <f t="shared" si="61"/>
        <v>0</v>
      </c>
      <c r="AC137" s="191"/>
      <c r="AD137" s="191"/>
      <c r="AE137" s="191"/>
      <c r="AF137" s="191"/>
      <c r="AG137" s="191"/>
      <c r="AH137" s="191"/>
      <c r="AI137" s="191"/>
      <c r="AJ137" s="191"/>
      <c r="AN137" s="189"/>
      <c r="AO137" s="189"/>
    </row>
    <row r="138" spans="17:41">
      <c r="Q138" s="195">
        <f t="shared" si="53"/>
        <v>0</v>
      </c>
      <c r="R138" s="195">
        <f t="shared" si="54"/>
        <v>0</v>
      </c>
      <c r="T138" s="194">
        <f t="shared" si="59"/>
        <v>0</v>
      </c>
      <c r="U138" s="193">
        <f t="shared" si="55"/>
        <v>47422</v>
      </c>
      <c r="V138" s="192">
        <f t="shared" si="56"/>
        <v>0</v>
      </c>
      <c r="W138" s="192">
        <f t="shared" si="57"/>
        <v>0</v>
      </c>
      <c r="X138" s="192">
        <f t="shared" si="60"/>
        <v>0</v>
      </c>
      <c r="Y138" s="192">
        <f t="shared" si="58"/>
        <v>0</v>
      </c>
      <c r="Z138" s="192">
        <f t="shared" si="61"/>
        <v>0</v>
      </c>
      <c r="AC138" s="191"/>
      <c r="AD138" s="191"/>
      <c r="AE138" s="191"/>
      <c r="AF138" s="191"/>
      <c r="AG138" s="191"/>
      <c r="AH138" s="191"/>
      <c r="AI138" s="191"/>
      <c r="AJ138" s="191"/>
      <c r="AN138" s="189"/>
      <c r="AO138" s="189"/>
    </row>
    <row r="139" spans="17:41">
      <c r="Q139" s="195">
        <f t="shared" si="53"/>
        <v>0</v>
      </c>
      <c r="R139" s="195">
        <f t="shared" si="54"/>
        <v>0</v>
      </c>
      <c r="T139" s="194">
        <f t="shared" si="59"/>
        <v>0</v>
      </c>
      <c r="U139" s="193">
        <f t="shared" si="55"/>
        <v>47452</v>
      </c>
      <c r="V139" s="192">
        <f t="shared" si="56"/>
        <v>0</v>
      </c>
      <c r="W139" s="192">
        <f t="shared" si="57"/>
        <v>0</v>
      </c>
      <c r="X139" s="192">
        <f t="shared" si="60"/>
        <v>0</v>
      </c>
      <c r="Y139" s="192">
        <f t="shared" si="58"/>
        <v>0</v>
      </c>
      <c r="Z139" s="192">
        <f t="shared" si="61"/>
        <v>0</v>
      </c>
      <c r="AC139" s="191"/>
      <c r="AD139" s="191"/>
      <c r="AE139" s="191"/>
      <c r="AF139" s="191"/>
      <c r="AG139" s="191"/>
      <c r="AH139" s="191"/>
      <c r="AI139" s="191"/>
      <c r="AJ139" s="191"/>
      <c r="AN139" s="189"/>
      <c r="AO139" s="189"/>
    </row>
    <row r="140" spans="17:41">
      <c r="Q140" s="195">
        <f t="shared" si="53"/>
        <v>0</v>
      </c>
      <c r="R140" s="195">
        <f t="shared" si="54"/>
        <v>0</v>
      </c>
      <c r="T140" s="194">
        <f t="shared" si="59"/>
        <v>0</v>
      </c>
      <c r="U140" s="193">
        <f t="shared" si="55"/>
        <v>47483</v>
      </c>
      <c r="V140" s="192">
        <f t="shared" si="56"/>
        <v>0</v>
      </c>
      <c r="W140" s="192">
        <f t="shared" si="57"/>
        <v>0</v>
      </c>
      <c r="X140" s="192">
        <f t="shared" si="60"/>
        <v>0</v>
      </c>
      <c r="Y140" s="192">
        <f t="shared" si="58"/>
        <v>0</v>
      </c>
      <c r="Z140" s="192">
        <f t="shared" si="61"/>
        <v>0</v>
      </c>
      <c r="AC140" s="191"/>
      <c r="AD140" s="191"/>
      <c r="AE140" s="191"/>
      <c r="AF140" s="191"/>
      <c r="AG140" s="191"/>
      <c r="AH140" s="191"/>
      <c r="AI140" s="191"/>
      <c r="AJ140" s="191"/>
      <c r="AN140" s="189"/>
      <c r="AO140" s="189"/>
    </row>
    <row r="141" spans="17:41">
      <c r="AC141" s="191"/>
      <c r="AD141" s="191"/>
      <c r="AE141" s="191"/>
      <c r="AF141" s="191"/>
      <c r="AG141" s="191"/>
      <c r="AH141" s="191"/>
      <c r="AI141" s="191"/>
      <c r="AJ141" s="191"/>
      <c r="AN141" s="189"/>
      <c r="AO141" s="189"/>
    </row>
    <row r="142" spans="17:41">
      <c r="AN142" s="189"/>
      <c r="AO142" s="189"/>
    </row>
    <row r="143" spans="17:41">
      <c r="AN143" s="189"/>
      <c r="AO143" s="189"/>
    </row>
    <row r="144" spans="17:41">
      <c r="AN144" s="189"/>
      <c r="AO144" s="189"/>
    </row>
    <row r="145" spans="40:42">
      <c r="AN145" s="189"/>
      <c r="AO145" s="189"/>
    </row>
    <row r="146" spans="40:42">
      <c r="AN146" s="189"/>
      <c r="AO146" s="189"/>
    </row>
    <row r="147" spans="40:42">
      <c r="AN147" s="189"/>
      <c r="AO147" s="189"/>
    </row>
    <row r="148" spans="40:42">
      <c r="AN148" s="189"/>
      <c r="AO148" s="189"/>
    </row>
    <row r="149" spans="40:42">
      <c r="AN149" s="189"/>
      <c r="AO149" s="189"/>
    </row>
    <row r="150" spans="40:42">
      <c r="AN150" s="189"/>
      <c r="AO150" s="189"/>
    </row>
    <row r="151" spans="40:42">
      <c r="AN151" s="189"/>
      <c r="AO151" s="189"/>
    </row>
    <row r="152" spans="40:42">
      <c r="AN152" s="189"/>
      <c r="AO152" s="189"/>
    </row>
    <row r="153" spans="40:42">
      <c r="AN153" s="189"/>
      <c r="AO153" s="189"/>
    </row>
    <row r="154" spans="40:42">
      <c r="AN154" s="189"/>
      <c r="AO154" s="189"/>
    </row>
    <row r="155" spans="40:42">
      <c r="AN155" s="189"/>
      <c r="AO155" s="189"/>
    </row>
    <row r="156" spans="40:42">
      <c r="AN156" s="189"/>
      <c r="AO156" s="189"/>
    </row>
    <row r="157" spans="40:42">
      <c r="AN157" s="189"/>
      <c r="AO157" s="189"/>
    </row>
    <row r="158" spans="40:42">
      <c r="AN158" s="189"/>
      <c r="AO158" s="189"/>
    </row>
    <row r="159" spans="40:42">
      <c r="AN159" s="189"/>
      <c r="AO159" s="189"/>
      <c r="AP159" s="190"/>
    </row>
    <row r="160" spans="40:42">
      <c r="AN160" s="189"/>
      <c r="AO160" s="189"/>
    </row>
    <row r="161" spans="40:41">
      <c r="AN161" s="189"/>
      <c r="AO161" s="189"/>
    </row>
    <row r="201" spans="14:16" ht="17.399999999999999">
      <c r="N201" s="620" t="s">
        <v>317</v>
      </c>
      <c r="O201" s="620"/>
      <c r="P201" s="620"/>
    </row>
    <row r="202" spans="14:16" ht="27.6">
      <c r="N202" s="188" t="s">
        <v>316</v>
      </c>
      <c r="O202" s="188" t="s">
        <v>315</v>
      </c>
      <c r="P202" s="187" t="s">
        <v>314</v>
      </c>
    </row>
    <row r="203" spans="14:16" ht="15">
      <c r="N203" s="186">
        <f>IF(O208=1,O4/12,0)</f>
        <v>0</v>
      </c>
      <c r="O203" s="185">
        <f>IF($O208=1,$O$5,0)</f>
        <v>-8</v>
      </c>
      <c r="P203" s="184"/>
    </row>
    <row r="204" spans="14:16" ht="15">
      <c r="N204" s="182">
        <f>IF(O209=1,O4/4,0)</f>
        <v>0</v>
      </c>
      <c r="O204" s="181">
        <f>IF($O209=1,$O$5/4,0)</f>
        <v>0</v>
      </c>
      <c r="P204" s="183"/>
    </row>
    <row r="205" spans="14:16" ht="15">
      <c r="N205" s="182">
        <f>IF(O210=1,O4,0)</f>
        <v>0</v>
      </c>
      <c r="O205" s="181">
        <f>IF($O210=1,$O$5/12,0)</f>
        <v>0</v>
      </c>
      <c r="P205" s="180"/>
    </row>
    <row r="206" spans="14:16" ht="15.6">
      <c r="N206" s="179"/>
      <c r="O206" s="178"/>
      <c r="P206" s="177">
        <f>IF(O208=1,1,IF(O209=1,3,IF(O210=1,12,0)))</f>
        <v>1</v>
      </c>
    </row>
    <row r="207" spans="14:16" ht="60">
      <c r="N207" s="176" t="s">
        <v>313</v>
      </c>
      <c r="O207" s="175" t="s">
        <v>312</v>
      </c>
    </row>
    <row r="208" spans="14:16" ht="15">
      <c r="N208" s="173" t="s">
        <v>311</v>
      </c>
      <c r="O208" s="174">
        <v>1</v>
      </c>
    </row>
    <row r="209" spans="14:22" ht="15">
      <c r="N209" s="173" t="s">
        <v>310</v>
      </c>
      <c r="O209" s="174"/>
    </row>
    <row r="210" spans="14:22" ht="15">
      <c r="N210" s="173" t="s">
        <v>309</v>
      </c>
      <c r="O210" s="172"/>
    </row>
    <row r="214" spans="14:22">
      <c r="O214" s="159"/>
      <c r="P214" s="159"/>
      <c r="Q214" s="171"/>
      <c r="R214" s="170"/>
      <c r="S214" s="168" t="s">
        <v>308</v>
      </c>
      <c r="T214" s="159"/>
      <c r="U214" s="159"/>
      <c r="V214" s="159"/>
    </row>
    <row r="215" spans="14:22">
      <c r="O215" s="168" t="s">
        <v>307</v>
      </c>
      <c r="P215" s="165">
        <v>41639</v>
      </c>
      <c r="Q215" s="166">
        <v>0</v>
      </c>
      <c r="R215" s="163">
        <v>0</v>
      </c>
      <c r="S215" s="161">
        <f t="shared" ref="S215:S228" si="62">$V$5</f>
        <v>0</v>
      </c>
      <c r="T215" s="168" t="s">
        <v>306</v>
      </c>
      <c r="U215" s="159">
        <f t="shared" ref="U215:U228" si="63">VLOOKUP($AC$5,Q215:S228,2)</f>
        <v>0</v>
      </c>
      <c r="V215" s="159"/>
    </row>
    <row r="216" spans="14:22">
      <c r="O216" s="168" t="s">
        <v>305</v>
      </c>
      <c r="P216" s="165">
        <v>41670</v>
      </c>
      <c r="Q216" s="164">
        <v>1</v>
      </c>
      <c r="R216" s="163">
        <v>1</v>
      </c>
      <c r="S216" s="161">
        <f t="shared" si="62"/>
        <v>0</v>
      </c>
      <c r="T216" s="159"/>
      <c r="U216" s="159" t="e">
        <f t="shared" si="63"/>
        <v>#N/A</v>
      </c>
      <c r="V216" s="159"/>
    </row>
    <row r="217" spans="14:22">
      <c r="O217" s="168" t="s">
        <v>304</v>
      </c>
      <c r="P217" s="169">
        <v>41698</v>
      </c>
      <c r="Q217" s="164">
        <v>2</v>
      </c>
      <c r="R217" s="163">
        <v>2</v>
      </c>
      <c r="S217" s="161">
        <f t="shared" si="62"/>
        <v>0</v>
      </c>
      <c r="T217" s="159"/>
      <c r="U217" s="159" t="e">
        <f t="shared" si="63"/>
        <v>#N/A</v>
      </c>
      <c r="V217" s="159"/>
    </row>
    <row r="218" spans="14:22">
      <c r="O218" s="168" t="s">
        <v>303</v>
      </c>
      <c r="P218" s="165">
        <v>41729</v>
      </c>
      <c r="Q218" s="164">
        <v>3</v>
      </c>
      <c r="R218" s="163">
        <v>3</v>
      </c>
      <c r="S218" s="161">
        <f t="shared" si="62"/>
        <v>0</v>
      </c>
      <c r="T218" s="159"/>
      <c r="U218" s="159" t="e">
        <f t="shared" si="63"/>
        <v>#N/A</v>
      </c>
      <c r="V218" s="159"/>
    </row>
    <row r="219" spans="14:22">
      <c r="O219" s="168" t="s">
        <v>302</v>
      </c>
      <c r="P219" s="165">
        <v>41759</v>
      </c>
      <c r="Q219" s="164">
        <v>4</v>
      </c>
      <c r="R219" s="163">
        <v>4</v>
      </c>
      <c r="S219" s="161">
        <f t="shared" si="62"/>
        <v>0</v>
      </c>
      <c r="T219" s="159"/>
      <c r="U219" s="159" t="e">
        <f t="shared" si="63"/>
        <v>#N/A</v>
      </c>
      <c r="V219" s="159"/>
    </row>
    <row r="220" spans="14:22">
      <c r="O220" s="159"/>
      <c r="P220" s="165">
        <v>41790</v>
      </c>
      <c r="Q220" s="164">
        <v>5</v>
      </c>
      <c r="R220" s="163">
        <v>5</v>
      </c>
      <c r="S220" s="161">
        <f t="shared" si="62"/>
        <v>0</v>
      </c>
      <c r="T220" s="159"/>
      <c r="U220" s="159" t="e">
        <f t="shared" si="63"/>
        <v>#N/A</v>
      </c>
      <c r="V220" s="159"/>
    </row>
    <row r="221" spans="14:22">
      <c r="O221" s="159"/>
      <c r="P221" s="165">
        <v>41820</v>
      </c>
      <c r="Q221" s="164">
        <v>6</v>
      </c>
      <c r="R221" s="163">
        <v>6</v>
      </c>
      <c r="S221" s="161">
        <f t="shared" si="62"/>
        <v>0</v>
      </c>
      <c r="T221" s="159"/>
      <c r="U221" s="159" t="e">
        <f t="shared" si="63"/>
        <v>#N/A</v>
      </c>
      <c r="V221" s="159"/>
    </row>
    <row r="222" spans="14:22">
      <c r="O222" s="159"/>
      <c r="P222" s="165">
        <v>41851</v>
      </c>
      <c r="Q222" s="164">
        <v>7</v>
      </c>
      <c r="R222" s="163">
        <v>7</v>
      </c>
      <c r="S222" s="161">
        <f t="shared" si="62"/>
        <v>0</v>
      </c>
      <c r="T222" s="168"/>
      <c r="U222" s="159" t="e">
        <f t="shared" si="63"/>
        <v>#N/A</v>
      </c>
      <c r="V222" s="159"/>
    </row>
    <row r="223" spans="14:22">
      <c r="O223" s="159"/>
      <c r="P223" s="165">
        <v>41882</v>
      </c>
      <c r="Q223" s="164">
        <v>8</v>
      </c>
      <c r="R223" s="163">
        <v>8</v>
      </c>
      <c r="S223" s="161">
        <f t="shared" si="62"/>
        <v>0</v>
      </c>
      <c r="T223" s="159"/>
      <c r="U223" s="159" t="e">
        <f t="shared" si="63"/>
        <v>#N/A</v>
      </c>
      <c r="V223" s="159"/>
    </row>
    <row r="224" spans="14:22">
      <c r="O224" s="159"/>
      <c r="P224" s="165">
        <v>41912</v>
      </c>
      <c r="Q224" s="164">
        <v>9</v>
      </c>
      <c r="R224" s="167">
        <v>9</v>
      </c>
      <c r="S224" s="161">
        <f t="shared" si="62"/>
        <v>0</v>
      </c>
      <c r="T224" s="159"/>
      <c r="U224" s="159" t="e">
        <f t="shared" si="63"/>
        <v>#N/A</v>
      </c>
      <c r="V224" s="159"/>
    </row>
    <row r="225" spans="15:22">
      <c r="O225" s="159"/>
      <c r="P225" s="165">
        <v>41943</v>
      </c>
      <c r="Q225" s="166">
        <v>10</v>
      </c>
      <c r="R225" s="163">
        <v>10</v>
      </c>
      <c r="S225" s="161">
        <f t="shared" si="62"/>
        <v>0</v>
      </c>
      <c r="T225" s="159"/>
      <c r="U225" s="159" t="e">
        <f t="shared" si="63"/>
        <v>#N/A</v>
      </c>
      <c r="V225" s="159"/>
    </row>
    <row r="226" spans="15:22">
      <c r="O226" s="159"/>
      <c r="P226" s="165">
        <v>41973</v>
      </c>
      <c r="Q226" s="164">
        <v>11</v>
      </c>
      <c r="R226" s="163">
        <v>11</v>
      </c>
      <c r="S226" s="161">
        <f t="shared" si="62"/>
        <v>0</v>
      </c>
      <c r="T226" s="159"/>
      <c r="U226" s="159" t="e">
        <f t="shared" si="63"/>
        <v>#N/A</v>
      </c>
      <c r="V226" s="159"/>
    </row>
    <row r="227" spans="15:22">
      <c r="O227" s="159"/>
      <c r="P227" s="165">
        <v>42004</v>
      </c>
      <c r="Q227" s="164">
        <v>12</v>
      </c>
      <c r="R227" s="163">
        <v>12</v>
      </c>
      <c r="S227" s="161">
        <f t="shared" si="62"/>
        <v>0</v>
      </c>
      <c r="T227" s="159"/>
      <c r="U227" s="159" t="e">
        <f t="shared" si="63"/>
        <v>#N/A</v>
      </c>
      <c r="V227" s="159"/>
    </row>
    <row r="228" spans="15:22">
      <c r="O228" s="159"/>
      <c r="P228" s="160">
        <f t="shared" ref="P228:P240" si="64">EOMONTH(P227,1)</f>
        <v>42035</v>
      </c>
      <c r="Q228" s="162">
        <v>13</v>
      </c>
      <c r="R228" s="159"/>
      <c r="S228" s="161">
        <f t="shared" si="62"/>
        <v>0</v>
      </c>
      <c r="T228" s="159">
        <v>2017</v>
      </c>
      <c r="U228" s="159" t="e">
        <f t="shared" si="63"/>
        <v>#N/A</v>
      </c>
      <c r="V228" s="159"/>
    </row>
    <row r="229" spans="15:22">
      <c r="O229" s="159"/>
      <c r="P229" s="160">
        <f t="shared" si="64"/>
        <v>42063</v>
      </c>
      <c r="Q229" s="159">
        <f t="shared" ref="Q229:Q275" si="65">Q228+1</f>
        <v>14</v>
      </c>
      <c r="R229" s="159"/>
      <c r="S229" s="159"/>
      <c r="T229" s="159"/>
      <c r="U229" s="159"/>
      <c r="V229" s="159"/>
    </row>
    <row r="230" spans="15:22">
      <c r="O230" s="159"/>
      <c r="P230" s="160">
        <f t="shared" si="64"/>
        <v>42094</v>
      </c>
      <c r="Q230" s="159">
        <f t="shared" si="65"/>
        <v>15</v>
      </c>
      <c r="R230" s="159"/>
      <c r="S230" s="159"/>
      <c r="T230" s="159"/>
      <c r="U230" s="159"/>
      <c r="V230" s="159"/>
    </row>
    <row r="231" spans="15:22">
      <c r="O231" s="159"/>
      <c r="P231" s="160">
        <f t="shared" si="64"/>
        <v>42124</v>
      </c>
      <c r="Q231" s="159">
        <f t="shared" si="65"/>
        <v>16</v>
      </c>
      <c r="R231" s="159"/>
      <c r="S231" s="159"/>
      <c r="T231" s="159"/>
      <c r="U231" s="159"/>
      <c r="V231" s="159"/>
    </row>
    <row r="232" spans="15:22">
      <c r="O232" s="159"/>
      <c r="P232" s="160">
        <f t="shared" si="64"/>
        <v>42155</v>
      </c>
      <c r="Q232" s="159">
        <f t="shared" si="65"/>
        <v>17</v>
      </c>
      <c r="R232" s="159"/>
      <c r="S232" s="159"/>
      <c r="T232" s="159"/>
      <c r="U232" s="159"/>
      <c r="V232" s="159"/>
    </row>
    <row r="233" spans="15:22">
      <c r="O233" s="159"/>
      <c r="P233" s="160">
        <f t="shared" si="64"/>
        <v>42185</v>
      </c>
      <c r="Q233" s="159">
        <f t="shared" si="65"/>
        <v>18</v>
      </c>
      <c r="R233" s="159"/>
      <c r="S233" s="159"/>
      <c r="T233" s="159"/>
      <c r="U233" s="159"/>
      <c r="V233" s="159"/>
    </row>
    <row r="234" spans="15:22">
      <c r="O234" s="159"/>
      <c r="P234" s="160">
        <f t="shared" si="64"/>
        <v>42216</v>
      </c>
      <c r="Q234" s="159">
        <f t="shared" si="65"/>
        <v>19</v>
      </c>
      <c r="R234" s="159"/>
      <c r="S234" s="159"/>
      <c r="T234" s="159"/>
      <c r="U234" s="159"/>
      <c r="V234" s="159"/>
    </row>
    <row r="235" spans="15:22">
      <c r="O235" s="159"/>
      <c r="P235" s="160">
        <f t="shared" si="64"/>
        <v>42247</v>
      </c>
      <c r="Q235" s="159">
        <f t="shared" si="65"/>
        <v>20</v>
      </c>
      <c r="R235" s="159"/>
      <c r="S235" s="159"/>
      <c r="T235" s="159"/>
      <c r="U235" s="159"/>
      <c r="V235" s="159"/>
    </row>
    <row r="236" spans="15:22">
      <c r="O236" s="159"/>
      <c r="P236" s="160">
        <f t="shared" si="64"/>
        <v>42277</v>
      </c>
      <c r="Q236" s="159">
        <f t="shared" si="65"/>
        <v>21</v>
      </c>
      <c r="R236" s="159"/>
      <c r="S236" s="159"/>
      <c r="T236" s="159"/>
      <c r="U236" s="159"/>
      <c r="V236" s="159"/>
    </row>
    <row r="237" spans="15:22">
      <c r="O237" s="159"/>
      <c r="P237" s="160">
        <f t="shared" si="64"/>
        <v>42308</v>
      </c>
      <c r="Q237" s="159">
        <f t="shared" si="65"/>
        <v>22</v>
      </c>
      <c r="R237" s="159"/>
      <c r="S237" s="159"/>
      <c r="T237" s="159"/>
      <c r="U237" s="159"/>
      <c r="V237" s="159"/>
    </row>
    <row r="238" spans="15:22">
      <c r="O238" s="159"/>
      <c r="P238" s="160">
        <f t="shared" si="64"/>
        <v>42338</v>
      </c>
      <c r="Q238" s="159">
        <f t="shared" si="65"/>
        <v>23</v>
      </c>
      <c r="R238" s="159"/>
      <c r="S238" s="159"/>
      <c r="T238" s="159"/>
      <c r="U238" s="159"/>
      <c r="V238" s="159"/>
    </row>
    <row r="239" spans="15:22">
      <c r="O239" s="159"/>
      <c r="P239" s="160">
        <f t="shared" si="64"/>
        <v>42369</v>
      </c>
      <c r="Q239" s="159">
        <f t="shared" si="65"/>
        <v>24</v>
      </c>
      <c r="R239" s="159"/>
      <c r="S239" s="159"/>
      <c r="T239" s="159"/>
      <c r="U239" s="159"/>
      <c r="V239" s="159"/>
    </row>
    <row r="240" spans="15:22">
      <c r="O240" s="159"/>
      <c r="P240" s="160">
        <f t="shared" si="64"/>
        <v>42400</v>
      </c>
      <c r="Q240" s="159">
        <f t="shared" si="65"/>
        <v>25</v>
      </c>
      <c r="R240" s="159"/>
      <c r="S240" s="159"/>
      <c r="T240" s="159"/>
      <c r="U240" s="159"/>
      <c r="V240" s="159"/>
    </row>
    <row r="241" spans="15:22">
      <c r="O241" s="159"/>
      <c r="P241" s="160">
        <v>42428</v>
      </c>
      <c r="Q241" s="159">
        <f t="shared" si="65"/>
        <v>26</v>
      </c>
      <c r="R241" s="159"/>
      <c r="S241" s="159"/>
      <c r="T241" s="159"/>
      <c r="U241" s="159"/>
      <c r="V241" s="159"/>
    </row>
    <row r="242" spans="15:22">
      <c r="O242" s="159"/>
      <c r="P242" s="160">
        <f t="shared" ref="P242:P275" si="66">EOMONTH(P241,1)</f>
        <v>42460</v>
      </c>
      <c r="Q242" s="159">
        <f t="shared" si="65"/>
        <v>27</v>
      </c>
      <c r="R242" s="159"/>
      <c r="S242" s="159"/>
      <c r="T242" s="159"/>
      <c r="U242" s="159"/>
      <c r="V242" s="159"/>
    </row>
    <row r="243" spans="15:22">
      <c r="O243" s="159"/>
      <c r="P243" s="160">
        <f t="shared" si="66"/>
        <v>42490</v>
      </c>
      <c r="Q243" s="159">
        <f t="shared" si="65"/>
        <v>28</v>
      </c>
      <c r="R243" s="159"/>
      <c r="S243" s="159"/>
      <c r="T243" s="159"/>
      <c r="U243" s="159"/>
      <c r="V243" s="159"/>
    </row>
    <row r="244" spans="15:22">
      <c r="O244" s="159"/>
      <c r="P244" s="160">
        <f t="shared" si="66"/>
        <v>42521</v>
      </c>
      <c r="Q244" s="159">
        <f t="shared" si="65"/>
        <v>29</v>
      </c>
      <c r="R244" s="159"/>
      <c r="S244" s="159"/>
      <c r="T244" s="159"/>
      <c r="U244" s="159"/>
      <c r="V244" s="159"/>
    </row>
    <row r="245" spans="15:22">
      <c r="O245" s="159"/>
      <c r="P245" s="160">
        <f t="shared" si="66"/>
        <v>42551</v>
      </c>
      <c r="Q245" s="159">
        <f t="shared" si="65"/>
        <v>30</v>
      </c>
      <c r="R245" s="159"/>
      <c r="S245" s="159"/>
      <c r="T245" s="159"/>
      <c r="U245" s="159"/>
      <c r="V245" s="159"/>
    </row>
    <row r="246" spans="15:22">
      <c r="O246" s="159"/>
      <c r="P246" s="160">
        <f t="shared" si="66"/>
        <v>42582</v>
      </c>
      <c r="Q246" s="159">
        <f t="shared" si="65"/>
        <v>31</v>
      </c>
      <c r="R246" s="159"/>
      <c r="S246" s="159"/>
      <c r="T246" s="159"/>
      <c r="U246" s="159"/>
      <c r="V246" s="159"/>
    </row>
    <row r="247" spans="15:22">
      <c r="O247" s="159"/>
      <c r="P247" s="160">
        <f t="shared" si="66"/>
        <v>42613</v>
      </c>
      <c r="Q247" s="159">
        <f t="shared" si="65"/>
        <v>32</v>
      </c>
      <c r="R247" s="159"/>
      <c r="S247" s="159"/>
      <c r="T247" s="159"/>
      <c r="U247" s="159"/>
      <c r="V247" s="159"/>
    </row>
    <row r="248" spans="15:22">
      <c r="O248" s="159"/>
      <c r="P248" s="160">
        <f t="shared" si="66"/>
        <v>42643</v>
      </c>
      <c r="Q248" s="159">
        <f t="shared" si="65"/>
        <v>33</v>
      </c>
      <c r="R248" s="159"/>
      <c r="S248" s="159"/>
      <c r="T248" s="159"/>
      <c r="U248" s="159"/>
      <c r="V248" s="159"/>
    </row>
    <row r="249" spans="15:22">
      <c r="O249" s="159"/>
      <c r="P249" s="160">
        <f t="shared" si="66"/>
        <v>42674</v>
      </c>
      <c r="Q249" s="159">
        <f t="shared" si="65"/>
        <v>34</v>
      </c>
      <c r="R249" s="159"/>
      <c r="S249" s="159"/>
      <c r="T249" s="159"/>
      <c r="U249" s="159"/>
      <c r="V249" s="159"/>
    </row>
    <row r="250" spans="15:22">
      <c r="O250" s="159"/>
      <c r="P250" s="160">
        <f t="shared" si="66"/>
        <v>42704</v>
      </c>
      <c r="Q250" s="159">
        <f t="shared" si="65"/>
        <v>35</v>
      </c>
      <c r="R250" s="159"/>
      <c r="S250" s="159"/>
      <c r="T250" s="159"/>
      <c r="U250" s="159"/>
      <c r="V250" s="159"/>
    </row>
    <row r="251" spans="15:22">
      <c r="O251" s="159"/>
      <c r="P251" s="160">
        <f t="shared" si="66"/>
        <v>42735</v>
      </c>
      <c r="Q251" s="159">
        <f t="shared" si="65"/>
        <v>36</v>
      </c>
      <c r="R251" s="159"/>
      <c r="S251" s="159"/>
      <c r="T251" s="159"/>
      <c r="U251" s="159"/>
      <c r="V251" s="159"/>
    </row>
    <row r="252" spans="15:22">
      <c r="O252" s="159"/>
      <c r="P252" s="160">
        <f t="shared" si="66"/>
        <v>42766</v>
      </c>
      <c r="Q252" s="159">
        <f t="shared" si="65"/>
        <v>37</v>
      </c>
      <c r="R252" s="159"/>
      <c r="S252" s="159"/>
      <c r="T252" s="159"/>
      <c r="U252" s="159"/>
      <c r="V252" s="159"/>
    </row>
    <row r="253" spans="15:22">
      <c r="O253" s="159"/>
      <c r="P253" s="160">
        <f t="shared" si="66"/>
        <v>42794</v>
      </c>
      <c r="Q253" s="159">
        <f t="shared" si="65"/>
        <v>38</v>
      </c>
      <c r="R253" s="159"/>
      <c r="S253" s="159"/>
      <c r="T253" s="159"/>
      <c r="U253" s="159"/>
      <c r="V253" s="159"/>
    </row>
    <row r="254" spans="15:22">
      <c r="O254" s="159"/>
      <c r="P254" s="160">
        <f t="shared" si="66"/>
        <v>42825</v>
      </c>
      <c r="Q254" s="159">
        <f t="shared" si="65"/>
        <v>39</v>
      </c>
      <c r="R254" s="159"/>
      <c r="S254" s="159"/>
      <c r="T254" s="159"/>
      <c r="U254" s="159"/>
      <c r="V254" s="159"/>
    </row>
    <row r="255" spans="15:22">
      <c r="O255" s="159"/>
      <c r="P255" s="160">
        <f t="shared" si="66"/>
        <v>42855</v>
      </c>
      <c r="Q255" s="159">
        <f t="shared" si="65"/>
        <v>40</v>
      </c>
      <c r="R255" s="159"/>
      <c r="S255" s="159"/>
      <c r="T255" s="159"/>
      <c r="U255" s="159"/>
      <c r="V255" s="159"/>
    </row>
    <row r="256" spans="15:22">
      <c r="O256" s="159"/>
      <c r="P256" s="160">
        <f t="shared" si="66"/>
        <v>42886</v>
      </c>
      <c r="Q256" s="159">
        <f t="shared" si="65"/>
        <v>41</v>
      </c>
      <c r="R256" s="159"/>
      <c r="S256" s="159"/>
      <c r="T256" s="159"/>
      <c r="U256" s="159"/>
      <c r="V256" s="159"/>
    </row>
    <row r="257" spans="15:22">
      <c r="O257" s="159"/>
      <c r="P257" s="160">
        <f t="shared" si="66"/>
        <v>42916</v>
      </c>
      <c r="Q257" s="159">
        <f t="shared" si="65"/>
        <v>42</v>
      </c>
      <c r="R257" s="159"/>
      <c r="S257" s="159"/>
      <c r="T257" s="159"/>
      <c r="U257" s="159"/>
      <c r="V257" s="159"/>
    </row>
    <row r="258" spans="15:22">
      <c r="O258" s="159"/>
      <c r="P258" s="160">
        <f t="shared" si="66"/>
        <v>42947</v>
      </c>
      <c r="Q258" s="159">
        <f t="shared" si="65"/>
        <v>43</v>
      </c>
      <c r="R258" s="159"/>
      <c r="S258" s="159"/>
      <c r="T258" s="159"/>
      <c r="U258" s="159"/>
      <c r="V258" s="159"/>
    </row>
    <row r="259" spans="15:22">
      <c r="O259" s="159"/>
      <c r="P259" s="160">
        <f t="shared" si="66"/>
        <v>42978</v>
      </c>
      <c r="Q259" s="159">
        <f t="shared" si="65"/>
        <v>44</v>
      </c>
      <c r="R259" s="159"/>
      <c r="S259" s="159"/>
      <c r="T259" s="159"/>
      <c r="U259" s="159"/>
      <c r="V259" s="159"/>
    </row>
    <row r="260" spans="15:22">
      <c r="O260" s="159"/>
      <c r="P260" s="160">
        <f t="shared" si="66"/>
        <v>43008</v>
      </c>
      <c r="Q260" s="159">
        <f t="shared" si="65"/>
        <v>45</v>
      </c>
      <c r="R260" s="159"/>
      <c r="S260" s="159"/>
      <c r="T260" s="159"/>
      <c r="U260" s="159"/>
      <c r="V260" s="159"/>
    </row>
    <row r="261" spans="15:22">
      <c r="O261" s="159"/>
      <c r="P261" s="160">
        <f t="shared" si="66"/>
        <v>43039</v>
      </c>
      <c r="Q261" s="159">
        <f t="shared" si="65"/>
        <v>46</v>
      </c>
      <c r="R261" s="159"/>
      <c r="S261" s="159"/>
      <c r="T261" s="159"/>
      <c r="U261" s="159"/>
      <c r="V261" s="159"/>
    </row>
    <row r="262" spans="15:22">
      <c r="O262" s="159"/>
      <c r="P262" s="160">
        <f t="shared" si="66"/>
        <v>43069</v>
      </c>
      <c r="Q262" s="159">
        <f t="shared" si="65"/>
        <v>47</v>
      </c>
      <c r="R262" s="159"/>
      <c r="S262" s="159"/>
      <c r="T262" s="159"/>
      <c r="U262" s="159"/>
      <c r="V262" s="159"/>
    </row>
    <row r="263" spans="15:22">
      <c r="O263" s="159"/>
      <c r="P263" s="160">
        <f t="shared" si="66"/>
        <v>43100</v>
      </c>
      <c r="Q263" s="159">
        <f t="shared" si="65"/>
        <v>48</v>
      </c>
      <c r="R263" s="159"/>
      <c r="S263" s="159"/>
      <c r="T263" s="159"/>
      <c r="U263" s="159"/>
      <c r="V263" s="159"/>
    </row>
    <row r="264" spans="15:22">
      <c r="O264" s="159"/>
      <c r="P264" s="160">
        <f t="shared" si="66"/>
        <v>43131</v>
      </c>
      <c r="Q264" s="159">
        <f t="shared" si="65"/>
        <v>49</v>
      </c>
      <c r="R264" s="159"/>
      <c r="S264" s="159"/>
      <c r="T264" s="159"/>
      <c r="U264" s="159"/>
      <c r="V264" s="159"/>
    </row>
    <row r="265" spans="15:22">
      <c r="O265" s="159"/>
      <c r="P265" s="160">
        <f t="shared" si="66"/>
        <v>43159</v>
      </c>
      <c r="Q265" s="159">
        <f t="shared" si="65"/>
        <v>50</v>
      </c>
      <c r="R265" s="159"/>
      <c r="S265" s="159"/>
      <c r="T265" s="159"/>
      <c r="U265" s="159"/>
      <c r="V265" s="159"/>
    </row>
    <row r="266" spans="15:22">
      <c r="O266" s="159"/>
      <c r="P266" s="160">
        <f t="shared" si="66"/>
        <v>43190</v>
      </c>
      <c r="Q266" s="159">
        <f t="shared" si="65"/>
        <v>51</v>
      </c>
      <c r="R266" s="159"/>
      <c r="S266" s="159"/>
      <c r="T266" s="159"/>
      <c r="U266" s="159"/>
      <c r="V266" s="159"/>
    </row>
    <row r="267" spans="15:22">
      <c r="O267" s="159"/>
      <c r="P267" s="160">
        <f t="shared" si="66"/>
        <v>43220</v>
      </c>
      <c r="Q267" s="159">
        <f t="shared" si="65"/>
        <v>52</v>
      </c>
      <c r="R267" s="159"/>
      <c r="S267" s="159"/>
      <c r="T267" s="159"/>
      <c r="U267" s="159"/>
      <c r="V267" s="159"/>
    </row>
    <row r="268" spans="15:22">
      <c r="O268" s="159"/>
      <c r="P268" s="160">
        <f t="shared" si="66"/>
        <v>43251</v>
      </c>
      <c r="Q268" s="159">
        <f t="shared" si="65"/>
        <v>53</v>
      </c>
      <c r="R268" s="159"/>
      <c r="S268" s="159"/>
      <c r="T268" s="159"/>
      <c r="U268" s="159"/>
      <c r="V268" s="159"/>
    </row>
    <row r="269" spans="15:22">
      <c r="O269" s="159"/>
      <c r="P269" s="160">
        <f t="shared" si="66"/>
        <v>43281</v>
      </c>
      <c r="Q269" s="159">
        <f t="shared" si="65"/>
        <v>54</v>
      </c>
      <c r="R269" s="159"/>
      <c r="S269" s="159"/>
      <c r="T269" s="159"/>
      <c r="U269" s="159"/>
      <c r="V269" s="159"/>
    </row>
    <row r="270" spans="15:22">
      <c r="O270" s="159"/>
      <c r="P270" s="160">
        <f t="shared" si="66"/>
        <v>43312</v>
      </c>
      <c r="Q270" s="159">
        <f t="shared" si="65"/>
        <v>55</v>
      </c>
      <c r="R270" s="159"/>
      <c r="S270" s="159"/>
      <c r="T270" s="159"/>
      <c r="U270" s="159"/>
      <c r="V270" s="159"/>
    </row>
    <row r="271" spans="15:22">
      <c r="O271" s="159"/>
      <c r="P271" s="160">
        <f t="shared" si="66"/>
        <v>43343</v>
      </c>
      <c r="Q271" s="159">
        <f t="shared" si="65"/>
        <v>56</v>
      </c>
      <c r="R271" s="159"/>
      <c r="S271" s="159"/>
      <c r="T271" s="159"/>
      <c r="U271" s="159"/>
      <c r="V271" s="159"/>
    </row>
    <row r="272" spans="15:22">
      <c r="O272" s="159"/>
      <c r="P272" s="160">
        <f t="shared" si="66"/>
        <v>43373</v>
      </c>
      <c r="Q272" s="159">
        <f t="shared" si="65"/>
        <v>57</v>
      </c>
      <c r="R272" s="159"/>
      <c r="S272" s="159"/>
      <c r="T272" s="159"/>
      <c r="U272" s="159"/>
      <c r="V272" s="159"/>
    </row>
    <row r="273" spans="15:22">
      <c r="O273" s="159"/>
      <c r="P273" s="160">
        <f t="shared" si="66"/>
        <v>43404</v>
      </c>
      <c r="Q273" s="159">
        <f t="shared" si="65"/>
        <v>58</v>
      </c>
      <c r="R273" s="159"/>
      <c r="S273" s="159"/>
      <c r="T273" s="159"/>
      <c r="U273" s="159"/>
      <c r="V273" s="159"/>
    </row>
    <row r="274" spans="15:22">
      <c r="O274" s="159"/>
      <c r="P274" s="160">
        <f t="shared" si="66"/>
        <v>43434</v>
      </c>
      <c r="Q274" s="159">
        <f t="shared" si="65"/>
        <v>59</v>
      </c>
      <c r="R274" s="159"/>
      <c r="S274" s="159"/>
      <c r="T274" s="159"/>
      <c r="U274" s="159"/>
      <c r="V274" s="159"/>
    </row>
    <row r="275" spans="15:22">
      <c r="O275" s="159"/>
      <c r="P275" s="160">
        <f t="shared" si="66"/>
        <v>43465</v>
      </c>
      <c r="Q275" s="159">
        <f t="shared" si="65"/>
        <v>60</v>
      </c>
      <c r="R275" s="159"/>
      <c r="S275" s="159"/>
      <c r="T275" s="159"/>
      <c r="U275" s="159"/>
      <c r="V275" s="159"/>
    </row>
  </sheetData>
  <sheetProtection formatCells="0" formatColumns="0" formatRows="0" insertColumns="0" insertRows="0" deleteColumns="0" deleteRows="0"/>
  <mergeCells count="4">
    <mergeCell ref="N3:O3"/>
    <mergeCell ref="C4:D4"/>
    <mergeCell ref="Q4:R4"/>
    <mergeCell ref="N201:P201"/>
  </mergeCells>
  <dataValidations count="1">
    <dataValidation type="list" allowBlank="1" showInputMessage="1" showErrorMessage="1" sqref="G4:L65536 A119:B65536 C4:E65536 F1:F1048576">
      <formula1>$P$216:$P$227</formula1>
    </dataValidation>
  </dataValidations>
  <pageMargins left="0.7" right="0.7" top="0.75" bottom="0.75" header="0.3" footer="0.3"/>
  <pageSetup paperSize="9" fitToWidth="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75"/>
  <sheetViews>
    <sheetView topLeftCell="M1" zoomScale="77" zoomScaleNormal="77" workbookViewId="0">
      <selection activeCell="AY21" sqref="AY21"/>
    </sheetView>
  </sheetViews>
  <sheetFormatPr defaultColWidth="9.109375" defaultRowHeight="13.8"/>
  <cols>
    <col min="1" max="1" width="6.33203125" style="156" hidden="1" customWidth="1"/>
    <col min="2" max="2" width="7" style="156" hidden="1" customWidth="1"/>
    <col min="3" max="3" width="5.44140625" style="156" hidden="1" customWidth="1"/>
    <col min="4" max="4" width="3.5546875" style="156" hidden="1" customWidth="1"/>
    <col min="5" max="5" width="4.109375" style="158" customWidth="1"/>
    <col min="6" max="6" width="9.33203125" style="156" hidden="1" customWidth="1"/>
    <col min="7" max="7" width="11.6640625" style="156" hidden="1" customWidth="1"/>
    <col min="8" max="8" width="14.88671875" style="156" hidden="1" customWidth="1"/>
    <col min="9" max="9" width="8.88671875" style="156" hidden="1" customWidth="1"/>
    <col min="10" max="10" width="13.33203125" style="156" hidden="1" customWidth="1"/>
    <col min="11" max="11" width="13.88671875" style="156" hidden="1" customWidth="1"/>
    <col min="12" max="12" width="16.44140625" style="156" hidden="1" customWidth="1"/>
    <col min="13" max="13" width="6.109375" style="156" customWidth="1"/>
    <col min="14" max="14" width="24" style="156" customWidth="1"/>
    <col min="15" max="15" width="13.44140625" style="156" customWidth="1"/>
    <col min="16" max="16" width="3.33203125" style="156" customWidth="1"/>
    <col min="17" max="17" width="6" style="156" customWidth="1"/>
    <col min="18" max="18" width="7.33203125" style="156" customWidth="1"/>
    <col min="19" max="19" width="2.6640625" style="156" customWidth="1"/>
    <col min="20" max="20" width="7.109375" style="156" customWidth="1"/>
    <col min="21" max="21" width="12.44140625" style="156" customWidth="1"/>
    <col min="22" max="22" width="14.6640625" style="156" customWidth="1"/>
    <col min="23" max="24" width="13.44140625" style="156" customWidth="1"/>
    <col min="25" max="25" width="13.5546875" style="156" customWidth="1"/>
    <col min="26" max="26" width="14" style="156" customWidth="1"/>
    <col min="27" max="27" width="15.109375" style="156" hidden="1" customWidth="1"/>
    <col min="28" max="28" width="8.5546875" style="156" hidden="1" customWidth="1"/>
    <col min="29" max="29" width="13.109375" style="156" hidden="1" customWidth="1"/>
    <col min="30" max="30" width="8.6640625" style="156" hidden="1" customWidth="1"/>
    <col min="31" max="31" width="14.109375" style="156" hidden="1" customWidth="1"/>
    <col min="32" max="32" width="12.5546875" style="156" hidden="1" customWidth="1"/>
    <col min="33" max="33" width="14" style="156" hidden="1" customWidth="1"/>
    <col min="34" max="34" width="12" style="156" hidden="1" customWidth="1"/>
    <col min="35" max="35" width="11.5546875" style="156" hidden="1" customWidth="1"/>
    <col min="36" max="36" width="12.88671875" style="156" hidden="1" customWidth="1"/>
    <col min="37" max="37" width="12.5546875" style="156" hidden="1" customWidth="1"/>
    <col min="38" max="38" width="13.88671875" style="156" hidden="1" customWidth="1"/>
    <col min="39" max="39" width="13.33203125" style="156" hidden="1" customWidth="1"/>
    <col min="40" max="40" width="4.44140625" style="156" hidden="1" customWidth="1"/>
    <col min="41" max="41" width="9.33203125" style="156" hidden="1" customWidth="1"/>
    <col min="42" max="42" width="13.44140625" style="156" hidden="1" customWidth="1"/>
    <col min="43" max="43" width="11.44140625" style="156" hidden="1" customWidth="1"/>
    <col min="44" max="44" width="12.33203125" style="156" hidden="1" customWidth="1"/>
    <col min="45" max="45" width="13.6640625" style="156" hidden="1" customWidth="1"/>
    <col min="46" max="46" width="14.5546875" style="156" hidden="1" customWidth="1"/>
    <col min="47" max="47" width="11.5546875" style="156" hidden="1" customWidth="1"/>
    <col min="48" max="50" width="11.6640625" style="156" hidden="1" customWidth="1"/>
    <col min="51" max="52" width="11.6640625" style="156" customWidth="1"/>
    <col min="53" max="53" width="14.33203125" style="156" customWidth="1"/>
    <col min="54" max="54" width="11.6640625" style="156" bestFit="1" customWidth="1"/>
    <col min="55" max="55" width="13.5546875" style="156" customWidth="1"/>
    <col min="56" max="56" width="11.88671875" style="156" bestFit="1" customWidth="1"/>
    <col min="57" max="57" width="11.6640625" style="157" hidden="1" customWidth="1"/>
    <col min="58" max="58" width="13" style="156" hidden="1" customWidth="1"/>
    <col min="59" max="59" width="12.44140625" style="156" hidden="1" customWidth="1"/>
    <col min="60" max="60" width="11.88671875" style="156" hidden="1" customWidth="1"/>
    <col min="61" max="61" width="12.88671875" style="156" hidden="1" customWidth="1"/>
    <col min="62" max="62" width="9.109375" style="157"/>
    <col min="63" max="16384" width="9.109375" style="156"/>
  </cols>
  <sheetData>
    <row r="1" spans="3:61" ht="20.25" customHeight="1">
      <c r="F1" s="274" t="s">
        <v>348</v>
      </c>
      <c r="G1" s="274"/>
      <c r="I1" s="274"/>
      <c r="J1" s="274"/>
      <c r="L1" s="273"/>
      <c r="T1" s="156" t="s">
        <v>347</v>
      </c>
      <c r="AC1" s="221"/>
      <c r="AD1" s="221"/>
      <c r="AE1" s="276">
        <v>0</v>
      </c>
      <c r="AF1" s="228">
        <f t="shared" ref="AF1:AM1" si="0">AF14</f>
        <v>0</v>
      </c>
      <c r="AG1" s="228">
        <f t="shared" si="0"/>
        <v>0</v>
      </c>
      <c r="AH1" s="228">
        <f t="shared" si="0"/>
        <v>0</v>
      </c>
      <c r="AI1" s="228">
        <f t="shared" si="0"/>
        <v>0</v>
      </c>
      <c r="AJ1" s="228">
        <f t="shared" si="0"/>
        <v>0</v>
      </c>
      <c r="AK1" s="228">
        <f t="shared" si="0"/>
        <v>0</v>
      </c>
      <c r="AL1" s="228">
        <f t="shared" si="0"/>
        <v>0</v>
      </c>
      <c r="AM1" s="228">
        <f t="shared" si="0"/>
        <v>0</v>
      </c>
      <c r="BF1" s="275"/>
    </row>
    <row r="2" spans="3:61" ht="27.75" hidden="1" customHeight="1">
      <c r="F2" s="274"/>
      <c r="G2" s="274"/>
      <c r="I2" s="274"/>
      <c r="J2" s="274"/>
      <c r="L2" s="273"/>
      <c r="AC2" s="226" t="s">
        <v>346</v>
      </c>
      <c r="AD2" s="256"/>
      <c r="AE2" s="272">
        <v>2015</v>
      </c>
      <c r="AF2" s="271" t="s">
        <v>345</v>
      </c>
      <c r="AG2" s="271" t="s">
        <v>344</v>
      </c>
      <c r="AH2" s="271" t="s">
        <v>343</v>
      </c>
      <c r="AI2" s="271" t="s">
        <v>342</v>
      </c>
      <c r="AJ2" s="271">
        <v>2017</v>
      </c>
      <c r="AK2" s="271">
        <v>2018</v>
      </c>
      <c r="AL2" s="271">
        <v>2019</v>
      </c>
      <c r="AM2" s="271">
        <v>2020</v>
      </c>
      <c r="AO2" s="156">
        <v>1</v>
      </c>
      <c r="AP2" s="156">
        <v>2</v>
      </c>
      <c r="AQ2" s="156">
        <v>3</v>
      </c>
      <c r="AR2" s="156">
        <v>4</v>
      </c>
      <c r="AS2" s="156">
        <v>5</v>
      </c>
      <c r="AT2" s="156">
        <v>6</v>
      </c>
      <c r="AU2" s="156">
        <v>7</v>
      </c>
      <c r="AV2" s="156">
        <v>8</v>
      </c>
      <c r="AW2" s="156">
        <v>9</v>
      </c>
      <c r="AX2" s="156">
        <v>10</v>
      </c>
      <c r="BE2" s="157">
        <v>1</v>
      </c>
      <c r="BF2" s="256">
        <v>1</v>
      </c>
      <c r="BG2" s="256">
        <v>2</v>
      </c>
      <c r="BH2" s="256">
        <v>3</v>
      </c>
      <c r="BI2" s="256">
        <v>4</v>
      </c>
    </row>
    <row r="3" spans="3:61" ht="27" customHeight="1">
      <c r="N3" s="617" t="s">
        <v>341</v>
      </c>
      <c r="O3" s="617"/>
      <c r="T3" s="270">
        <v>1</v>
      </c>
      <c r="U3" s="270">
        <v>2</v>
      </c>
      <c r="V3" s="270">
        <v>3</v>
      </c>
      <c r="W3" s="270">
        <v>4</v>
      </c>
      <c r="X3" s="270">
        <v>5</v>
      </c>
      <c r="Y3" s="270">
        <v>6</v>
      </c>
      <c r="Z3" s="270">
        <v>7</v>
      </c>
      <c r="AC3" s="235">
        <f>O7</f>
        <v>43465</v>
      </c>
      <c r="AD3" s="215"/>
      <c r="AE3" s="252">
        <v>0</v>
      </c>
      <c r="AF3" s="269">
        <v>2016</v>
      </c>
      <c r="AG3" s="269">
        <v>2016</v>
      </c>
      <c r="AH3" s="269">
        <v>2016</v>
      </c>
      <c r="AI3" s="269">
        <v>2016</v>
      </c>
      <c r="AJ3" s="269">
        <v>0</v>
      </c>
      <c r="AK3" s="269">
        <v>0</v>
      </c>
      <c r="AL3" s="269">
        <v>0</v>
      </c>
      <c r="AM3" s="269">
        <v>0</v>
      </c>
      <c r="AO3" s="226">
        <v>1</v>
      </c>
      <c r="AP3" s="166">
        <v>9</v>
      </c>
      <c r="AQ3" s="166">
        <v>12</v>
      </c>
      <c r="AR3" s="166">
        <v>12</v>
      </c>
      <c r="AS3" s="166">
        <v>12</v>
      </c>
      <c r="AT3" s="264">
        <v>12</v>
      </c>
      <c r="AU3" s="166">
        <v>12</v>
      </c>
      <c r="AV3" s="166">
        <v>12</v>
      </c>
      <c r="AW3" s="166">
        <v>12</v>
      </c>
      <c r="AX3" s="166">
        <v>12</v>
      </c>
      <c r="AY3" s="167"/>
      <c r="AZ3" s="167"/>
      <c r="BE3" s="157">
        <v>2</v>
      </c>
      <c r="BF3" s="215">
        <v>41759</v>
      </c>
      <c r="BG3" s="215">
        <v>41851</v>
      </c>
      <c r="BH3" s="215">
        <v>41943</v>
      </c>
      <c r="BI3" s="215">
        <v>42035</v>
      </c>
    </row>
    <row r="4" spans="3:61" ht="81" customHeight="1">
      <c r="C4" s="618" t="s">
        <v>317</v>
      </c>
      <c r="D4" s="619"/>
      <c r="F4" s="267" t="s">
        <v>334</v>
      </c>
      <c r="G4" s="267" t="s">
        <v>333</v>
      </c>
      <c r="H4" s="267" t="s">
        <v>340</v>
      </c>
      <c r="I4" s="266" t="s">
        <v>339</v>
      </c>
      <c r="J4" s="266" t="s">
        <v>338</v>
      </c>
      <c r="K4" s="266" t="s">
        <v>337</v>
      </c>
      <c r="L4" s="266" t="s">
        <v>336</v>
      </c>
      <c r="N4" s="254" t="s">
        <v>335</v>
      </c>
      <c r="O4" s="573">
        <f>'1_Wniosek_klient'!I67</f>
        <v>0</v>
      </c>
      <c r="Q4" s="618" t="s">
        <v>317</v>
      </c>
      <c r="R4" s="619"/>
      <c r="T4" s="267" t="s">
        <v>334</v>
      </c>
      <c r="U4" s="267" t="s">
        <v>333</v>
      </c>
      <c r="V4" s="267" t="s">
        <v>332</v>
      </c>
      <c r="W4" s="266" t="s">
        <v>331</v>
      </c>
      <c r="X4" s="266" t="s">
        <v>330</v>
      </c>
      <c r="Y4" s="266" t="s">
        <v>329</v>
      </c>
      <c r="Z4" s="266" t="s">
        <v>328</v>
      </c>
      <c r="AA4" s="265"/>
      <c r="AC4" s="252" t="s">
        <v>327</v>
      </c>
      <c r="AD4" s="251">
        <f>AF4+AG4+AH4+AI4+AJ4+AK4+AL4+AM4</f>
        <v>0</v>
      </c>
      <c r="AE4" s="250">
        <f>AE5</f>
        <v>0</v>
      </c>
      <c r="AF4" s="228">
        <f t="shared" ref="AF4:AM4" si="1">IF(AF5-AE5&lt;0,0,AF5-AE5)</f>
        <v>0</v>
      </c>
      <c r="AG4" s="228">
        <f t="shared" si="1"/>
        <v>0</v>
      </c>
      <c r="AH4" s="228">
        <f t="shared" si="1"/>
        <v>0</v>
      </c>
      <c r="AI4" s="228">
        <f t="shared" si="1"/>
        <v>0</v>
      </c>
      <c r="AJ4" s="228">
        <f t="shared" si="1"/>
        <v>0</v>
      </c>
      <c r="AK4" s="228">
        <f t="shared" si="1"/>
        <v>0</v>
      </c>
      <c r="AL4" s="228">
        <f t="shared" si="1"/>
        <v>0</v>
      </c>
      <c r="AM4" s="228">
        <f t="shared" si="1"/>
        <v>0</v>
      </c>
      <c r="AO4" s="226">
        <v>2</v>
      </c>
      <c r="AP4" s="166">
        <v>6</v>
      </c>
      <c r="AQ4" s="166">
        <v>12</v>
      </c>
      <c r="AR4" s="166">
        <v>12</v>
      </c>
      <c r="AS4" s="166">
        <v>12</v>
      </c>
      <c r="AT4" s="264">
        <v>12</v>
      </c>
      <c r="AU4" s="166">
        <v>12</v>
      </c>
      <c r="AV4" s="166">
        <v>12</v>
      </c>
      <c r="AW4" s="166">
        <v>12</v>
      </c>
      <c r="AX4" s="166">
        <v>12</v>
      </c>
      <c r="AY4" s="166"/>
      <c r="AZ4" s="166"/>
      <c r="BA4" s="262" t="s">
        <v>350</v>
      </c>
      <c r="BB4" s="263" t="s">
        <v>326</v>
      </c>
      <c r="BC4" s="263" t="s">
        <v>325</v>
      </c>
      <c r="BD4" s="262" t="s">
        <v>324</v>
      </c>
      <c r="BE4" s="157">
        <v>3</v>
      </c>
      <c r="BF4" s="215">
        <v>41790</v>
      </c>
      <c r="BG4" s="215">
        <v>41882</v>
      </c>
      <c r="BH4" s="215">
        <v>41973</v>
      </c>
      <c r="BI4" s="215">
        <v>42063</v>
      </c>
    </row>
    <row r="5" spans="3:61" ht="15" customHeight="1">
      <c r="C5" s="195">
        <f>O9</f>
        <v>0</v>
      </c>
      <c r="D5" s="195">
        <v>0</v>
      </c>
      <c r="F5" s="258">
        <v>0</v>
      </c>
      <c r="G5" s="193">
        <f>O7</f>
        <v>43465</v>
      </c>
      <c r="H5" s="205" t="e">
        <f t="shared" ref="H5:H68" si="2">PV($O$8,C5,$I$6,0,0)*-1</f>
        <v>#NUM!</v>
      </c>
      <c r="I5" s="205"/>
      <c r="J5" s="205"/>
      <c r="K5" s="205"/>
      <c r="L5" s="261"/>
      <c r="M5" s="198"/>
      <c r="N5" s="260" t="s">
        <v>323</v>
      </c>
      <c r="O5" s="568">
        <f>'1_Wniosek_klient'!F66-O13</f>
        <v>-11</v>
      </c>
      <c r="P5" s="198"/>
      <c r="Q5" s="195">
        <f>O9</f>
        <v>0</v>
      </c>
      <c r="R5" s="195">
        <v>0</v>
      </c>
      <c r="T5" s="258">
        <v>0</v>
      </c>
      <c r="U5" s="193">
        <f>O7</f>
        <v>43465</v>
      </c>
      <c r="V5" s="277">
        <f>O6</f>
        <v>0</v>
      </c>
      <c r="W5" s="257"/>
      <c r="X5" s="257"/>
      <c r="Y5" s="257"/>
      <c r="Z5" s="257"/>
      <c r="AA5" s="191">
        <f>T5</f>
        <v>0</v>
      </c>
      <c r="AB5" s="227">
        <f>U5</f>
        <v>43465</v>
      </c>
      <c r="AC5" s="256"/>
      <c r="AD5" s="256"/>
      <c r="AE5" s="250">
        <v>0</v>
      </c>
      <c r="AF5" s="228">
        <f t="shared" ref="AF5:AM5" si="3">IFERROR(VLOOKUP(AF12,$U$5:$Z$77,4,FALSE),0)</f>
        <v>0</v>
      </c>
      <c r="AG5" s="228">
        <f t="shared" si="3"/>
        <v>0</v>
      </c>
      <c r="AH5" s="228">
        <f t="shared" si="3"/>
        <v>0</v>
      </c>
      <c r="AI5" s="228">
        <f t="shared" si="3"/>
        <v>0</v>
      </c>
      <c r="AJ5" s="228">
        <f t="shared" si="3"/>
        <v>0</v>
      </c>
      <c r="AK5" s="228">
        <f t="shared" si="3"/>
        <v>0</v>
      </c>
      <c r="AL5" s="228">
        <f t="shared" si="3"/>
        <v>0</v>
      </c>
      <c r="AM5" s="228">
        <f t="shared" si="3"/>
        <v>0</v>
      </c>
      <c r="AO5" s="226">
        <v>3</v>
      </c>
      <c r="AP5" s="166">
        <v>3</v>
      </c>
      <c r="AQ5" s="166">
        <v>12</v>
      </c>
      <c r="AR5" s="166">
        <v>12</v>
      </c>
      <c r="AS5" s="166">
        <v>12</v>
      </c>
      <c r="AT5" s="166">
        <v>12</v>
      </c>
      <c r="AU5" s="166">
        <v>12</v>
      </c>
      <c r="AV5" s="166">
        <v>12</v>
      </c>
      <c r="AW5" s="166">
        <v>12</v>
      </c>
      <c r="AX5" s="166">
        <v>12</v>
      </c>
      <c r="AY5" s="167"/>
      <c r="AZ5" s="167" t="s">
        <v>351</v>
      </c>
      <c r="BE5" s="157">
        <v>4</v>
      </c>
      <c r="BF5" s="215">
        <v>41820</v>
      </c>
      <c r="BG5" s="215">
        <v>41912</v>
      </c>
      <c r="BH5" s="215">
        <v>42004</v>
      </c>
      <c r="BI5" s="215">
        <v>42094</v>
      </c>
    </row>
    <row r="6" spans="3:61" ht="18" customHeight="1">
      <c r="C6" s="195">
        <f t="shared" ref="C6:C69" si="4">IF(C5-1&gt;=0,C5-1,0)</f>
        <v>0</v>
      </c>
      <c r="D6" s="195">
        <f t="shared" ref="D6:D69" si="5">IF(C6&gt;0,D5+1,0)</f>
        <v>0</v>
      </c>
      <c r="F6" s="194">
        <v>1</v>
      </c>
      <c r="G6" s="193">
        <f t="shared" ref="G6:G69" si="6">IF(F6&gt;0,EOMONTH(G5,$P$206),0)</f>
        <v>43496</v>
      </c>
      <c r="H6" s="205" t="e">
        <f t="shared" si="2"/>
        <v>#NUM!</v>
      </c>
      <c r="I6" s="255" t="e">
        <f>PMT(O8,O9,-$O$6,,0)</f>
        <v>#NUM!</v>
      </c>
      <c r="J6" s="205" t="e">
        <f t="shared" ref="J6:J69" si="7">PPMT($O$8,F6,$O$9,-$O$6)</f>
        <v>#NUM!</v>
      </c>
      <c r="K6" s="205" t="e">
        <f t="shared" ref="K6:K69" si="8">IPMT($O$8,F6,$O$9,-$O$6)</f>
        <v>#NUM!</v>
      </c>
      <c r="L6" s="204" t="e">
        <f t="shared" ref="L6:L69" si="9">CUMIPMT($O$8,$O$9,$O$6,1,F6,0)*-1</f>
        <v>#NUM!</v>
      </c>
      <c r="M6" s="198"/>
      <c r="N6" s="254" t="s">
        <v>322</v>
      </c>
      <c r="O6" s="253">
        <f>'4_Dane_finans_kl'!H44</f>
        <v>0</v>
      </c>
      <c r="P6" s="198"/>
      <c r="Q6" s="195">
        <f t="shared" ref="Q6:Q69" si="10">IF(Q5-1&gt;=0,Q5-1,0)</f>
        <v>0</v>
      </c>
      <c r="R6" s="195">
        <f t="shared" ref="R6:R69" si="11">IF(Q6&gt;0,R5+1,0)</f>
        <v>0</v>
      </c>
      <c r="T6" s="194">
        <f>R6</f>
        <v>0</v>
      </c>
      <c r="U6" s="193">
        <f t="shared" ref="U6:U69" si="12">EOMONTH(U5,$P$206)</f>
        <v>43496</v>
      </c>
      <c r="V6" s="192">
        <f t="shared" ref="V6:V69" si="13">IF(T6&gt;0,V5-W6,0)</f>
        <v>0</v>
      </c>
      <c r="W6" s="192">
        <f t="shared" ref="W6:W69" si="14">IF(T6&gt;$O$10,$V$5/($O$9-$O$10),0)</f>
        <v>0</v>
      </c>
      <c r="X6" s="192">
        <f>W6</f>
        <v>0</v>
      </c>
      <c r="Y6" s="192">
        <f t="shared" ref="Y6:Y69" si="15">V5*$O$8</f>
        <v>0</v>
      </c>
      <c r="Z6" s="192">
        <f>Y6</f>
        <v>0</v>
      </c>
      <c r="AZ6" s="156">
        <v>1</v>
      </c>
      <c r="BE6" s="157">
        <v>5</v>
      </c>
      <c r="BF6" s="215">
        <v>41851</v>
      </c>
      <c r="BG6" s="215">
        <v>41943</v>
      </c>
      <c r="BH6" s="215">
        <v>42035</v>
      </c>
      <c r="BI6" s="215">
        <v>42124</v>
      </c>
    </row>
    <row r="7" spans="3:61" ht="23.25" customHeight="1">
      <c r="C7" s="195">
        <f t="shared" si="4"/>
        <v>0</v>
      </c>
      <c r="D7" s="195">
        <f t="shared" si="5"/>
        <v>0</v>
      </c>
      <c r="F7" s="194">
        <f t="shared" ref="F7:F70" si="16">IF(D6&gt;0,F6+1,0)</f>
        <v>0</v>
      </c>
      <c r="G7" s="193">
        <f t="shared" si="6"/>
        <v>0</v>
      </c>
      <c r="H7" s="205" t="e">
        <f t="shared" si="2"/>
        <v>#NUM!</v>
      </c>
      <c r="I7" s="205" t="e">
        <f t="shared" ref="I7:I70" si="17">IF(H6&gt;0,I6,0)</f>
        <v>#NUM!</v>
      </c>
      <c r="J7" s="205" t="e">
        <f t="shared" si="7"/>
        <v>#NUM!</v>
      </c>
      <c r="K7" s="205" t="e">
        <f t="shared" si="8"/>
        <v>#NUM!</v>
      </c>
      <c r="L7" s="204" t="e">
        <f t="shared" si="9"/>
        <v>#NUM!</v>
      </c>
      <c r="M7" s="198"/>
      <c r="N7" s="247" t="s">
        <v>320</v>
      </c>
      <c r="O7" s="246">
        <f>AY9</f>
        <v>43465</v>
      </c>
      <c r="P7" s="198"/>
      <c r="Q7" s="195">
        <f t="shared" si="10"/>
        <v>0</v>
      </c>
      <c r="R7" s="195">
        <f t="shared" si="11"/>
        <v>0</v>
      </c>
      <c r="T7" s="194">
        <f t="shared" ref="T7:T70" si="18">IF(R6&gt;0,T6+1,0)</f>
        <v>0</v>
      </c>
      <c r="U7" s="193">
        <f t="shared" si="12"/>
        <v>43524</v>
      </c>
      <c r="V7" s="192">
        <f t="shared" si="13"/>
        <v>0</v>
      </c>
      <c r="W7" s="192">
        <f t="shared" si="14"/>
        <v>0</v>
      </c>
      <c r="X7" s="192">
        <f t="shared" ref="X7:X70" si="19">W7+X6</f>
        <v>0</v>
      </c>
      <c r="Y7" s="192">
        <f t="shared" si="15"/>
        <v>0</v>
      </c>
      <c r="Z7" s="192">
        <f t="shared" ref="Z7:Z70" si="20">Z6+Y7</f>
        <v>0</v>
      </c>
      <c r="AY7" s="212">
        <v>43281</v>
      </c>
      <c r="AZ7" s="281">
        <v>2</v>
      </c>
      <c r="BA7" s="213">
        <f>IF(O7&gt;AY7,0,(VLOOKUP(AY7,$U$5:$Z$77,6,FALSE)))</f>
        <v>0</v>
      </c>
      <c r="BB7" s="399">
        <f>BB8</f>
        <v>0</v>
      </c>
      <c r="BE7" s="157">
        <v>6</v>
      </c>
      <c r="BF7" s="215">
        <v>41882</v>
      </c>
      <c r="BG7" s="215">
        <v>41973</v>
      </c>
      <c r="BH7" s="215">
        <v>42063</v>
      </c>
      <c r="BI7" s="215">
        <v>42155</v>
      </c>
    </row>
    <row r="8" spans="3:61" ht="18.75" customHeight="1">
      <c r="C8" s="195">
        <f t="shared" si="4"/>
        <v>0</v>
      </c>
      <c r="D8" s="195">
        <f t="shared" si="5"/>
        <v>0</v>
      </c>
      <c r="F8" s="194">
        <f t="shared" si="16"/>
        <v>0</v>
      </c>
      <c r="G8" s="193">
        <f t="shared" si="6"/>
        <v>0</v>
      </c>
      <c r="H8" s="205" t="e">
        <f t="shared" si="2"/>
        <v>#NUM!</v>
      </c>
      <c r="I8" s="205" t="e">
        <f t="shared" si="17"/>
        <v>#NUM!</v>
      </c>
      <c r="J8" s="205" t="e">
        <f t="shared" si="7"/>
        <v>#NUM!</v>
      </c>
      <c r="K8" s="205" t="e">
        <f t="shared" si="8"/>
        <v>#NUM!</v>
      </c>
      <c r="L8" s="204" t="e">
        <f t="shared" si="9"/>
        <v>#NUM!</v>
      </c>
      <c r="M8" s="198"/>
      <c r="N8" s="242" t="s">
        <v>319</v>
      </c>
      <c r="O8" s="241">
        <f>MAX(N203:N205)</f>
        <v>0</v>
      </c>
      <c r="P8" s="198"/>
      <c r="Q8" s="195">
        <f t="shared" si="10"/>
        <v>0</v>
      </c>
      <c r="R8" s="195">
        <f t="shared" si="11"/>
        <v>0</v>
      </c>
      <c r="T8" s="194">
        <f t="shared" si="18"/>
        <v>0</v>
      </c>
      <c r="U8" s="193">
        <f t="shared" si="12"/>
        <v>43555</v>
      </c>
      <c r="V8" s="192">
        <f t="shared" si="13"/>
        <v>0</v>
      </c>
      <c r="W8" s="192">
        <f t="shared" si="14"/>
        <v>0</v>
      </c>
      <c r="X8" s="192">
        <f t="shared" si="19"/>
        <v>0</v>
      </c>
      <c r="Y8" s="192">
        <f t="shared" si="15"/>
        <v>0</v>
      </c>
      <c r="Z8" s="192">
        <f t="shared" si="20"/>
        <v>0</v>
      </c>
      <c r="AY8" s="212">
        <v>43373</v>
      </c>
      <c r="AZ8" s="281">
        <v>3</v>
      </c>
      <c r="BA8" s="213">
        <f>IF(O7&gt;AY8,0,(VLOOKUP(AY8,$U$5:$Z$77,6,FALSE)))</f>
        <v>0</v>
      </c>
      <c r="BB8" s="399">
        <f>V5</f>
        <v>0</v>
      </c>
      <c r="BE8" s="157">
        <v>7</v>
      </c>
      <c r="BF8" s="215">
        <v>41912</v>
      </c>
      <c r="BG8" s="215">
        <v>42004</v>
      </c>
      <c r="BH8" s="215">
        <v>42094</v>
      </c>
      <c r="BI8" s="215">
        <v>42185</v>
      </c>
    </row>
    <row r="9" spans="3:61" ht="18.75" customHeight="1">
      <c r="C9" s="195">
        <f t="shared" si="4"/>
        <v>0</v>
      </c>
      <c r="D9" s="195">
        <f t="shared" si="5"/>
        <v>0</v>
      </c>
      <c r="F9" s="194">
        <f t="shared" si="16"/>
        <v>0</v>
      </c>
      <c r="G9" s="193">
        <f t="shared" si="6"/>
        <v>0</v>
      </c>
      <c r="H9" s="205" t="e">
        <f t="shared" si="2"/>
        <v>#NUM!</v>
      </c>
      <c r="I9" s="205" t="e">
        <f t="shared" si="17"/>
        <v>#NUM!</v>
      </c>
      <c r="J9" s="205" t="e">
        <f t="shared" si="7"/>
        <v>#NUM!</v>
      </c>
      <c r="K9" s="205" t="e">
        <f t="shared" si="8"/>
        <v>#NUM!</v>
      </c>
      <c r="L9" s="204" t="e">
        <f t="shared" si="9"/>
        <v>#NUM!</v>
      </c>
      <c r="M9" s="198"/>
      <c r="N9" s="238" t="s">
        <v>315</v>
      </c>
      <c r="O9" s="237">
        <f>MAX(O203:O205)</f>
        <v>0</v>
      </c>
      <c r="P9" s="198"/>
      <c r="Q9" s="195">
        <f t="shared" si="10"/>
        <v>0</v>
      </c>
      <c r="R9" s="195">
        <f t="shared" si="11"/>
        <v>0</v>
      </c>
      <c r="T9" s="194">
        <f t="shared" si="18"/>
        <v>0</v>
      </c>
      <c r="U9" s="193">
        <f t="shared" si="12"/>
        <v>43585</v>
      </c>
      <c r="V9" s="192">
        <f t="shared" si="13"/>
        <v>0</v>
      </c>
      <c r="W9" s="192">
        <f t="shared" si="14"/>
        <v>0</v>
      </c>
      <c r="X9" s="192">
        <f t="shared" si="19"/>
        <v>0</v>
      </c>
      <c r="Y9" s="192">
        <f t="shared" si="15"/>
        <v>0</v>
      </c>
      <c r="Z9" s="192">
        <f t="shared" si="20"/>
        <v>0</v>
      </c>
      <c r="AB9" s="203"/>
      <c r="AC9" s="252" t="s">
        <v>321</v>
      </c>
      <c r="AD9" s="251">
        <f>AF9+AG9+AH9+AI9+AJ9+AK9+AL9+AM9</f>
        <v>0</v>
      </c>
      <c r="AE9" s="250">
        <f>AE10</f>
        <v>0</v>
      </c>
      <c r="AF9" s="228">
        <f t="shared" ref="AF9:AM9" si="21">IF(AF10-AE10&lt;0,0,AF10-AE10)</f>
        <v>0</v>
      </c>
      <c r="AG9" s="228">
        <f t="shared" si="21"/>
        <v>0</v>
      </c>
      <c r="AH9" s="228">
        <f t="shared" si="21"/>
        <v>0</v>
      </c>
      <c r="AI9" s="228">
        <f t="shared" si="21"/>
        <v>0</v>
      </c>
      <c r="AJ9" s="228">
        <f t="shared" si="21"/>
        <v>0</v>
      </c>
      <c r="AK9" s="228">
        <f t="shared" si="21"/>
        <v>0</v>
      </c>
      <c r="AL9" s="228">
        <f t="shared" si="21"/>
        <v>0</v>
      </c>
      <c r="AM9" s="228">
        <f t="shared" si="21"/>
        <v>0</v>
      </c>
      <c r="AO9" s="226">
        <v>4</v>
      </c>
      <c r="AP9" s="166">
        <v>11</v>
      </c>
      <c r="AQ9" s="166">
        <f t="shared" ref="AQ9:AX9" si="22">AP9+12</f>
        <v>23</v>
      </c>
      <c r="AR9" s="166">
        <f t="shared" si="22"/>
        <v>35</v>
      </c>
      <c r="AS9" s="166">
        <f t="shared" si="22"/>
        <v>47</v>
      </c>
      <c r="AT9" s="166">
        <f t="shared" si="22"/>
        <v>59</v>
      </c>
      <c r="AU9" s="166">
        <f t="shared" si="22"/>
        <v>71</v>
      </c>
      <c r="AV9" s="166">
        <f t="shared" si="22"/>
        <v>83</v>
      </c>
      <c r="AW9" s="166">
        <f t="shared" si="22"/>
        <v>95</v>
      </c>
      <c r="AX9" s="249">
        <f t="shared" si="22"/>
        <v>107</v>
      </c>
      <c r="AY9" s="278">
        <v>43465</v>
      </c>
      <c r="AZ9" s="282">
        <v>4</v>
      </c>
      <c r="BA9" s="213">
        <f>VLOOKUP(AY9,$U$5:$Z$77,6,FALSE)</f>
        <v>0</v>
      </c>
      <c r="BB9" s="213">
        <f>VLOOKUP(AY9,U5:Z77,2,FALSE)</f>
        <v>0</v>
      </c>
      <c r="BC9" s="248">
        <f>VLOOKUP(AY10,U5:Z77,2,FALSE)</f>
        <v>0</v>
      </c>
      <c r="BD9" s="213">
        <f t="shared" ref="BD9:BD19" si="23">BB9-BC9</f>
        <v>0</v>
      </c>
      <c r="BE9" s="157">
        <v>8</v>
      </c>
      <c r="BF9" s="215">
        <v>41943</v>
      </c>
      <c r="BG9" s="215">
        <v>42035</v>
      </c>
      <c r="BH9" s="215">
        <v>42124</v>
      </c>
      <c r="BI9" s="215">
        <v>42216</v>
      </c>
    </row>
    <row r="10" spans="3:61" ht="22.5" customHeight="1">
      <c r="C10" s="195">
        <f t="shared" si="4"/>
        <v>0</v>
      </c>
      <c r="D10" s="195">
        <f t="shared" si="5"/>
        <v>0</v>
      </c>
      <c r="F10" s="194">
        <f t="shared" si="16"/>
        <v>0</v>
      </c>
      <c r="G10" s="193">
        <f t="shared" si="6"/>
        <v>0</v>
      </c>
      <c r="H10" s="205" t="e">
        <f t="shared" si="2"/>
        <v>#NUM!</v>
      </c>
      <c r="I10" s="205" t="e">
        <f t="shared" si="17"/>
        <v>#NUM!</v>
      </c>
      <c r="J10" s="205" t="e">
        <f t="shared" si="7"/>
        <v>#NUM!</v>
      </c>
      <c r="K10" s="205" t="e">
        <f t="shared" si="8"/>
        <v>#NUM!</v>
      </c>
      <c r="L10" s="204" t="e">
        <f t="shared" si="9"/>
        <v>#NUM!</v>
      </c>
      <c r="M10" s="198"/>
      <c r="N10" s="233" t="s">
        <v>318</v>
      </c>
      <c r="O10" s="232">
        <f>'1_Wniosek_klient'!I66</f>
        <v>0</v>
      </c>
      <c r="P10" s="198"/>
      <c r="Q10" s="195">
        <f t="shared" si="10"/>
        <v>0</v>
      </c>
      <c r="R10" s="195">
        <f t="shared" si="11"/>
        <v>0</v>
      </c>
      <c r="T10" s="194">
        <f t="shared" si="18"/>
        <v>0</v>
      </c>
      <c r="U10" s="193">
        <f t="shared" si="12"/>
        <v>43616</v>
      </c>
      <c r="V10" s="192">
        <f t="shared" si="13"/>
        <v>0</v>
      </c>
      <c r="W10" s="192">
        <f t="shared" si="14"/>
        <v>0</v>
      </c>
      <c r="X10" s="192">
        <f t="shared" si="19"/>
        <v>0</v>
      </c>
      <c r="Y10" s="192">
        <f t="shared" si="15"/>
        <v>0</v>
      </c>
      <c r="Z10" s="192">
        <f t="shared" si="20"/>
        <v>0</v>
      </c>
      <c r="AB10" s="203"/>
      <c r="AC10" s="245"/>
      <c r="AD10" s="245"/>
      <c r="AE10" s="244">
        <v>0</v>
      </c>
      <c r="AF10" s="243">
        <f t="shared" ref="AF10:AM10" si="24">AF11</f>
        <v>0</v>
      </c>
      <c r="AG10" s="243">
        <f t="shared" si="24"/>
        <v>0</v>
      </c>
      <c r="AH10" s="243">
        <f t="shared" si="24"/>
        <v>0</v>
      </c>
      <c r="AI10" s="243">
        <f t="shared" si="24"/>
        <v>0</v>
      </c>
      <c r="AJ10" s="243">
        <f t="shared" si="24"/>
        <v>0</v>
      </c>
      <c r="AK10" s="243">
        <f t="shared" si="24"/>
        <v>0</v>
      </c>
      <c r="AL10" s="243">
        <f t="shared" si="24"/>
        <v>0</v>
      </c>
      <c r="AM10" s="243">
        <f t="shared" si="24"/>
        <v>0</v>
      </c>
      <c r="AY10" s="193">
        <v>43830</v>
      </c>
      <c r="AZ10" s="283"/>
      <c r="BA10" s="213">
        <f>VLOOKUP(AY10,U5:Z140,6,FALSE)</f>
        <v>0</v>
      </c>
      <c r="BB10" s="213">
        <f t="shared" ref="BB10:BB20" si="25">VLOOKUP(AY10,U5:Z140,2,FALSE)</f>
        <v>0</v>
      </c>
      <c r="BC10" s="213">
        <f>VLOOKUP(AY11,U5:Z77,2,FALSE)</f>
        <v>0</v>
      </c>
      <c r="BD10" s="213">
        <f t="shared" si="23"/>
        <v>0</v>
      </c>
      <c r="BE10" s="157">
        <v>9</v>
      </c>
      <c r="BF10" s="215">
        <v>41973</v>
      </c>
      <c r="BG10" s="215">
        <v>42063</v>
      </c>
      <c r="BH10" s="215">
        <v>42155</v>
      </c>
      <c r="BI10" s="215">
        <v>42247</v>
      </c>
    </row>
    <row r="11" spans="3:61" ht="29.25" customHeight="1">
      <c r="C11" s="195">
        <f t="shared" si="4"/>
        <v>0</v>
      </c>
      <c r="D11" s="195">
        <f t="shared" si="5"/>
        <v>0</v>
      </c>
      <c r="F11" s="194">
        <f t="shared" si="16"/>
        <v>0</v>
      </c>
      <c r="G11" s="193">
        <f t="shared" si="6"/>
        <v>0</v>
      </c>
      <c r="H11" s="205" t="e">
        <f t="shared" si="2"/>
        <v>#NUM!</v>
      </c>
      <c r="I11" s="205" t="e">
        <f t="shared" si="17"/>
        <v>#NUM!</v>
      </c>
      <c r="J11" s="205" t="e">
        <f t="shared" si="7"/>
        <v>#NUM!</v>
      </c>
      <c r="K11" s="205" t="e">
        <f t="shared" si="8"/>
        <v>#NUM!</v>
      </c>
      <c r="L11" s="204" t="e">
        <f t="shared" si="9"/>
        <v>#NUM!</v>
      </c>
      <c r="M11" s="198"/>
      <c r="N11" s="566" t="s">
        <v>437</v>
      </c>
      <c r="O11" s="567">
        <f>'1_Wniosek_klient'!C66</f>
        <v>43131</v>
      </c>
      <c r="P11" s="198"/>
      <c r="Q11" s="195">
        <f t="shared" si="10"/>
        <v>0</v>
      </c>
      <c r="R11" s="195">
        <f t="shared" si="11"/>
        <v>0</v>
      </c>
      <c r="T11" s="194">
        <f t="shared" si="18"/>
        <v>0</v>
      </c>
      <c r="U11" s="193">
        <f t="shared" si="12"/>
        <v>43646</v>
      </c>
      <c r="V11" s="192">
        <f t="shared" si="13"/>
        <v>0</v>
      </c>
      <c r="W11" s="192">
        <f t="shared" si="14"/>
        <v>0</v>
      </c>
      <c r="X11" s="192">
        <f t="shared" si="19"/>
        <v>0</v>
      </c>
      <c r="Y11" s="192">
        <f t="shared" si="15"/>
        <v>0</v>
      </c>
      <c r="Z11" s="192">
        <f t="shared" si="20"/>
        <v>0</v>
      </c>
      <c r="AB11" s="203"/>
      <c r="AC11" s="240">
        <v>0</v>
      </c>
      <c r="AD11" s="239"/>
      <c r="AE11" s="230">
        <v>0</v>
      </c>
      <c r="AF11" s="228">
        <f t="shared" ref="AF11:AM11" si="26">IFERROR(VLOOKUP(AF12,$U$5:$AA$77,6,FALSE),0)</f>
        <v>0</v>
      </c>
      <c r="AG11" s="228">
        <f t="shared" si="26"/>
        <v>0</v>
      </c>
      <c r="AH11" s="228">
        <f t="shared" si="26"/>
        <v>0</v>
      </c>
      <c r="AI11" s="228">
        <f t="shared" si="26"/>
        <v>0</v>
      </c>
      <c r="AJ11" s="228">
        <f t="shared" si="26"/>
        <v>0</v>
      </c>
      <c r="AK11" s="228">
        <f t="shared" si="26"/>
        <v>0</v>
      </c>
      <c r="AL11" s="228">
        <f t="shared" si="26"/>
        <v>0</v>
      </c>
      <c r="AM11" s="228">
        <f t="shared" si="26"/>
        <v>0</v>
      </c>
      <c r="AY11" s="193">
        <v>44196</v>
      </c>
      <c r="AZ11" s="283"/>
      <c r="BA11" s="213">
        <f>VLOOKUP(AY11,$U$5:$Z$77,6,FALSE)</f>
        <v>0</v>
      </c>
      <c r="BB11" s="213">
        <f t="shared" si="25"/>
        <v>0</v>
      </c>
      <c r="BC11" s="213">
        <f t="shared" ref="BC11:BC16" si="27">VLOOKUP(AY12,$U$5:$Z$136,2,FALSE)</f>
        <v>0</v>
      </c>
      <c r="BD11" s="213">
        <f t="shared" si="23"/>
        <v>0</v>
      </c>
      <c r="BE11" s="157">
        <v>10</v>
      </c>
      <c r="BF11" s="215">
        <v>42004</v>
      </c>
      <c r="BG11" s="215">
        <v>42094</v>
      </c>
      <c r="BH11" s="215">
        <v>42185</v>
      </c>
      <c r="BI11" s="215">
        <v>42277</v>
      </c>
    </row>
    <row r="12" spans="3:61" ht="18" customHeight="1">
      <c r="C12" s="195">
        <f t="shared" si="4"/>
        <v>0</v>
      </c>
      <c r="D12" s="195">
        <f t="shared" si="5"/>
        <v>0</v>
      </c>
      <c r="F12" s="194">
        <f t="shared" si="16"/>
        <v>0</v>
      </c>
      <c r="G12" s="193">
        <f t="shared" si="6"/>
        <v>0</v>
      </c>
      <c r="H12" s="205" t="e">
        <f t="shared" si="2"/>
        <v>#NUM!</v>
      </c>
      <c r="I12" s="205" t="e">
        <f t="shared" si="17"/>
        <v>#NUM!</v>
      </c>
      <c r="J12" s="205" t="e">
        <f t="shared" si="7"/>
        <v>#NUM!</v>
      </c>
      <c r="K12" s="205" t="e">
        <f t="shared" si="8"/>
        <v>#NUM!</v>
      </c>
      <c r="L12" s="204" t="e">
        <f t="shared" si="9"/>
        <v>#NUM!</v>
      </c>
      <c r="M12" s="198"/>
      <c r="O12" s="569">
        <f>(O7-O11)/30</f>
        <v>11.133333333333333</v>
      </c>
      <c r="P12" s="198"/>
      <c r="Q12" s="195">
        <f t="shared" si="10"/>
        <v>0</v>
      </c>
      <c r="R12" s="195">
        <f t="shared" si="11"/>
        <v>0</v>
      </c>
      <c r="T12" s="194">
        <f t="shared" si="18"/>
        <v>0</v>
      </c>
      <c r="U12" s="193">
        <f t="shared" si="12"/>
        <v>43677</v>
      </c>
      <c r="V12" s="192">
        <f t="shared" si="13"/>
        <v>0</v>
      </c>
      <c r="W12" s="192">
        <f t="shared" si="14"/>
        <v>0</v>
      </c>
      <c r="X12" s="192">
        <f t="shared" si="19"/>
        <v>0</v>
      </c>
      <c r="Y12" s="192">
        <f t="shared" si="15"/>
        <v>0</v>
      </c>
      <c r="Z12" s="192">
        <f t="shared" si="20"/>
        <v>0</v>
      </c>
      <c r="AB12" s="203"/>
      <c r="AC12" s="236">
        <v>5</v>
      </c>
      <c r="AD12" s="235"/>
      <c r="AE12" s="234">
        <f>VLOOKUP(AE11,$T$5:$Z$77,7,FALSE)</f>
        <v>0</v>
      </c>
      <c r="AF12" s="220">
        <f t="shared" ref="AF12:AM12" si="28">VLOOKUP($AC$12,$AO$12:$AX$16,AP2,FALSE)</f>
        <v>42460</v>
      </c>
      <c r="AG12" s="220">
        <f t="shared" si="28"/>
        <v>42551</v>
      </c>
      <c r="AH12" s="220">
        <f t="shared" si="28"/>
        <v>42643</v>
      </c>
      <c r="AI12" s="220">
        <f t="shared" si="28"/>
        <v>42735</v>
      </c>
      <c r="AJ12" s="220">
        <f t="shared" si="28"/>
        <v>43100</v>
      </c>
      <c r="AK12" s="220">
        <f t="shared" si="28"/>
        <v>43465</v>
      </c>
      <c r="AL12" s="220">
        <f t="shared" si="28"/>
        <v>43830</v>
      </c>
      <c r="AM12" s="220">
        <f t="shared" si="28"/>
        <v>44196</v>
      </c>
      <c r="AO12" s="226">
        <v>1</v>
      </c>
      <c r="AP12" s="165">
        <f>EOMONTH(AP17,5)</f>
        <v>42185</v>
      </c>
      <c r="AQ12" s="165">
        <f>EOMONTH(AP12,3)</f>
        <v>42277</v>
      </c>
      <c r="AR12" s="165">
        <f>EOMONTH(AQ12,3)</f>
        <v>42369</v>
      </c>
      <c r="AS12" s="165">
        <f t="shared" ref="AS12:AX12" si="29">EOMONTH(AR12,12)</f>
        <v>42735</v>
      </c>
      <c r="AT12" s="165">
        <f t="shared" si="29"/>
        <v>43100</v>
      </c>
      <c r="AU12" s="165">
        <f t="shared" si="29"/>
        <v>43465</v>
      </c>
      <c r="AV12" s="165">
        <f t="shared" si="29"/>
        <v>43830</v>
      </c>
      <c r="AW12" s="165">
        <f t="shared" si="29"/>
        <v>44196</v>
      </c>
      <c r="AX12" s="224">
        <f t="shared" si="29"/>
        <v>44561</v>
      </c>
      <c r="AY12" s="212">
        <v>44561</v>
      </c>
      <c r="AZ12" s="283"/>
      <c r="BA12" s="213">
        <f>VLOOKUP(AY12,$U$5:$Z$77,6,FALSE)</f>
        <v>0</v>
      </c>
      <c r="BB12" s="213">
        <f t="shared" si="25"/>
        <v>0</v>
      </c>
      <c r="BC12" s="213">
        <f t="shared" si="27"/>
        <v>0</v>
      </c>
      <c r="BD12" s="213">
        <f t="shared" si="23"/>
        <v>0</v>
      </c>
      <c r="BE12" s="157">
        <v>11</v>
      </c>
      <c r="BF12" s="215">
        <v>42035</v>
      </c>
      <c r="BG12" s="215">
        <v>42124</v>
      </c>
      <c r="BH12" s="215"/>
      <c r="BI12" s="215">
        <v>42308</v>
      </c>
    </row>
    <row r="13" spans="3:61" ht="15" customHeight="1">
      <c r="C13" s="195">
        <f t="shared" si="4"/>
        <v>0</v>
      </c>
      <c r="D13" s="195">
        <f t="shared" si="5"/>
        <v>0</v>
      </c>
      <c r="F13" s="194">
        <f t="shared" si="16"/>
        <v>0</v>
      </c>
      <c r="G13" s="193">
        <f t="shared" si="6"/>
        <v>0</v>
      </c>
      <c r="H13" s="205" t="e">
        <f t="shared" si="2"/>
        <v>#NUM!</v>
      </c>
      <c r="I13" s="205" t="e">
        <f t="shared" si="17"/>
        <v>#NUM!</v>
      </c>
      <c r="J13" s="205" t="e">
        <f t="shared" si="7"/>
        <v>#NUM!</v>
      </c>
      <c r="K13" s="205" t="e">
        <f t="shared" si="8"/>
        <v>#NUM!</v>
      </c>
      <c r="L13" s="204" t="e">
        <f t="shared" si="9"/>
        <v>#NUM!</v>
      </c>
      <c r="M13" s="198"/>
      <c r="O13" s="569">
        <f>INT(O12)</f>
        <v>11</v>
      </c>
      <c r="P13" s="198"/>
      <c r="Q13" s="195">
        <f t="shared" si="10"/>
        <v>0</v>
      </c>
      <c r="R13" s="195">
        <f t="shared" si="11"/>
        <v>0</v>
      </c>
      <c r="T13" s="194">
        <f t="shared" si="18"/>
        <v>0</v>
      </c>
      <c r="U13" s="193">
        <f t="shared" si="12"/>
        <v>43708</v>
      </c>
      <c r="V13" s="192">
        <f t="shared" si="13"/>
        <v>0</v>
      </c>
      <c r="W13" s="192">
        <f t="shared" si="14"/>
        <v>0</v>
      </c>
      <c r="X13" s="192">
        <f t="shared" si="19"/>
        <v>0</v>
      </c>
      <c r="Y13" s="192">
        <f t="shared" si="15"/>
        <v>0</v>
      </c>
      <c r="Z13" s="192">
        <f t="shared" si="20"/>
        <v>0</v>
      </c>
      <c r="AB13" s="203"/>
      <c r="AD13" s="231"/>
      <c r="AE13" s="230"/>
      <c r="AF13" s="228">
        <f t="shared" ref="AF13:AM13" si="30">AF12</f>
        <v>42460</v>
      </c>
      <c r="AG13" s="228">
        <f t="shared" si="30"/>
        <v>42551</v>
      </c>
      <c r="AH13" s="228">
        <f t="shared" si="30"/>
        <v>42643</v>
      </c>
      <c r="AI13" s="228">
        <f t="shared" si="30"/>
        <v>42735</v>
      </c>
      <c r="AJ13" s="228">
        <f t="shared" si="30"/>
        <v>43100</v>
      </c>
      <c r="AK13" s="229">
        <f t="shared" si="30"/>
        <v>43465</v>
      </c>
      <c r="AL13" s="229">
        <f t="shared" si="30"/>
        <v>43830</v>
      </c>
      <c r="AM13" s="229">
        <f t="shared" si="30"/>
        <v>44196</v>
      </c>
      <c r="AO13" s="226">
        <v>2</v>
      </c>
      <c r="AP13" s="165">
        <f>EOMONTH(AP12,3)</f>
        <v>42277</v>
      </c>
      <c r="AQ13" s="165">
        <f>EOMONTH(AQ12,3)</f>
        <v>42369</v>
      </c>
      <c r="AR13" s="165">
        <f t="shared" ref="AR13:AX13" si="31">EOMONTH(AR12,12)</f>
        <v>42735</v>
      </c>
      <c r="AS13" s="165">
        <f t="shared" si="31"/>
        <v>43100</v>
      </c>
      <c r="AT13" s="165">
        <f t="shared" si="31"/>
        <v>43465</v>
      </c>
      <c r="AU13" s="165">
        <f t="shared" si="31"/>
        <v>43830</v>
      </c>
      <c r="AV13" s="165">
        <f t="shared" si="31"/>
        <v>44196</v>
      </c>
      <c r="AW13" s="165">
        <f t="shared" si="31"/>
        <v>44561</v>
      </c>
      <c r="AX13" s="224">
        <f t="shared" si="31"/>
        <v>44926</v>
      </c>
      <c r="AY13" s="212">
        <v>44926</v>
      </c>
      <c r="AZ13" s="212"/>
      <c r="BA13" s="213">
        <f t="shared" ref="BA13:BA18" si="32">VLOOKUP(AY13,$U$5:$Z$125,6,FALSE)</f>
        <v>0</v>
      </c>
      <c r="BB13" s="213">
        <f t="shared" si="25"/>
        <v>0</v>
      </c>
      <c r="BC13" s="213">
        <f t="shared" si="27"/>
        <v>0</v>
      </c>
      <c r="BD13" s="213">
        <f t="shared" si="23"/>
        <v>0</v>
      </c>
      <c r="BE13" s="157">
        <v>12</v>
      </c>
      <c r="BF13" s="215">
        <v>42063</v>
      </c>
      <c r="BG13" s="215">
        <v>42155</v>
      </c>
      <c r="BH13" s="215"/>
      <c r="BI13" s="215">
        <v>42338</v>
      </c>
    </row>
    <row r="14" spans="3:61" ht="15" customHeight="1">
      <c r="C14" s="195">
        <f t="shared" si="4"/>
        <v>0</v>
      </c>
      <c r="D14" s="195">
        <f t="shared" si="5"/>
        <v>0</v>
      </c>
      <c r="F14" s="194">
        <f t="shared" si="16"/>
        <v>0</v>
      </c>
      <c r="G14" s="193">
        <f t="shared" si="6"/>
        <v>0</v>
      </c>
      <c r="H14" s="205" t="e">
        <f t="shared" si="2"/>
        <v>#NUM!</v>
      </c>
      <c r="I14" s="205" t="e">
        <f t="shared" si="17"/>
        <v>#NUM!</v>
      </c>
      <c r="J14" s="205" t="e">
        <f t="shared" si="7"/>
        <v>#NUM!</v>
      </c>
      <c r="K14" s="205" t="e">
        <f t="shared" si="8"/>
        <v>#NUM!</v>
      </c>
      <c r="L14" s="204" t="e">
        <f t="shared" si="9"/>
        <v>#NUM!</v>
      </c>
      <c r="M14" s="198"/>
      <c r="N14" s="198"/>
      <c r="O14" s="198"/>
      <c r="P14" s="198"/>
      <c r="Q14" s="195">
        <f t="shared" si="10"/>
        <v>0</v>
      </c>
      <c r="R14" s="195">
        <f t="shared" si="11"/>
        <v>0</v>
      </c>
      <c r="T14" s="194">
        <f t="shared" si="18"/>
        <v>0</v>
      </c>
      <c r="U14" s="193">
        <f t="shared" si="12"/>
        <v>43738</v>
      </c>
      <c r="V14" s="192">
        <f t="shared" si="13"/>
        <v>0</v>
      </c>
      <c r="W14" s="192">
        <f t="shared" si="14"/>
        <v>0</v>
      </c>
      <c r="X14" s="192">
        <f t="shared" si="19"/>
        <v>0</v>
      </c>
      <c r="Y14" s="192">
        <f t="shared" si="15"/>
        <v>0</v>
      </c>
      <c r="Z14" s="192">
        <f t="shared" si="20"/>
        <v>0</v>
      </c>
      <c r="AB14" s="203"/>
      <c r="AC14" s="189"/>
      <c r="AD14" s="189"/>
      <c r="AE14" s="189"/>
      <c r="AF14" s="228">
        <f t="shared" ref="AF14:AM14" si="33">IF(AND($AB$5&lt;=AF13,$AB$5&gt;AE13),$V$5,0)</f>
        <v>0</v>
      </c>
      <c r="AG14" s="228">
        <f t="shared" si="33"/>
        <v>0</v>
      </c>
      <c r="AH14" s="228">
        <f t="shared" si="33"/>
        <v>0</v>
      </c>
      <c r="AI14" s="228">
        <f t="shared" si="33"/>
        <v>0</v>
      </c>
      <c r="AJ14" s="228">
        <f t="shared" si="33"/>
        <v>0</v>
      </c>
      <c r="AK14" s="227">
        <f t="shared" si="33"/>
        <v>0</v>
      </c>
      <c r="AL14" s="227">
        <f t="shared" si="33"/>
        <v>0</v>
      </c>
      <c r="AM14" s="227">
        <f t="shared" si="33"/>
        <v>0</v>
      </c>
      <c r="AO14" s="226">
        <v>3</v>
      </c>
      <c r="AP14" s="165">
        <f>EOMONTH(AP13,3)</f>
        <v>42369</v>
      </c>
      <c r="AQ14" s="165">
        <f t="shared" ref="AQ14:AX15" si="34">EOMONTH(AP14,12)</f>
        <v>42735</v>
      </c>
      <c r="AR14" s="165">
        <f t="shared" si="34"/>
        <v>43100</v>
      </c>
      <c r="AS14" s="165">
        <f t="shared" si="34"/>
        <v>43465</v>
      </c>
      <c r="AT14" s="165">
        <f t="shared" si="34"/>
        <v>43830</v>
      </c>
      <c r="AU14" s="165">
        <f t="shared" si="34"/>
        <v>44196</v>
      </c>
      <c r="AV14" s="165">
        <f t="shared" si="34"/>
        <v>44561</v>
      </c>
      <c r="AW14" s="165">
        <f t="shared" si="34"/>
        <v>44926</v>
      </c>
      <c r="AX14" s="224">
        <f t="shared" si="34"/>
        <v>45291</v>
      </c>
      <c r="AY14" s="212">
        <v>45291</v>
      </c>
      <c r="AZ14" s="212"/>
      <c r="BA14" s="213">
        <f t="shared" si="32"/>
        <v>0</v>
      </c>
      <c r="BB14" s="213">
        <f t="shared" si="25"/>
        <v>0</v>
      </c>
      <c r="BC14" s="213">
        <f t="shared" si="27"/>
        <v>0</v>
      </c>
      <c r="BD14" s="213">
        <f t="shared" si="23"/>
        <v>0</v>
      </c>
      <c r="BE14" s="157">
        <v>13</v>
      </c>
      <c r="BF14" s="215">
        <v>42094</v>
      </c>
      <c r="BG14" s="215">
        <v>42185</v>
      </c>
      <c r="BH14" s="215"/>
      <c r="BI14" s="215">
        <v>42369</v>
      </c>
    </row>
    <row r="15" spans="3:61" ht="15" customHeight="1">
      <c r="C15" s="195">
        <f t="shared" si="4"/>
        <v>0</v>
      </c>
      <c r="D15" s="195">
        <f t="shared" si="5"/>
        <v>0</v>
      </c>
      <c r="F15" s="194">
        <f t="shared" si="16"/>
        <v>0</v>
      </c>
      <c r="G15" s="193">
        <f t="shared" si="6"/>
        <v>0</v>
      </c>
      <c r="H15" s="205" t="e">
        <f t="shared" si="2"/>
        <v>#NUM!</v>
      </c>
      <c r="I15" s="205" t="e">
        <f t="shared" si="17"/>
        <v>#NUM!</v>
      </c>
      <c r="J15" s="205" t="e">
        <f t="shared" si="7"/>
        <v>#NUM!</v>
      </c>
      <c r="K15" s="205" t="e">
        <f t="shared" si="8"/>
        <v>#NUM!</v>
      </c>
      <c r="L15" s="204" t="e">
        <f t="shared" si="9"/>
        <v>#NUM!</v>
      </c>
      <c r="M15" s="198"/>
      <c r="Q15" s="195">
        <f t="shared" si="10"/>
        <v>0</v>
      </c>
      <c r="R15" s="195">
        <f t="shared" si="11"/>
        <v>0</v>
      </c>
      <c r="S15" s="214"/>
      <c r="T15" s="194">
        <f t="shared" si="18"/>
        <v>0</v>
      </c>
      <c r="U15" s="193">
        <f t="shared" si="12"/>
        <v>43769</v>
      </c>
      <c r="V15" s="192">
        <f t="shared" si="13"/>
        <v>0</v>
      </c>
      <c r="W15" s="192">
        <f t="shared" si="14"/>
        <v>0</v>
      </c>
      <c r="X15" s="192">
        <f t="shared" si="19"/>
        <v>0</v>
      </c>
      <c r="Y15" s="192">
        <f t="shared" si="15"/>
        <v>0</v>
      </c>
      <c r="Z15" s="192">
        <f t="shared" si="20"/>
        <v>0</v>
      </c>
      <c r="AB15" s="203"/>
      <c r="AC15" s="189"/>
      <c r="AD15" s="189"/>
      <c r="AE15" s="189"/>
      <c r="AF15" s="189"/>
      <c r="AG15" s="189"/>
      <c r="AH15" s="189"/>
      <c r="AI15" s="189"/>
      <c r="AJ15" s="189"/>
      <c r="AK15" s="189"/>
      <c r="AL15" s="189"/>
      <c r="AM15" s="189"/>
      <c r="AO15" s="226">
        <v>4</v>
      </c>
      <c r="AP15" s="225">
        <f>EOMONTH(AP14,12)</f>
        <v>42735</v>
      </c>
      <c r="AQ15" s="165">
        <f t="shared" si="34"/>
        <v>43100</v>
      </c>
      <c r="AR15" s="165">
        <f t="shared" si="34"/>
        <v>43465</v>
      </c>
      <c r="AS15" s="165">
        <f t="shared" si="34"/>
        <v>43830</v>
      </c>
      <c r="AT15" s="165">
        <f t="shared" si="34"/>
        <v>44196</v>
      </c>
      <c r="AU15" s="165">
        <f t="shared" si="34"/>
        <v>44561</v>
      </c>
      <c r="AV15" s="165">
        <f t="shared" si="34"/>
        <v>44926</v>
      </c>
      <c r="AW15" s="165">
        <f t="shared" si="34"/>
        <v>45291</v>
      </c>
      <c r="AX15" s="224">
        <f t="shared" si="34"/>
        <v>45657</v>
      </c>
      <c r="AY15" s="212">
        <v>45657</v>
      </c>
      <c r="AZ15" s="212"/>
      <c r="BA15" s="213">
        <f t="shared" si="32"/>
        <v>0</v>
      </c>
      <c r="BB15" s="213">
        <f t="shared" si="25"/>
        <v>0</v>
      </c>
      <c r="BC15" s="213">
        <f t="shared" si="27"/>
        <v>0</v>
      </c>
      <c r="BD15" s="213">
        <f t="shared" si="23"/>
        <v>0</v>
      </c>
      <c r="BE15" s="157">
        <v>14</v>
      </c>
      <c r="BF15" s="215">
        <v>42124</v>
      </c>
      <c r="BG15" s="215"/>
      <c r="BH15" s="215"/>
      <c r="BI15" s="215"/>
    </row>
    <row r="16" spans="3:61" ht="15" customHeight="1">
      <c r="C16" s="195">
        <f t="shared" si="4"/>
        <v>0</v>
      </c>
      <c r="D16" s="195">
        <f t="shared" si="5"/>
        <v>0</v>
      </c>
      <c r="F16" s="194">
        <f t="shared" si="16"/>
        <v>0</v>
      </c>
      <c r="G16" s="193">
        <f t="shared" si="6"/>
        <v>0</v>
      </c>
      <c r="H16" s="205" t="e">
        <f t="shared" si="2"/>
        <v>#NUM!</v>
      </c>
      <c r="I16" s="205" t="e">
        <f t="shared" si="17"/>
        <v>#NUM!</v>
      </c>
      <c r="J16" s="205" t="e">
        <f t="shared" si="7"/>
        <v>#NUM!</v>
      </c>
      <c r="K16" s="205" t="e">
        <f t="shared" si="8"/>
        <v>#NUM!</v>
      </c>
      <c r="L16" s="204" t="e">
        <f t="shared" si="9"/>
        <v>#NUM!</v>
      </c>
      <c r="M16" s="198"/>
      <c r="Q16" s="195">
        <f t="shared" si="10"/>
        <v>0</v>
      </c>
      <c r="R16" s="195">
        <f t="shared" si="11"/>
        <v>0</v>
      </c>
      <c r="S16" s="214"/>
      <c r="T16" s="194">
        <f t="shared" si="18"/>
        <v>0</v>
      </c>
      <c r="U16" s="193">
        <f t="shared" si="12"/>
        <v>43799</v>
      </c>
      <c r="V16" s="192">
        <f t="shared" si="13"/>
        <v>0</v>
      </c>
      <c r="W16" s="192">
        <f t="shared" si="14"/>
        <v>0</v>
      </c>
      <c r="X16" s="192">
        <f t="shared" si="19"/>
        <v>0</v>
      </c>
      <c r="Y16" s="192">
        <f t="shared" si="15"/>
        <v>0</v>
      </c>
      <c r="Z16" s="192">
        <f t="shared" si="20"/>
        <v>0</v>
      </c>
      <c r="AB16" s="203"/>
      <c r="AC16" s="191"/>
      <c r="AD16" s="206"/>
      <c r="AE16" s="191"/>
      <c r="AF16" s="191"/>
      <c r="AG16" s="191"/>
      <c r="AH16" s="191"/>
      <c r="AI16" s="191"/>
      <c r="AJ16" s="191"/>
      <c r="AK16" s="223"/>
      <c r="AL16" s="223"/>
      <c r="AM16" s="222"/>
      <c r="AO16" s="221">
        <v>5</v>
      </c>
      <c r="AP16" s="220">
        <f>EOMONTH(AP14,3)</f>
        <v>42460</v>
      </c>
      <c r="AQ16" s="220">
        <f>EOMONTH(AP16,3)</f>
        <v>42551</v>
      </c>
      <c r="AR16" s="220">
        <f>EOMONTH(AQ16,3)</f>
        <v>42643</v>
      </c>
      <c r="AS16" s="220">
        <f>EOMONTH(AR16,3)</f>
        <v>42735</v>
      </c>
      <c r="AT16" s="220">
        <f>EOMONTH(AS16,12)</f>
        <v>43100</v>
      </c>
      <c r="AU16" s="220">
        <f>EOMONTH(AT16,12)</f>
        <v>43465</v>
      </c>
      <c r="AV16" s="220">
        <f>EOMONTH(AU16,12)</f>
        <v>43830</v>
      </c>
      <c r="AW16" s="220">
        <f>EOMONTH(AV16,12)</f>
        <v>44196</v>
      </c>
      <c r="AX16" s="219">
        <f>EOMONTH(AW16,12)</f>
        <v>44561</v>
      </c>
      <c r="AY16" s="212">
        <v>46022</v>
      </c>
      <c r="AZ16" s="212"/>
      <c r="BA16" s="213">
        <f t="shared" si="32"/>
        <v>0</v>
      </c>
      <c r="BB16" s="213">
        <f t="shared" si="25"/>
        <v>0</v>
      </c>
      <c r="BC16" s="213">
        <f t="shared" si="27"/>
        <v>0</v>
      </c>
      <c r="BD16" s="213">
        <f t="shared" si="23"/>
        <v>0</v>
      </c>
      <c r="BE16" s="157">
        <v>15</v>
      </c>
      <c r="BF16" s="215">
        <v>42155</v>
      </c>
      <c r="BG16" s="215"/>
      <c r="BH16" s="215"/>
      <c r="BI16" s="215"/>
    </row>
    <row r="17" spans="3:61" ht="15" customHeight="1">
      <c r="C17" s="195">
        <f t="shared" si="4"/>
        <v>0</v>
      </c>
      <c r="D17" s="195">
        <f t="shared" si="5"/>
        <v>0</v>
      </c>
      <c r="F17" s="194">
        <f t="shared" si="16"/>
        <v>0</v>
      </c>
      <c r="G17" s="193">
        <f t="shared" si="6"/>
        <v>0</v>
      </c>
      <c r="H17" s="205" t="e">
        <f t="shared" si="2"/>
        <v>#NUM!</v>
      </c>
      <c r="I17" s="205" t="e">
        <f t="shared" si="17"/>
        <v>#NUM!</v>
      </c>
      <c r="J17" s="205" t="e">
        <f t="shared" si="7"/>
        <v>#NUM!</v>
      </c>
      <c r="K17" s="205" t="e">
        <f t="shared" si="8"/>
        <v>#NUM!</v>
      </c>
      <c r="L17" s="204" t="e">
        <f t="shared" si="9"/>
        <v>#NUM!</v>
      </c>
      <c r="M17" s="198"/>
      <c r="Q17" s="195">
        <f t="shared" si="10"/>
        <v>0</v>
      </c>
      <c r="R17" s="195">
        <f t="shared" si="11"/>
        <v>0</v>
      </c>
      <c r="S17" s="214"/>
      <c r="T17" s="194">
        <f t="shared" si="18"/>
        <v>0</v>
      </c>
      <c r="U17" s="193">
        <f t="shared" si="12"/>
        <v>43830</v>
      </c>
      <c r="V17" s="192">
        <f t="shared" si="13"/>
        <v>0</v>
      </c>
      <c r="W17" s="192">
        <f t="shared" si="14"/>
        <v>0</v>
      </c>
      <c r="X17" s="192">
        <f t="shared" si="19"/>
        <v>0</v>
      </c>
      <c r="Y17" s="192">
        <f t="shared" si="15"/>
        <v>0</v>
      </c>
      <c r="Z17" s="192">
        <f t="shared" si="20"/>
        <v>0</v>
      </c>
      <c r="AB17" s="203"/>
      <c r="AC17" s="191"/>
      <c r="AD17" s="206"/>
      <c r="AE17" s="207"/>
      <c r="AF17" s="191"/>
      <c r="AG17" s="207"/>
      <c r="AH17" s="207"/>
      <c r="AI17" s="207"/>
      <c r="AJ17" s="207"/>
      <c r="AK17" s="196"/>
      <c r="AL17" s="196"/>
      <c r="AM17" s="196"/>
      <c r="AO17" s="218">
        <f>AE2</f>
        <v>2015</v>
      </c>
      <c r="AP17" s="217">
        <f>DATE(AO17,1,31)</f>
        <v>42035</v>
      </c>
      <c r="AS17" s="212"/>
      <c r="AU17" s="212"/>
      <c r="AV17" s="212"/>
      <c r="AX17" s="212"/>
      <c r="AY17" s="212">
        <v>46387</v>
      </c>
      <c r="AZ17" s="212"/>
      <c r="BA17" s="213">
        <f t="shared" si="32"/>
        <v>0</v>
      </c>
      <c r="BB17" s="213">
        <f t="shared" si="25"/>
        <v>0</v>
      </c>
      <c r="BC17" s="213">
        <f>VLOOKUP(AY18,$U$5:$Z$140,2,FALSE)</f>
        <v>0</v>
      </c>
      <c r="BD17" s="213">
        <f t="shared" si="23"/>
        <v>0</v>
      </c>
      <c r="BE17" s="157">
        <v>16</v>
      </c>
      <c r="BF17" s="212">
        <v>42004</v>
      </c>
      <c r="BG17" s="212">
        <v>42004</v>
      </c>
      <c r="BH17" s="212">
        <v>42004</v>
      </c>
      <c r="BI17" s="212">
        <v>42369</v>
      </c>
    </row>
    <row r="18" spans="3:61" ht="15" customHeight="1">
      <c r="C18" s="195">
        <f t="shared" si="4"/>
        <v>0</v>
      </c>
      <c r="D18" s="195">
        <f t="shared" si="5"/>
        <v>0</v>
      </c>
      <c r="F18" s="194">
        <f t="shared" si="16"/>
        <v>0</v>
      </c>
      <c r="G18" s="193">
        <f t="shared" si="6"/>
        <v>0</v>
      </c>
      <c r="H18" s="205" t="e">
        <f t="shared" si="2"/>
        <v>#NUM!</v>
      </c>
      <c r="I18" s="205" t="e">
        <f t="shared" si="17"/>
        <v>#NUM!</v>
      </c>
      <c r="J18" s="205" t="e">
        <f t="shared" si="7"/>
        <v>#NUM!</v>
      </c>
      <c r="K18" s="205" t="e">
        <f t="shared" si="8"/>
        <v>#NUM!</v>
      </c>
      <c r="L18" s="204" t="e">
        <f t="shared" si="9"/>
        <v>#NUM!</v>
      </c>
      <c r="M18" s="198"/>
      <c r="Q18" s="195">
        <f t="shared" si="10"/>
        <v>0</v>
      </c>
      <c r="R18" s="195">
        <f t="shared" si="11"/>
        <v>0</v>
      </c>
      <c r="T18" s="194">
        <f t="shared" si="18"/>
        <v>0</v>
      </c>
      <c r="U18" s="193">
        <f t="shared" si="12"/>
        <v>43861</v>
      </c>
      <c r="V18" s="192">
        <f t="shared" si="13"/>
        <v>0</v>
      </c>
      <c r="W18" s="192">
        <f t="shared" si="14"/>
        <v>0</v>
      </c>
      <c r="X18" s="192">
        <f t="shared" si="19"/>
        <v>0</v>
      </c>
      <c r="Y18" s="192">
        <f t="shared" si="15"/>
        <v>0</v>
      </c>
      <c r="Z18" s="192">
        <f t="shared" si="20"/>
        <v>0</v>
      </c>
      <c r="AB18" s="203"/>
      <c r="AC18" s="191"/>
      <c r="AD18" s="191"/>
      <c r="AE18" s="191"/>
      <c r="AF18" s="191"/>
      <c r="AG18" s="191"/>
      <c r="AH18" s="191"/>
      <c r="AI18" s="191"/>
      <c r="AJ18" s="191"/>
      <c r="AK18" s="208"/>
      <c r="AL18" s="208"/>
      <c r="AM18" s="197"/>
      <c r="AS18" s="212"/>
      <c r="AU18" s="212"/>
      <c r="AV18" s="212"/>
      <c r="AX18" s="212"/>
      <c r="AY18" s="212">
        <v>46752</v>
      </c>
      <c r="AZ18" s="212"/>
      <c r="BA18" s="213">
        <f t="shared" si="32"/>
        <v>0</v>
      </c>
      <c r="BB18" s="213">
        <f t="shared" si="25"/>
        <v>0</v>
      </c>
      <c r="BC18" s="213">
        <f>VLOOKUP(AY19,$U$5:$Z$140,2,FALSE)</f>
        <v>0</v>
      </c>
      <c r="BD18" s="213">
        <f t="shared" si="23"/>
        <v>0</v>
      </c>
    </row>
    <row r="19" spans="3:61" ht="15" customHeight="1">
      <c r="C19" s="195">
        <f t="shared" si="4"/>
        <v>0</v>
      </c>
      <c r="D19" s="195">
        <f t="shared" si="5"/>
        <v>0</v>
      </c>
      <c r="F19" s="194">
        <f t="shared" si="16"/>
        <v>0</v>
      </c>
      <c r="G19" s="193">
        <f t="shared" si="6"/>
        <v>0</v>
      </c>
      <c r="H19" s="205" t="e">
        <f t="shared" si="2"/>
        <v>#NUM!</v>
      </c>
      <c r="I19" s="205" t="e">
        <f t="shared" si="17"/>
        <v>#NUM!</v>
      </c>
      <c r="J19" s="205" t="e">
        <f t="shared" si="7"/>
        <v>#NUM!</v>
      </c>
      <c r="K19" s="205" t="e">
        <f t="shared" si="8"/>
        <v>#NUM!</v>
      </c>
      <c r="L19" s="204" t="e">
        <f t="shared" si="9"/>
        <v>#NUM!</v>
      </c>
      <c r="M19" s="198"/>
      <c r="Q19" s="195">
        <f t="shared" si="10"/>
        <v>0</v>
      </c>
      <c r="R19" s="195">
        <f t="shared" si="11"/>
        <v>0</v>
      </c>
      <c r="T19" s="194">
        <f t="shared" si="18"/>
        <v>0</v>
      </c>
      <c r="U19" s="193">
        <f t="shared" si="12"/>
        <v>43890</v>
      </c>
      <c r="V19" s="192">
        <f t="shared" si="13"/>
        <v>0</v>
      </c>
      <c r="W19" s="192">
        <f t="shared" si="14"/>
        <v>0</v>
      </c>
      <c r="X19" s="192">
        <f t="shared" si="19"/>
        <v>0</v>
      </c>
      <c r="Y19" s="192">
        <f t="shared" si="15"/>
        <v>0</v>
      </c>
      <c r="Z19" s="192">
        <f t="shared" si="20"/>
        <v>0</v>
      </c>
      <c r="AB19" s="203"/>
      <c r="AC19" s="191"/>
      <c r="AD19" s="216"/>
      <c r="AE19" s="207"/>
      <c r="AF19" s="207"/>
      <c r="AG19" s="191"/>
      <c r="AH19" s="207"/>
      <c r="AI19" s="207"/>
      <c r="AJ19" s="207"/>
      <c r="AK19" s="196"/>
      <c r="AL19" s="196"/>
      <c r="AM19" s="196"/>
      <c r="AS19" s="212"/>
      <c r="AU19" s="212"/>
      <c r="AV19" s="212"/>
      <c r="AX19" s="212"/>
      <c r="AY19" s="206">
        <v>47118</v>
      </c>
      <c r="AZ19" s="212"/>
      <c r="BA19" s="213">
        <f>VLOOKUP(AY19,$U$5:$Z$140,6,FALSE)</f>
        <v>0</v>
      </c>
      <c r="BB19" s="213">
        <f t="shared" si="25"/>
        <v>0</v>
      </c>
      <c r="BC19" s="213">
        <f>VLOOKUP(AY20,$U$5:$Z$140,2,FALSE)</f>
        <v>0</v>
      </c>
      <c r="BD19" s="213">
        <f t="shared" si="23"/>
        <v>0</v>
      </c>
    </row>
    <row r="20" spans="3:61" ht="15" customHeight="1">
      <c r="C20" s="195">
        <f t="shared" si="4"/>
        <v>0</v>
      </c>
      <c r="D20" s="195">
        <f t="shared" si="5"/>
        <v>0</v>
      </c>
      <c r="F20" s="194">
        <f t="shared" si="16"/>
        <v>0</v>
      </c>
      <c r="G20" s="193">
        <f t="shared" si="6"/>
        <v>0</v>
      </c>
      <c r="H20" s="205" t="e">
        <f t="shared" si="2"/>
        <v>#NUM!</v>
      </c>
      <c r="I20" s="205" t="e">
        <f t="shared" si="17"/>
        <v>#NUM!</v>
      </c>
      <c r="J20" s="205" t="e">
        <f t="shared" si="7"/>
        <v>#NUM!</v>
      </c>
      <c r="K20" s="205" t="e">
        <f t="shared" si="8"/>
        <v>#NUM!</v>
      </c>
      <c r="L20" s="204" t="e">
        <f t="shared" si="9"/>
        <v>#NUM!</v>
      </c>
      <c r="M20" s="198"/>
      <c r="Q20" s="195">
        <f t="shared" si="10"/>
        <v>0</v>
      </c>
      <c r="R20" s="195">
        <f t="shared" si="11"/>
        <v>0</v>
      </c>
      <c r="T20" s="194">
        <f t="shared" si="18"/>
        <v>0</v>
      </c>
      <c r="U20" s="193">
        <f t="shared" si="12"/>
        <v>43921</v>
      </c>
      <c r="V20" s="192">
        <f t="shared" si="13"/>
        <v>0</v>
      </c>
      <c r="W20" s="192">
        <f t="shared" si="14"/>
        <v>0</v>
      </c>
      <c r="X20" s="192">
        <f t="shared" si="19"/>
        <v>0</v>
      </c>
      <c r="Y20" s="192">
        <f t="shared" si="15"/>
        <v>0</v>
      </c>
      <c r="Z20" s="192">
        <f t="shared" si="20"/>
        <v>0</v>
      </c>
      <c r="AB20" s="203"/>
      <c r="AC20" s="191"/>
      <c r="AD20" s="191"/>
      <c r="AE20" s="191"/>
      <c r="AF20" s="191"/>
      <c r="AG20" s="191"/>
      <c r="AH20" s="191"/>
      <c r="AI20" s="191"/>
      <c r="AJ20" s="191"/>
      <c r="AK20" s="208"/>
      <c r="AL20" s="208"/>
      <c r="AM20" s="208"/>
      <c r="AS20" s="212"/>
      <c r="AU20" s="212"/>
      <c r="AV20" s="212"/>
      <c r="AX20" s="212"/>
      <c r="AY20" s="206">
        <v>47483</v>
      </c>
      <c r="AZ20" s="206"/>
      <c r="BA20" s="213">
        <f>VLOOKUP(AY20,$U$5:$Z$140,6,FALSE)</f>
        <v>0</v>
      </c>
      <c r="BB20" s="213">
        <f t="shared" si="25"/>
        <v>0</v>
      </c>
      <c r="BC20" s="213"/>
      <c r="BD20" s="213"/>
    </row>
    <row r="21" spans="3:61" ht="15" customHeight="1">
      <c r="C21" s="195">
        <f t="shared" si="4"/>
        <v>0</v>
      </c>
      <c r="D21" s="195">
        <f t="shared" si="5"/>
        <v>0</v>
      </c>
      <c r="F21" s="194">
        <f t="shared" si="16"/>
        <v>0</v>
      </c>
      <c r="G21" s="193">
        <f t="shared" si="6"/>
        <v>0</v>
      </c>
      <c r="H21" s="205" t="e">
        <f t="shared" si="2"/>
        <v>#NUM!</v>
      </c>
      <c r="I21" s="205" t="e">
        <f t="shared" si="17"/>
        <v>#NUM!</v>
      </c>
      <c r="J21" s="205" t="e">
        <f t="shared" si="7"/>
        <v>#NUM!</v>
      </c>
      <c r="K21" s="205" t="e">
        <f t="shared" si="8"/>
        <v>#NUM!</v>
      </c>
      <c r="L21" s="204" t="e">
        <f t="shared" si="9"/>
        <v>#NUM!</v>
      </c>
      <c r="M21" s="198"/>
      <c r="P21" s="198"/>
      <c r="Q21" s="195">
        <f t="shared" si="10"/>
        <v>0</v>
      </c>
      <c r="R21" s="195">
        <f t="shared" si="11"/>
        <v>0</v>
      </c>
      <c r="T21" s="194">
        <f t="shared" si="18"/>
        <v>0</v>
      </c>
      <c r="U21" s="193">
        <f t="shared" si="12"/>
        <v>43951</v>
      </c>
      <c r="V21" s="192">
        <f t="shared" si="13"/>
        <v>0</v>
      </c>
      <c r="W21" s="192">
        <f t="shared" si="14"/>
        <v>0</v>
      </c>
      <c r="X21" s="192">
        <f t="shared" si="19"/>
        <v>0</v>
      </c>
      <c r="Y21" s="192">
        <f t="shared" si="15"/>
        <v>0</v>
      </c>
      <c r="Z21" s="192">
        <f t="shared" si="20"/>
        <v>0</v>
      </c>
      <c r="AA21" s="191"/>
      <c r="AB21" s="203"/>
      <c r="AC21" s="191"/>
      <c r="AD21" s="191"/>
      <c r="AE21" s="191"/>
      <c r="AF21" s="191"/>
      <c r="AG21" s="191"/>
      <c r="AH21" s="191"/>
      <c r="AI21" s="191"/>
      <c r="AJ21" s="191"/>
      <c r="AK21" s="208"/>
      <c r="AL21" s="208"/>
      <c r="AM21" s="208"/>
      <c r="AS21" s="212"/>
      <c r="AU21" s="212"/>
      <c r="AV21" s="212"/>
      <c r="AX21" s="212"/>
      <c r="AY21" s="212"/>
      <c r="AZ21" s="212"/>
      <c r="BA21" s="212"/>
      <c r="BC21" s="212"/>
      <c r="BD21" s="212"/>
    </row>
    <row r="22" spans="3:61" ht="15" customHeight="1">
      <c r="C22" s="195">
        <f t="shared" si="4"/>
        <v>0</v>
      </c>
      <c r="D22" s="195">
        <f t="shared" si="5"/>
        <v>0</v>
      </c>
      <c r="F22" s="194">
        <f t="shared" si="16"/>
        <v>0</v>
      </c>
      <c r="G22" s="193">
        <f t="shared" si="6"/>
        <v>0</v>
      </c>
      <c r="H22" s="205" t="e">
        <f t="shared" si="2"/>
        <v>#NUM!</v>
      </c>
      <c r="I22" s="205" t="e">
        <f t="shared" si="17"/>
        <v>#NUM!</v>
      </c>
      <c r="J22" s="205" t="e">
        <f t="shared" si="7"/>
        <v>#NUM!</v>
      </c>
      <c r="K22" s="205" t="e">
        <f t="shared" si="8"/>
        <v>#NUM!</v>
      </c>
      <c r="L22" s="204" t="e">
        <f t="shared" si="9"/>
        <v>#NUM!</v>
      </c>
      <c r="M22" s="198"/>
      <c r="N22" s="211"/>
      <c r="O22" s="211"/>
      <c r="P22" s="198"/>
      <c r="Q22" s="195">
        <f t="shared" si="10"/>
        <v>0</v>
      </c>
      <c r="R22" s="195">
        <f t="shared" si="11"/>
        <v>0</v>
      </c>
      <c r="T22" s="194">
        <f t="shared" si="18"/>
        <v>0</v>
      </c>
      <c r="U22" s="193">
        <f t="shared" si="12"/>
        <v>43982</v>
      </c>
      <c r="V22" s="192">
        <f t="shared" si="13"/>
        <v>0</v>
      </c>
      <c r="W22" s="192">
        <f t="shared" si="14"/>
        <v>0</v>
      </c>
      <c r="X22" s="192">
        <f t="shared" si="19"/>
        <v>0</v>
      </c>
      <c r="Y22" s="192">
        <f t="shared" si="15"/>
        <v>0</v>
      </c>
      <c r="Z22" s="192">
        <f t="shared" si="20"/>
        <v>0</v>
      </c>
      <c r="AA22" s="191"/>
      <c r="AB22" s="203"/>
      <c r="AC22" s="191"/>
      <c r="AD22" s="206"/>
      <c r="AE22" s="191"/>
      <c r="AF22" s="191"/>
      <c r="AG22" s="207"/>
      <c r="AH22" s="207"/>
      <c r="AI22" s="207"/>
      <c r="AJ22" s="207"/>
      <c r="AK22" s="196"/>
      <c r="AL22" s="196"/>
      <c r="AM22" s="196"/>
      <c r="AS22" s="212"/>
      <c r="AU22" s="212"/>
      <c r="AV22" s="212"/>
      <c r="AX22" s="212"/>
      <c r="AY22" s="212"/>
      <c r="AZ22" s="212"/>
      <c r="BA22" s="212"/>
      <c r="BC22" s="212"/>
      <c r="BD22" s="212"/>
    </row>
    <row r="23" spans="3:61" ht="15" customHeight="1">
      <c r="C23" s="195">
        <f t="shared" si="4"/>
        <v>0</v>
      </c>
      <c r="D23" s="195">
        <f t="shared" si="5"/>
        <v>0</v>
      </c>
      <c r="F23" s="194">
        <f t="shared" si="16"/>
        <v>0</v>
      </c>
      <c r="G23" s="193">
        <f t="shared" si="6"/>
        <v>0</v>
      </c>
      <c r="H23" s="205" t="e">
        <f t="shared" si="2"/>
        <v>#NUM!</v>
      </c>
      <c r="I23" s="205" t="e">
        <f t="shared" si="17"/>
        <v>#NUM!</v>
      </c>
      <c r="J23" s="205" t="e">
        <f t="shared" si="7"/>
        <v>#NUM!</v>
      </c>
      <c r="K23" s="205" t="e">
        <f t="shared" si="8"/>
        <v>#NUM!</v>
      </c>
      <c r="L23" s="204" t="e">
        <f t="shared" si="9"/>
        <v>#NUM!</v>
      </c>
      <c r="M23" s="198"/>
      <c r="N23" s="211"/>
      <c r="O23" s="211"/>
      <c r="P23" s="198"/>
      <c r="Q23" s="195">
        <f t="shared" si="10"/>
        <v>0</v>
      </c>
      <c r="R23" s="195">
        <f t="shared" si="11"/>
        <v>0</v>
      </c>
      <c r="T23" s="194">
        <f t="shared" si="18"/>
        <v>0</v>
      </c>
      <c r="U23" s="193">
        <f t="shared" si="12"/>
        <v>44012</v>
      </c>
      <c r="V23" s="192">
        <f t="shared" si="13"/>
        <v>0</v>
      </c>
      <c r="W23" s="192">
        <f t="shared" si="14"/>
        <v>0</v>
      </c>
      <c r="X23" s="192">
        <f t="shared" si="19"/>
        <v>0</v>
      </c>
      <c r="Y23" s="192">
        <f t="shared" si="15"/>
        <v>0</v>
      </c>
      <c r="Z23" s="192">
        <f t="shared" si="20"/>
        <v>0</v>
      </c>
      <c r="AA23" s="191"/>
      <c r="AB23" s="203"/>
      <c r="AC23" s="191"/>
      <c r="AD23" s="191"/>
      <c r="AE23" s="191"/>
      <c r="AF23" s="191"/>
      <c r="AG23" s="191"/>
      <c r="AH23" s="191"/>
      <c r="AI23" s="191"/>
      <c r="AJ23" s="191"/>
      <c r="AK23" s="208"/>
      <c r="AL23" s="208"/>
      <c r="AM23" s="208"/>
    </row>
    <row r="24" spans="3:61" ht="15" customHeight="1">
      <c r="C24" s="195">
        <f t="shared" si="4"/>
        <v>0</v>
      </c>
      <c r="D24" s="195">
        <f t="shared" si="5"/>
        <v>0</v>
      </c>
      <c r="F24" s="194">
        <f t="shared" si="16"/>
        <v>0</v>
      </c>
      <c r="G24" s="193">
        <f t="shared" si="6"/>
        <v>0</v>
      </c>
      <c r="H24" s="205" t="e">
        <f t="shared" si="2"/>
        <v>#NUM!</v>
      </c>
      <c r="I24" s="205" t="e">
        <f t="shared" si="17"/>
        <v>#NUM!</v>
      </c>
      <c r="J24" s="205" t="e">
        <f t="shared" si="7"/>
        <v>#NUM!</v>
      </c>
      <c r="K24" s="205" t="e">
        <f t="shared" si="8"/>
        <v>#NUM!</v>
      </c>
      <c r="L24" s="204" t="e">
        <f t="shared" si="9"/>
        <v>#NUM!</v>
      </c>
      <c r="M24" s="198"/>
      <c r="N24" s="211"/>
      <c r="O24" s="210"/>
      <c r="P24" s="198"/>
      <c r="Q24" s="195">
        <f t="shared" si="10"/>
        <v>0</v>
      </c>
      <c r="R24" s="195">
        <f t="shared" si="11"/>
        <v>0</v>
      </c>
      <c r="T24" s="194">
        <f t="shared" si="18"/>
        <v>0</v>
      </c>
      <c r="U24" s="193">
        <f t="shared" si="12"/>
        <v>44043</v>
      </c>
      <c r="V24" s="192">
        <f t="shared" si="13"/>
        <v>0</v>
      </c>
      <c r="W24" s="192">
        <f t="shared" si="14"/>
        <v>0</v>
      </c>
      <c r="X24" s="192">
        <f t="shared" si="19"/>
        <v>0</v>
      </c>
      <c r="Y24" s="192">
        <f t="shared" si="15"/>
        <v>0</v>
      </c>
      <c r="Z24" s="192">
        <f t="shared" si="20"/>
        <v>0</v>
      </c>
      <c r="AA24" s="191"/>
      <c r="AB24" s="203"/>
      <c r="AC24" s="191"/>
      <c r="AD24" s="206"/>
      <c r="AE24" s="191"/>
      <c r="AF24" s="191"/>
      <c r="AG24" s="207"/>
      <c r="AH24" s="207"/>
      <c r="AI24" s="207"/>
      <c r="AJ24" s="207"/>
      <c r="AK24" s="196"/>
      <c r="AL24" s="196"/>
      <c r="AM24" s="196"/>
    </row>
    <row r="25" spans="3:61" ht="15" customHeight="1">
      <c r="C25" s="195">
        <f t="shared" si="4"/>
        <v>0</v>
      </c>
      <c r="D25" s="195">
        <f t="shared" si="5"/>
        <v>0</v>
      </c>
      <c r="F25" s="194">
        <f t="shared" si="16"/>
        <v>0</v>
      </c>
      <c r="G25" s="193">
        <f t="shared" si="6"/>
        <v>0</v>
      </c>
      <c r="H25" s="205" t="e">
        <f t="shared" si="2"/>
        <v>#NUM!</v>
      </c>
      <c r="I25" s="205" t="e">
        <f t="shared" si="17"/>
        <v>#NUM!</v>
      </c>
      <c r="J25" s="205" t="e">
        <f t="shared" si="7"/>
        <v>#NUM!</v>
      </c>
      <c r="K25" s="205" t="e">
        <f t="shared" si="8"/>
        <v>#NUM!</v>
      </c>
      <c r="L25" s="204" t="e">
        <f t="shared" si="9"/>
        <v>#NUM!</v>
      </c>
      <c r="M25" s="198"/>
      <c r="N25" s="198"/>
      <c r="O25" s="198"/>
      <c r="P25" s="198"/>
      <c r="Q25" s="195">
        <f t="shared" si="10"/>
        <v>0</v>
      </c>
      <c r="R25" s="195">
        <f t="shared" si="11"/>
        <v>0</v>
      </c>
      <c r="T25" s="194">
        <f t="shared" si="18"/>
        <v>0</v>
      </c>
      <c r="U25" s="193">
        <f t="shared" si="12"/>
        <v>44074</v>
      </c>
      <c r="V25" s="192">
        <f t="shared" si="13"/>
        <v>0</v>
      </c>
      <c r="W25" s="192">
        <f t="shared" si="14"/>
        <v>0</v>
      </c>
      <c r="X25" s="192">
        <f t="shared" si="19"/>
        <v>0</v>
      </c>
      <c r="Y25" s="192">
        <f t="shared" si="15"/>
        <v>0</v>
      </c>
      <c r="Z25" s="192">
        <f t="shared" si="20"/>
        <v>0</v>
      </c>
      <c r="AA25" s="191"/>
      <c r="AB25" s="203"/>
      <c r="AC25" s="191"/>
      <c r="AD25" s="191"/>
      <c r="AE25" s="191"/>
      <c r="AF25" s="191"/>
      <c r="AG25" s="191"/>
      <c r="AH25" s="191"/>
      <c r="AI25" s="191"/>
      <c r="AJ25" s="191"/>
      <c r="AK25" s="208"/>
      <c r="AL25" s="208"/>
      <c r="AM25" s="208"/>
    </row>
    <row r="26" spans="3:61" ht="15" customHeight="1">
      <c r="C26" s="195">
        <f t="shared" si="4"/>
        <v>0</v>
      </c>
      <c r="D26" s="195">
        <f t="shared" si="5"/>
        <v>0</v>
      </c>
      <c r="F26" s="194">
        <f t="shared" si="16"/>
        <v>0</v>
      </c>
      <c r="G26" s="193">
        <f t="shared" si="6"/>
        <v>0</v>
      </c>
      <c r="H26" s="205" t="e">
        <f t="shared" si="2"/>
        <v>#NUM!</v>
      </c>
      <c r="I26" s="205" t="e">
        <f t="shared" si="17"/>
        <v>#NUM!</v>
      </c>
      <c r="J26" s="205" t="e">
        <f t="shared" si="7"/>
        <v>#NUM!</v>
      </c>
      <c r="K26" s="205" t="e">
        <f t="shared" si="8"/>
        <v>#NUM!</v>
      </c>
      <c r="L26" s="204" t="e">
        <f t="shared" si="9"/>
        <v>#NUM!</v>
      </c>
      <c r="M26" s="198"/>
      <c r="N26" s="198"/>
      <c r="O26" s="198"/>
      <c r="P26" s="198"/>
      <c r="Q26" s="195">
        <f t="shared" si="10"/>
        <v>0</v>
      </c>
      <c r="R26" s="195">
        <f t="shared" si="11"/>
        <v>0</v>
      </c>
      <c r="T26" s="194">
        <f t="shared" si="18"/>
        <v>0</v>
      </c>
      <c r="U26" s="193">
        <f t="shared" si="12"/>
        <v>44104</v>
      </c>
      <c r="V26" s="192">
        <f t="shared" si="13"/>
        <v>0</v>
      </c>
      <c r="W26" s="192">
        <f t="shared" si="14"/>
        <v>0</v>
      </c>
      <c r="X26" s="192">
        <f t="shared" si="19"/>
        <v>0</v>
      </c>
      <c r="Y26" s="192">
        <f t="shared" si="15"/>
        <v>0</v>
      </c>
      <c r="Z26" s="192">
        <f t="shared" si="20"/>
        <v>0</v>
      </c>
      <c r="AA26" s="191"/>
      <c r="AB26" s="203"/>
      <c r="AC26" s="191"/>
      <c r="AD26" s="206"/>
      <c r="AE26" s="191"/>
      <c r="AF26" s="191"/>
      <c r="AG26" s="207"/>
      <c r="AH26" s="207"/>
      <c r="AI26" s="207"/>
      <c r="AJ26" s="207"/>
      <c r="AK26" s="196"/>
      <c r="AL26" s="196"/>
      <c r="AM26" s="196"/>
    </row>
    <row r="27" spans="3:61" ht="15" customHeight="1">
      <c r="C27" s="195">
        <f t="shared" si="4"/>
        <v>0</v>
      </c>
      <c r="D27" s="195">
        <f t="shared" si="5"/>
        <v>0</v>
      </c>
      <c r="F27" s="194">
        <f t="shared" si="16"/>
        <v>0</v>
      </c>
      <c r="G27" s="193">
        <f t="shared" si="6"/>
        <v>0</v>
      </c>
      <c r="H27" s="205" t="e">
        <f t="shared" si="2"/>
        <v>#NUM!</v>
      </c>
      <c r="I27" s="205" t="e">
        <f t="shared" si="17"/>
        <v>#NUM!</v>
      </c>
      <c r="J27" s="205" t="e">
        <f t="shared" si="7"/>
        <v>#NUM!</v>
      </c>
      <c r="K27" s="205" t="e">
        <f t="shared" si="8"/>
        <v>#NUM!</v>
      </c>
      <c r="L27" s="204" t="e">
        <f t="shared" si="9"/>
        <v>#NUM!</v>
      </c>
      <c r="M27" s="198"/>
      <c r="N27" s="198"/>
      <c r="O27" s="198"/>
      <c r="P27" s="198"/>
      <c r="Q27" s="195">
        <f t="shared" si="10"/>
        <v>0</v>
      </c>
      <c r="R27" s="195">
        <f t="shared" si="11"/>
        <v>0</v>
      </c>
      <c r="T27" s="194">
        <f t="shared" si="18"/>
        <v>0</v>
      </c>
      <c r="U27" s="193">
        <f t="shared" si="12"/>
        <v>44135</v>
      </c>
      <c r="V27" s="192">
        <f t="shared" si="13"/>
        <v>0</v>
      </c>
      <c r="W27" s="192">
        <f t="shared" si="14"/>
        <v>0</v>
      </c>
      <c r="X27" s="192">
        <f t="shared" si="19"/>
        <v>0</v>
      </c>
      <c r="Y27" s="192">
        <f t="shared" si="15"/>
        <v>0</v>
      </c>
      <c r="Z27" s="192">
        <f t="shared" si="20"/>
        <v>0</v>
      </c>
      <c r="AA27" s="191"/>
      <c r="AB27" s="203"/>
      <c r="AC27" s="191"/>
      <c r="AD27" s="191"/>
      <c r="AE27" s="191"/>
      <c r="AF27" s="191"/>
      <c r="AG27" s="191"/>
      <c r="AH27" s="191"/>
      <c r="AI27" s="191"/>
      <c r="AJ27" s="191"/>
      <c r="AK27" s="208"/>
      <c r="AL27" s="208"/>
      <c r="AM27" s="208"/>
    </row>
    <row r="28" spans="3:61" ht="15" customHeight="1">
      <c r="C28" s="195">
        <f t="shared" si="4"/>
        <v>0</v>
      </c>
      <c r="D28" s="195">
        <f t="shared" si="5"/>
        <v>0</v>
      </c>
      <c r="F28" s="194">
        <f t="shared" si="16"/>
        <v>0</v>
      </c>
      <c r="G28" s="193">
        <f t="shared" si="6"/>
        <v>0</v>
      </c>
      <c r="H28" s="205" t="e">
        <f t="shared" si="2"/>
        <v>#NUM!</v>
      </c>
      <c r="I28" s="205" t="e">
        <f t="shared" si="17"/>
        <v>#NUM!</v>
      </c>
      <c r="J28" s="205" t="e">
        <f t="shared" si="7"/>
        <v>#NUM!</v>
      </c>
      <c r="K28" s="205" t="e">
        <f t="shared" si="8"/>
        <v>#NUM!</v>
      </c>
      <c r="L28" s="204" t="e">
        <f t="shared" si="9"/>
        <v>#NUM!</v>
      </c>
      <c r="M28" s="198"/>
      <c r="N28" s="198"/>
      <c r="O28" s="198"/>
      <c r="P28" s="198"/>
      <c r="Q28" s="195">
        <f t="shared" si="10"/>
        <v>0</v>
      </c>
      <c r="R28" s="195">
        <f t="shared" si="11"/>
        <v>0</v>
      </c>
      <c r="T28" s="194">
        <f t="shared" si="18"/>
        <v>0</v>
      </c>
      <c r="U28" s="193">
        <f t="shared" si="12"/>
        <v>44165</v>
      </c>
      <c r="V28" s="192">
        <f t="shared" si="13"/>
        <v>0</v>
      </c>
      <c r="W28" s="192">
        <f t="shared" si="14"/>
        <v>0</v>
      </c>
      <c r="X28" s="192">
        <f t="shared" si="19"/>
        <v>0</v>
      </c>
      <c r="Y28" s="192">
        <f t="shared" si="15"/>
        <v>0</v>
      </c>
      <c r="Z28" s="192">
        <f t="shared" si="20"/>
        <v>0</v>
      </c>
      <c r="AA28" s="191"/>
      <c r="AB28" s="203"/>
      <c r="AC28" s="191"/>
      <c r="AD28" s="206"/>
      <c r="AE28" s="191"/>
      <c r="AF28" s="191"/>
      <c r="AG28" s="207"/>
      <c r="AH28" s="207"/>
      <c r="AI28" s="207"/>
      <c r="AJ28" s="207"/>
      <c r="AK28" s="196"/>
      <c r="AL28" s="196"/>
      <c r="AM28" s="196"/>
    </row>
    <row r="29" spans="3:61" ht="15" customHeight="1">
      <c r="C29" s="195">
        <f t="shared" si="4"/>
        <v>0</v>
      </c>
      <c r="D29" s="195">
        <f t="shared" si="5"/>
        <v>0</v>
      </c>
      <c r="F29" s="194">
        <f t="shared" si="16"/>
        <v>0</v>
      </c>
      <c r="G29" s="193">
        <f t="shared" si="6"/>
        <v>0</v>
      </c>
      <c r="H29" s="205" t="e">
        <f t="shared" si="2"/>
        <v>#NUM!</v>
      </c>
      <c r="I29" s="205" t="e">
        <f t="shared" si="17"/>
        <v>#NUM!</v>
      </c>
      <c r="J29" s="205" t="e">
        <f t="shared" si="7"/>
        <v>#NUM!</v>
      </c>
      <c r="K29" s="205" t="e">
        <f t="shared" si="8"/>
        <v>#NUM!</v>
      </c>
      <c r="L29" s="204" t="e">
        <f t="shared" si="9"/>
        <v>#NUM!</v>
      </c>
      <c r="M29" s="198"/>
      <c r="N29" s="198"/>
      <c r="O29" s="198"/>
      <c r="P29" s="198"/>
      <c r="Q29" s="195">
        <f t="shared" si="10"/>
        <v>0</v>
      </c>
      <c r="R29" s="195">
        <f t="shared" si="11"/>
        <v>0</v>
      </c>
      <c r="T29" s="194">
        <f t="shared" si="18"/>
        <v>0</v>
      </c>
      <c r="U29" s="193">
        <f t="shared" si="12"/>
        <v>44196</v>
      </c>
      <c r="V29" s="192">
        <f t="shared" si="13"/>
        <v>0</v>
      </c>
      <c r="W29" s="192">
        <f t="shared" si="14"/>
        <v>0</v>
      </c>
      <c r="X29" s="192">
        <f t="shared" si="19"/>
        <v>0</v>
      </c>
      <c r="Y29" s="192">
        <f t="shared" si="15"/>
        <v>0</v>
      </c>
      <c r="Z29" s="192">
        <f t="shared" si="20"/>
        <v>0</v>
      </c>
      <c r="AA29" s="191"/>
      <c r="AB29" s="203"/>
      <c r="AC29" s="191"/>
      <c r="AD29" s="191"/>
      <c r="AE29" s="191"/>
      <c r="AF29" s="191"/>
      <c r="AG29" s="191"/>
      <c r="AH29" s="191"/>
      <c r="AI29" s="191"/>
      <c r="AJ29" s="191"/>
      <c r="AK29" s="208"/>
      <c r="AL29" s="208"/>
      <c r="AM29" s="208"/>
    </row>
    <row r="30" spans="3:61" ht="15" customHeight="1">
      <c r="C30" s="195">
        <f t="shared" si="4"/>
        <v>0</v>
      </c>
      <c r="D30" s="195">
        <f t="shared" si="5"/>
        <v>0</v>
      </c>
      <c r="F30" s="194">
        <f t="shared" si="16"/>
        <v>0</v>
      </c>
      <c r="G30" s="193">
        <f t="shared" si="6"/>
        <v>0</v>
      </c>
      <c r="H30" s="205" t="e">
        <f t="shared" si="2"/>
        <v>#NUM!</v>
      </c>
      <c r="I30" s="205" t="e">
        <f t="shared" si="17"/>
        <v>#NUM!</v>
      </c>
      <c r="J30" s="205" t="e">
        <f t="shared" si="7"/>
        <v>#NUM!</v>
      </c>
      <c r="K30" s="205" t="e">
        <f t="shared" si="8"/>
        <v>#NUM!</v>
      </c>
      <c r="L30" s="204" t="e">
        <f t="shared" si="9"/>
        <v>#NUM!</v>
      </c>
      <c r="M30" s="198"/>
      <c r="N30" s="198"/>
      <c r="O30" s="198"/>
      <c r="P30" s="198"/>
      <c r="Q30" s="195">
        <f t="shared" si="10"/>
        <v>0</v>
      </c>
      <c r="R30" s="195">
        <f t="shared" si="11"/>
        <v>0</v>
      </c>
      <c r="T30" s="194">
        <f t="shared" si="18"/>
        <v>0</v>
      </c>
      <c r="U30" s="193">
        <f t="shared" si="12"/>
        <v>44227</v>
      </c>
      <c r="V30" s="192">
        <f t="shared" si="13"/>
        <v>0</v>
      </c>
      <c r="W30" s="192">
        <f t="shared" si="14"/>
        <v>0</v>
      </c>
      <c r="X30" s="192">
        <f t="shared" si="19"/>
        <v>0</v>
      </c>
      <c r="Y30" s="192">
        <f t="shared" si="15"/>
        <v>0</v>
      </c>
      <c r="Z30" s="192">
        <f t="shared" si="20"/>
        <v>0</v>
      </c>
      <c r="AA30" s="191"/>
      <c r="AB30" s="203"/>
      <c r="AC30" s="191"/>
      <c r="AD30" s="206"/>
      <c r="AE30" s="191"/>
      <c r="AF30" s="191"/>
      <c r="AG30" s="207"/>
      <c r="AH30" s="207"/>
      <c r="AI30" s="207"/>
      <c r="AJ30" s="207"/>
      <c r="AK30" s="196"/>
      <c r="AL30" s="196"/>
      <c r="AM30" s="196"/>
    </row>
    <row r="31" spans="3:61" ht="15" customHeight="1">
      <c r="C31" s="195">
        <f t="shared" si="4"/>
        <v>0</v>
      </c>
      <c r="D31" s="195">
        <f t="shared" si="5"/>
        <v>0</v>
      </c>
      <c r="F31" s="194">
        <f t="shared" si="16"/>
        <v>0</v>
      </c>
      <c r="G31" s="193">
        <f t="shared" si="6"/>
        <v>0</v>
      </c>
      <c r="H31" s="205" t="e">
        <f t="shared" si="2"/>
        <v>#NUM!</v>
      </c>
      <c r="I31" s="205" t="e">
        <f t="shared" si="17"/>
        <v>#NUM!</v>
      </c>
      <c r="J31" s="205" t="e">
        <f t="shared" si="7"/>
        <v>#NUM!</v>
      </c>
      <c r="K31" s="205" t="e">
        <f t="shared" si="8"/>
        <v>#NUM!</v>
      </c>
      <c r="L31" s="204" t="e">
        <f t="shared" si="9"/>
        <v>#NUM!</v>
      </c>
      <c r="M31" s="198"/>
      <c r="N31" s="198"/>
      <c r="O31" s="198"/>
      <c r="P31" s="198"/>
      <c r="Q31" s="195">
        <f t="shared" si="10"/>
        <v>0</v>
      </c>
      <c r="R31" s="195">
        <f t="shared" si="11"/>
        <v>0</v>
      </c>
      <c r="T31" s="194">
        <f t="shared" si="18"/>
        <v>0</v>
      </c>
      <c r="U31" s="193">
        <f t="shared" si="12"/>
        <v>44255</v>
      </c>
      <c r="V31" s="192">
        <f t="shared" si="13"/>
        <v>0</v>
      </c>
      <c r="W31" s="192">
        <f t="shared" si="14"/>
        <v>0</v>
      </c>
      <c r="X31" s="192">
        <f t="shared" si="19"/>
        <v>0</v>
      </c>
      <c r="Y31" s="192">
        <f t="shared" si="15"/>
        <v>0</v>
      </c>
      <c r="Z31" s="192">
        <f t="shared" si="20"/>
        <v>0</v>
      </c>
      <c r="AA31" s="191"/>
      <c r="AB31" s="203"/>
      <c r="AC31" s="191"/>
      <c r="AD31" s="191"/>
      <c r="AE31" s="191"/>
      <c r="AF31" s="191"/>
      <c r="AG31" s="191"/>
      <c r="AH31" s="191"/>
      <c r="AI31" s="191"/>
      <c r="AJ31" s="191"/>
      <c r="AK31" s="208"/>
      <c r="AL31" s="208"/>
      <c r="AM31" s="208"/>
      <c r="AN31" s="209"/>
    </row>
    <row r="32" spans="3:61" ht="15" customHeight="1">
      <c r="C32" s="195">
        <f t="shared" si="4"/>
        <v>0</v>
      </c>
      <c r="D32" s="195">
        <f t="shared" si="5"/>
        <v>0</v>
      </c>
      <c r="F32" s="194">
        <f t="shared" si="16"/>
        <v>0</v>
      </c>
      <c r="G32" s="193">
        <f t="shared" si="6"/>
        <v>0</v>
      </c>
      <c r="H32" s="205" t="e">
        <f t="shared" si="2"/>
        <v>#NUM!</v>
      </c>
      <c r="I32" s="205" t="e">
        <f t="shared" si="17"/>
        <v>#NUM!</v>
      </c>
      <c r="J32" s="205" t="e">
        <f t="shared" si="7"/>
        <v>#NUM!</v>
      </c>
      <c r="K32" s="205" t="e">
        <f t="shared" si="8"/>
        <v>#NUM!</v>
      </c>
      <c r="L32" s="204" t="e">
        <f t="shared" si="9"/>
        <v>#NUM!</v>
      </c>
      <c r="M32" s="198"/>
      <c r="N32" s="198"/>
      <c r="O32" s="198"/>
      <c r="P32" s="198"/>
      <c r="Q32" s="195">
        <f t="shared" si="10"/>
        <v>0</v>
      </c>
      <c r="R32" s="195">
        <f t="shared" si="11"/>
        <v>0</v>
      </c>
      <c r="T32" s="194">
        <f t="shared" si="18"/>
        <v>0</v>
      </c>
      <c r="U32" s="193">
        <f t="shared" si="12"/>
        <v>44286</v>
      </c>
      <c r="V32" s="192">
        <f t="shared" si="13"/>
        <v>0</v>
      </c>
      <c r="W32" s="192">
        <f t="shared" si="14"/>
        <v>0</v>
      </c>
      <c r="X32" s="192">
        <f t="shared" si="19"/>
        <v>0</v>
      </c>
      <c r="Y32" s="192">
        <f t="shared" si="15"/>
        <v>0</v>
      </c>
      <c r="Z32" s="192">
        <f t="shared" si="20"/>
        <v>0</v>
      </c>
      <c r="AA32" s="191"/>
      <c r="AB32" s="203"/>
      <c r="AC32" s="191"/>
      <c r="AD32" s="206"/>
      <c r="AE32" s="191"/>
      <c r="AF32" s="191"/>
      <c r="AG32" s="207"/>
      <c r="AH32" s="207"/>
      <c r="AI32" s="207"/>
      <c r="AJ32" s="207"/>
      <c r="AK32" s="196"/>
      <c r="AL32" s="196"/>
      <c r="AM32" s="196"/>
    </row>
    <row r="33" spans="3:39" ht="15" customHeight="1">
      <c r="C33" s="195">
        <f t="shared" si="4"/>
        <v>0</v>
      </c>
      <c r="D33" s="195">
        <f t="shared" si="5"/>
        <v>0</v>
      </c>
      <c r="F33" s="194">
        <f t="shared" si="16"/>
        <v>0</v>
      </c>
      <c r="G33" s="193">
        <f t="shared" si="6"/>
        <v>0</v>
      </c>
      <c r="H33" s="205" t="e">
        <f t="shared" si="2"/>
        <v>#NUM!</v>
      </c>
      <c r="I33" s="205" t="e">
        <f t="shared" si="17"/>
        <v>#NUM!</v>
      </c>
      <c r="J33" s="205" t="e">
        <f t="shared" si="7"/>
        <v>#NUM!</v>
      </c>
      <c r="K33" s="205" t="e">
        <f t="shared" si="8"/>
        <v>#NUM!</v>
      </c>
      <c r="L33" s="204" t="e">
        <f t="shared" si="9"/>
        <v>#NUM!</v>
      </c>
      <c r="M33" s="198"/>
      <c r="N33" s="198"/>
      <c r="O33" s="198"/>
      <c r="P33" s="198"/>
      <c r="Q33" s="195">
        <f t="shared" si="10"/>
        <v>0</v>
      </c>
      <c r="R33" s="195">
        <f t="shared" si="11"/>
        <v>0</v>
      </c>
      <c r="T33" s="194">
        <f t="shared" si="18"/>
        <v>0</v>
      </c>
      <c r="U33" s="193">
        <f t="shared" si="12"/>
        <v>44316</v>
      </c>
      <c r="V33" s="192">
        <f t="shared" si="13"/>
        <v>0</v>
      </c>
      <c r="W33" s="192">
        <f t="shared" si="14"/>
        <v>0</v>
      </c>
      <c r="X33" s="192">
        <f t="shared" si="19"/>
        <v>0</v>
      </c>
      <c r="Y33" s="192">
        <f t="shared" si="15"/>
        <v>0</v>
      </c>
      <c r="Z33" s="192">
        <f t="shared" si="20"/>
        <v>0</v>
      </c>
      <c r="AA33" s="191"/>
      <c r="AB33" s="203"/>
      <c r="AC33" s="191"/>
      <c r="AD33" s="191"/>
      <c r="AE33" s="191"/>
      <c r="AF33" s="191"/>
      <c r="AG33" s="191"/>
      <c r="AH33" s="191"/>
      <c r="AI33" s="191"/>
      <c r="AJ33" s="191"/>
      <c r="AK33" s="208"/>
      <c r="AL33" s="208"/>
      <c r="AM33" s="208"/>
    </row>
    <row r="34" spans="3:39" ht="15" customHeight="1">
      <c r="C34" s="195">
        <f t="shared" si="4"/>
        <v>0</v>
      </c>
      <c r="D34" s="195">
        <f t="shared" si="5"/>
        <v>0</v>
      </c>
      <c r="F34" s="194">
        <f t="shared" si="16"/>
        <v>0</v>
      </c>
      <c r="G34" s="193">
        <f t="shared" si="6"/>
        <v>0</v>
      </c>
      <c r="H34" s="205" t="e">
        <f t="shared" si="2"/>
        <v>#NUM!</v>
      </c>
      <c r="I34" s="205" t="e">
        <f t="shared" si="17"/>
        <v>#NUM!</v>
      </c>
      <c r="J34" s="205" t="e">
        <f t="shared" si="7"/>
        <v>#NUM!</v>
      </c>
      <c r="K34" s="205" t="e">
        <f t="shared" si="8"/>
        <v>#NUM!</v>
      </c>
      <c r="L34" s="204" t="e">
        <f t="shared" si="9"/>
        <v>#NUM!</v>
      </c>
      <c r="M34" s="198"/>
      <c r="N34" s="198"/>
      <c r="O34" s="198"/>
      <c r="P34" s="198"/>
      <c r="Q34" s="195">
        <f t="shared" si="10"/>
        <v>0</v>
      </c>
      <c r="R34" s="195">
        <f t="shared" si="11"/>
        <v>0</v>
      </c>
      <c r="T34" s="194">
        <f t="shared" si="18"/>
        <v>0</v>
      </c>
      <c r="U34" s="193">
        <f t="shared" si="12"/>
        <v>44347</v>
      </c>
      <c r="V34" s="192">
        <f t="shared" si="13"/>
        <v>0</v>
      </c>
      <c r="W34" s="192">
        <f t="shared" si="14"/>
        <v>0</v>
      </c>
      <c r="X34" s="192">
        <f t="shared" si="19"/>
        <v>0</v>
      </c>
      <c r="Y34" s="192">
        <f t="shared" si="15"/>
        <v>0</v>
      </c>
      <c r="Z34" s="192">
        <f t="shared" si="20"/>
        <v>0</v>
      </c>
      <c r="AA34" s="191"/>
      <c r="AB34" s="203"/>
      <c r="AC34" s="191"/>
      <c r="AD34" s="206"/>
      <c r="AE34" s="191"/>
      <c r="AF34" s="191"/>
      <c r="AG34" s="207"/>
      <c r="AH34" s="191"/>
      <c r="AI34" s="207"/>
      <c r="AJ34" s="207"/>
      <c r="AK34" s="196"/>
      <c r="AL34" s="196"/>
      <c r="AM34" s="196"/>
    </row>
    <row r="35" spans="3:39" ht="15" customHeight="1">
      <c r="C35" s="195">
        <f t="shared" si="4"/>
        <v>0</v>
      </c>
      <c r="D35" s="195">
        <f t="shared" si="5"/>
        <v>0</v>
      </c>
      <c r="F35" s="194">
        <f t="shared" si="16"/>
        <v>0</v>
      </c>
      <c r="G35" s="193">
        <f t="shared" si="6"/>
        <v>0</v>
      </c>
      <c r="H35" s="205" t="e">
        <f t="shared" si="2"/>
        <v>#NUM!</v>
      </c>
      <c r="I35" s="205" t="e">
        <f t="shared" si="17"/>
        <v>#NUM!</v>
      </c>
      <c r="J35" s="205" t="e">
        <f t="shared" si="7"/>
        <v>#NUM!</v>
      </c>
      <c r="K35" s="205" t="e">
        <f t="shared" si="8"/>
        <v>#NUM!</v>
      </c>
      <c r="L35" s="204" t="e">
        <f t="shared" si="9"/>
        <v>#NUM!</v>
      </c>
      <c r="M35" s="198"/>
      <c r="N35" s="198"/>
      <c r="O35" s="198"/>
      <c r="P35" s="198"/>
      <c r="Q35" s="195">
        <f t="shared" si="10"/>
        <v>0</v>
      </c>
      <c r="R35" s="195">
        <f t="shared" si="11"/>
        <v>0</v>
      </c>
      <c r="T35" s="194">
        <f t="shared" si="18"/>
        <v>0</v>
      </c>
      <c r="U35" s="193">
        <f t="shared" si="12"/>
        <v>44377</v>
      </c>
      <c r="V35" s="192">
        <f t="shared" si="13"/>
        <v>0</v>
      </c>
      <c r="W35" s="192">
        <f t="shared" si="14"/>
        <v>0</v>
      </c>
      <c r="X35" s="192">
        <f t="shared" si="19"/>
        <v>0</v>
      </c>
      <c r="Y35" s="192">
        <f t="shared" si="15"/>
        <v>0</v>
      </c>
      <c r="Z35" s="192">
        <f t="shared" si="20"/>
        <v>0</v>
      </c>
      <c r="AA35" s="191"/>
      <c r="AB35" s="203"/>
      <c r="AC35" s="191"/>
      <c r="AD35" s="191"/>
      <c r="AE35" s="191"/>
      <c r="AF35" s="191"/>
      <c r="AG35" s="191"/>
      <c r="AH35" s="191"/>
      <c r="AI35" s="191"/>
      <c r="AJ35" s="191"/>
      <c r="AK35" s="208"/>
      <c r="AL35" s="208"/>
      <c r="AM35" s="208"/>
    </row>
    <row r="36" spans="3:39" ht="15" customHeight="1">
      <c r="C36" s="195">
        <f t="shared" si="4"/>
        <v>0</v>
      </c>
      <c r="D36" s="195">
        <f t="shared" si="5"/>
        <v>0</v>
      </c>
      <c r="F36" s="194">
        <f t="shared" si="16"/>
        <v>0</v>
      </c>
      <c r="G36" s="193">
        <f t="shared" si="6"/>
        <v>0</v>
      </c>
      <c r="H36" s="205" t="e">
        <f t="shared" si="2"/>
        <v>#NUM!</v>
      </c>
      <c r="I36" s="205" t="e">
        <f t="shared" si="17"/>
        <v>#NUM!</v>
      </c>
      <c r="J36" s="205" t="e">
        <f t="shared" si="7"/>
        <v>#NUM!</v>
      </c>
      <c r="K36" s="205" t="e">
        <f t="shared" si="8"/>
        <v>#NUM!</v>
      </c>
      <c r="L36" s="204" t="e">
        <f t="shared" si="9"/>
        <v>#NUM!</v>
      </c>
      <c r="M36" s="198"/>
      <c r="N36" s="198"/>
      <c r="O36" s="198"/>
      <c r="P36" s="198"/>
      <c r="Q36" s="195">
        <f t="shared" si="10"/>
        <v>0</v>
      </c>
      <c r="R36" s="195">
        <f t="shared" si="11"/>
        <v>0</v>
      </c>
      <c r="T36" s="194">
        <f t="shared" si="18"/>
        <v>0</v>
      </c>
      <c r="U36" s="193">
        <f t="shared" si="12"/>
        <v>44408</v>
      </c>
      <c r="V36" s="192">
        <f t="shared" si="13"/>
        <v>0</v>
      </c>
      <c r="W36" s="192">
        <f t="shared" si="14"/>
        <v>0</v>
      </c>
      <c r="X36" s="192">
        <f t="shared" si="19"/>
        <v>0</v>
      </c>
      <c r="Y36" s="192">
        <f t="shared" si="15"/>
        <v>0</v>
      </c>
      <c r="Z36" s="192">
        <f t="shared" si="20"/>
        <v>0</v>
      </c>
      <c r="AA36" s="191"/>
      <c r="AB36" s="203"/>
      <c r="AC36" s="191"/>
      <c r="AD36" s="206"/>
      <c r="AE36" s="191"/>
      <c r="AF36" s="191"/>
      <c r="AG36" s="207"/>
      <c r="AH36" s="191"/>
      <c r="AI36" s="207"/>
      <c r="AJ36" s="207"/>
      <c r="AK36" s="196"/>
      <c r="AL36" s="196"/>
      <c r="AM36" s="196"/>
    </row>
    <row r="37" spans="3:39" ht="15" customHeight="1">
      <c r="C37" s="195">
        <f t="shared" si="4"/>
        <v>0</v>
      </c>
      <c r="D37" s="195">
        <f t="shared" si="5"/>
        <v>0</v>
      </c>
      <c r="F37" s="194">
        <f t="shared" si="16"/>
        <v>0</v>
      </c>
      <c r="G37" s="193">
        <f t="shared" si="6"/>
        <v>0</v>
      </c>
      <c r="H37" s="205" t="e">
        <f t="shared" si="2"/>
        <v>#NUM!</v>
      </c>
      <c r="I37" s="205" t="e">
        <f t="shared" si="17"/>
        <v>#NUM!</v>
      </c>
      <c r="J37" s="205" t="e">
        <f t="shared" si="7"/>
        <v>#NUM!</v>
      </c>
      <c r="K37" s="205" t="e">
        <f t="shared" si="8"/>
        <v>#NUM!</v>
      </c>
      <c r="L37" s="204" t="e">
        <f t="shared" si="9"/>
        <v>#NUM!</v>
      </c>
      <c r="M37" s="198"/>
      <c r="N37" s="198"/>
      <c r="O37" s="198"/>
      <c r="P37" s="198"/>
      <c r="Q37" s="195">
        <f t="shared" si="10"/>
        <v>0</v>
      </c>
      <c r="R37" s="195">
        <f t="shared" si="11"/>
        <v>0</v>
      </c>
      <c r="T37" s="194">
        <f t="shared" si="18"/>
        <v>0</v>
      </c>
      <c r="U37" s="193">
        <f t="shared" si="12"/>
        <v>44439</v>
      </c>
      <c r="V37" s="192">
        <f t="shared" si="13"/>
        <v>0</v>
      </c>
      <c r="W37" s="192">
        <f t="shared" si="14"/>
        <v>0</v>
      </c>
      <c r="X37" s="192">
        <f t="shared" si="19"/>
        <v>0</v>
      </c>
      <c r="Y37" s="192">
        <f t="shared" si="15"/>
        <v>0</v>
      </c>
      <c r="Z37" s="192">
        <f t="shared" si="20"/>
        <v>0</v>
      </c>
      <c r="AA37" s="191"/>
      <c r="AB37" s="203"/>
      <c r="AC37" s="191"/>
      <c r="AD37" s="191"/>
      <c r="AE37" s="191"/>
      <c r="AF37" s="191"/>
      <c r="AG37" s="191"/>
      <c r="AH37" s="191"/>
      <c r="AI37" s="191"/>
      <c r="AJ37" s="191"/>
      <c r="AK37" s="208"/>
      <c r="AL37" s="208"/>
      <c r="AM37" s="208"/>
    </row>
    <row r="38" spans="3:39" ht="15" customHeight="1">
      <c r="C38" s="195">
        <f t="shared" si="4"/>
        <v>0</v>
      </c>
      <c r="D38" s="195">
        <f t="shared" si="5"/>
        <v>0</v>
      </c>
      <c r="F38" s="194">
        <f t="shared" si="16"/>
        <v>0</v>
      </c>
      <c r="G38" s="193">
        <f t="shared" si="6"/>
        <v>0</v>
      </c>
      <c r="H38" s="205" t="e">
        <f t="shared" si="2"/>
        <v>#NUM!</v>
      </c>
      <c r="I38" s="205" t="e">
        <f t="shared" si="17"/>
        <v>#NUM!</v>
      </c>
      <c r="J38" s="205" t="e">
        <f t="shared" si="7"/>
        <v>#NUM!</v>
      </c>
      <c r="K38" s="205" t="e">
        <f t="shared" si="8"/>
        <v>#NUM!</v>
      </c>
      <c r="L38" s="204" t="e">
        <f t="shared" si="9"/>
        <v>#NUM!</v>
      </c>
      <c r="M38" s="198"/>
      <c r="N38" s="198"/>
      <c r="O38" s="198"/>
      <c r="P38" s="198"/>
      <c r="Q38" s="195">
        <f t="shared" si="10"/>
        <v>0</v>
      </c>
      <c r="R38" s="195">
        <f t="shared" si="11"/>
        <v>0</v>
      </c>
      <c r="T38" s="194">
        <f t="shared" si="18"/>
        <v>0</v>
      </c>
      <c r="U38" s="193">
        <f t="shared" si="12"/>
        <v>44469</v>
      </c>
      <c r="V38" s="192">
        <f t="shared" si="13"/>
        <v>0</v>
      </c>
      <c r="W38" s="192">
        <f t="shared" si="14"/>
        <v>0</v>
      </c>
      <c r="X38" s="192">
        <f t="shared" si="19"/>
        <v>0</v>
      </c>
      <c r="Y38" s="192">
        <f t="shared" si="15"/>
        <v>0</v>
      </c>
      <c r="Z38" s="192">
        <f t="shared" si="20"/>
        <v>0</v>
      </c>
      <c r="AA38" s="191"/>
      <c r="AB38" s="203"/>
      <c r="AC38" s="191"/>
      <c r="AD38" s="206"/>
      <c r="AE38" s="191"/>
      <c r="AF38" s="191"/>
      <c r="AG38" s="207"/>
      <c r="AH38" s="191"/>
      <c r="AI38" s="207"/>
      <c r="AJ38" s="207"/>
      <c r="AK38" s="196"/>
      <c r="AL38" s="196"/>
      <c r="AM38" s="196"/>
    </row>
    <row r="39" spans="3:39" ht="15" customHeight="1">
      <c r="C39" s="195">
        <f t="shared" si="4"/>
        <v>0</v>
      </c>
      <c r="D39" s="195">
        <f t="shared" si="5"/>
        <v>0</v>
      </c>
      <c r="F39" s="194">
        <f t="shared" si="16"/>
        <v>0</v>
      </c>
      <c r="G39" s="193">
        <f t="shared" si="6"/>
        <v>0</v>
      </c>
      <c r="H39" s="205" t="e">
        <f t="shared" si="2"/>
        <v>#NUM!</v>
      </c>
      <c r="I39" s="205" t="e">
        <f t="shared" si="17"/>
        <v>#NUM!</v>
      </c>
      <c r="J39" s="205" t="e">
        <f t="shared" si="7"/>
        <v>#NUM!</v>
      </c>
      <c r="K39" s="205" t="e">
        <f t="shared" si="8"/>
        <v>#NUM!</v>
      </c>
      <c r="L39" s="204" t="e">
        <f t="shared" si="9"/>
        <v>#NUM!</v>
      </c>
      <c r="M39" s="198"/>
      <c r="N39" s="198"/>
      <c r="O39" s="198"/>
      <c r="P39" s="198"/>
      <c r="Q39" s="195">
        <f t="shared" si="10"/>
        <v>0</v>
      </c>
      <c r="R39" s="195">
        <f t="shared" si="11"/>
        <v>0</v>
      </c>
      <c r="T39" s="194">
        <f t="shared" si="18"/>
        <v>0</v>
      </c>
      <c r="U39" s="193">
        <f t="shared" si="12"/>
        <v>44500</v>
      </c>
      <c r="V39" s="192">
        <f t="shared" si="13"/>
        <v>0</v>
      </c>
      <c r="W39" s="192">
        <f t="shared" si="14"/>
        <v>0</v>
      </c>
      <c r="X39" s="192">
        <f t="shared" si="19"/>
        <v>0</v>
      </c>
      <c r="Y39" s="192">
        <f t="shared" si="15"/>
        <v>0</v>
      </c>
      <c r="Z39" s="192">
        <f t="shared" si="20"/>
        <v>0</v>
      </c>
      <c r="AA39" s="191"/>
      <c r="AB39" s="203"/>
      <c r="AC39" s="191"/>
      <c r="AD39" s="191"/>
      <c r="AE39" s="191"/>
      <c r="AF39" s="191"/>
      <c r="AG39" s="191"/>
      <c r="AH39" s="191"/>
      <c r="AI39" s="191"/>
      <c r="AJ39" s="191"/>
      <c r="AK39" s="208"/>
      <c r="AL39" s="208"/>
      <c r="AM39" s="197"/>
    </row>
    <row r="40" spans="3:39" ht="15" customHeight="1">
      <c r="C40" s="195">
        <f t="shared" si="4"/>
        <v>0</v>
      </c>
      <c r="D40" s="195">
        <f t="shared" si="5"/>
        <v>0</v>
      </c>
      <c r="F40" s="194">
        <f t="shared" si="16"/>
        <v>0</v>
      </c>
      <c r="G40" s="193">
        <f t="shared" si="6"/>
        <v>0</v>
      </c>
      <c r="H40" s="205" t="e">
        <f t="shared" si="2"/>
        <v>#NUM!</v>
      </c>
      <c r="I40" s="205" t="e">
        <f t="shared" si="17"/>
        <v>#NUM!</v>
      </c>
      <c r="J40" s="205" t="e">
        <f t="shared" si="7"/>
        <v>#NUM!</v>
      </c>
      <c r="K40" s="205" t="e">
        <f t="shared" si="8"/>
        <v>#NUM!</v>
      </c>
      <c r="L40" s="204" t="e">
        <f t="shared" si="9"/>
        <v>#NUM!</v>
      </c>
      <c r="M40" s="198"/>
      <c r="N40" s="198"/>
      <c r="O40" s="198"/>
      <c r="P40" s="198"/>
      <c r="Q40" s="195">
        <f t="shared" si="10"/>
        <v>0</v>
      </c>
      <c r="R40" s="195">
        <f t="shared" si="11"/>
        <v>0</v>
      </c>
      <c r="T40" s="194">
        <f t="shared" si="18"/>
        <v>0</v>
      </c>
      <c r="U40" s="193">
        <f t="shared" si="12"/>
        <v>44530</v>
      </c>
      <c r="V40" s="192">
        <f t="shared" si="13"/>
        <v>0</v>
      </c>
      <c r="W40" s="192">
        <f t="shared" si="14"/>
        <v>0</v>
      </c>
      <c r="X40" s="192">
        <f t="shared" si="19"/>
        <v>0</v>
      </c>
      <c r="Y40" s="192">
        <f t="shared" si="15"/>
        <v>0</v>
      </c>
      <c r="Z40" s="192">
        <f t="shared" si="20"/>
        <v>0</v>
      </c>
      <c r="AA40" s="191"/>
      <c r="AB40" s="203"/>
      <c r="AC40" s="191"/>
      <c r="AD40" s="206"/>
      <c r="AE40" s="191"/>
      <c r="AF40" s="191"/>
      <c r="AG40" s="191"/>
      <c r="AH40" s="191"/>
      <c r="AI40" s="191"/>
      <c r="AJ40" s="207"/>
      <c r="AK40" s="196"/>
      <c r="AL40" s="196"/>
      <c r="AM40" s="196"/>
    </row>
    <row r="41" spans="3:39" ht="15" customHeight="1">
      <c r="C41" s="195">
        <f t="shared" si="4"/>
        <v>0</v>
      </c>
      <c r="D41" s="195">
        <f t="shared" si="5"/>
        <v>0</v>
      </c>
      <c r="F41" s="194">
        <f t="shared" si="16"/>
        <v>0</v>
      </c>
      <c r="G41" s="193">
        <f t="shared" si="6"/>
        <v>0</v>
      </c>
      <c r="H41" s="205" t="e">
        <f t="shared" si="2"/>
        <v>#NUM!</v>
      </c>
      <c r="I41" s="205" t="e">
        <f t="shared" si="17"/>
        <v>#NUM!</v>
      </c>
      <c r="J41" s="205" t="e">
        <f t="shared" si="7"/>
        <v>#NUM!</v>
      </c>
      <c r="K41" s="205" t="e">
        <f t="shared" si="8"/>
        <v>#NUM!</v>
      </c>
      <c r="L41" s="204" t="e">
        <f t="shared" si="9"/>
        <v>#NUM!</v>
      </c>
      <c r="M41" s="198"/>
      <c r="N41" s="198"/>
      <c r="O41" s="198"/>
      <c r="P41" s="198"/>
      <c r="Q41" s="195">
        <f t="shared" si="10"/>
        <v>0</v>
      </c>
      <c r="R41" s="195">
        <f t="shared" si="11"/>
        <v>0</v>
      </c>
      <c r="T41" s="194">
        <f t="shared" si="18"/>
        <v>0</v>
      </c>
      <c r="U41" s="193">
        <f t="shared" si="12"/>
        <v>44561</v>
      </c>
      <c r="V41" s="192">
        <f t="shared" si="13"/>
        <v>0</v>
      </c>
      <c r="W41" s="192">
        <f t="shared" si="14"/>
        <v>0</v>
      </c>
      <c r="X41" s="192">
        <f t="shared" si="19"/>
        <v>0</v>
      </c>
      <c r="Y41" s="192">
        <f t="shared" si="15"/>
        <v>0</v>
      </c>
      <c r="Z41" s="192">
        <f t="shared" si="20"/>
        <v>0</v>
      </c>
      <c r="AA41" s="191"/>
      <c r="AB41" s="203"/>
      <c r="AC41" s="191"/>
      <c r="AD41" s="191"/>
      <c r="AE41" s="191"/>
      <c r="AF41" s="191"/>
      <c r="AG41" s="191"/>
      <c r="AH41" s="191"/>
      <c r="AI41" s="191"/>
      <c r="AJ41" s="191"/>
      <c r="AK41" s="189"/>
      <c r="AL41" s="189"/>
      <c r="AM41" s="189"/>
    </row>
    <row r="42" spans="3:39" ht="15" customHeight="1">
      <c r="C42" s="195">
        <f t="shared" si="4"/>
        <v>0</v>
      </c>
      <c r="D42" s="195">
        <f t="shared" si="5"/>
        <v>0</v>
      </c>
      <c r="F42" s="194">
        <f t="shared" si="16"/>
        <v>0</v>
      </c>
      <c r="G42" s="193">
        <f t="shared" si="6"/>
        <v>0</v>
      </c>
      <c r="H42" s="205" t="e">
        <f t="shared" si="2"/>
        <v>#NUM!</v>
      </c>
      <c r="I42" s="205" t="e">
        <f t="shared" si="17"/>
        <v>#NUM!</v>
      </c>
      <c r="J42" s="205" t="e">
        <f t="shared" si="7"/>
        <v>#NUM!</v>
      </c>
      <c r="K42" s="205" t="e">
        <f t="shared" si="8"/>
        <v>#NUM!</v>
      </c>
      <c r="L42" s="204" t="e">
        <f t="shared" si="9"/>
        <v>#NUM!</v>
      </c>
      <c r="M42" s="198"/>
      <c r="N42" s="198"/>
      <c r="O42" s="198"/>
      <c r="P42" s="198"/>
      <c r="Q42" s="195">
        <f t="shared" si="10"/>
        <v>0</v>
      </c>
      <c r="R42" s="195">
        <f t="shared" si="11"/>
        <v>0</v>
      </c>
      <c r="T42" s="194">
        <f t="shared" si="18"/>
        <v>0</v>
      </c>
      <c r="U42" s="193">
        <f t="shared" si="12"/>
        <v>44592</v>
      </c>
      <c r="V42" s="192">
        <f t="shared" si="13"/>
        <v>0</v>
      </c>
      <c r="W42" s="192">
        <f t="shared" si="14"/>
        <v>0</v>
      </c>
      <c r="X42" s="192">
        <f t="shared" si="19"/>
        <v>0</v>
      </c>
      <c r="Y42" s="192">
        <f t="shared" si="15"/>
        <v>0</v>
      </c>
      <c r="Z42" s="192">
        <f t="shared" si="20"/>
        <v>0</v>
      </c>
      <c r="AA42" s="191"/>
      <c r="AB42" s="203"/>
      <c r="AC42" s="191"/>
      <c r="AD42" s="206"/>
      <c r="AE42" s="191"/>
      <c r="AF42" s="191"/>
      <c r="AG42" s="191"/>
      <c r="AH42" s="191"/>
      <c r="AI42" s="191"/>
      <c r="AJ42" s="191"/>
      <c r="AK42" s="189"/>
      <c r="AL42" s="189"/>
      <c r="AM42" s="189"/>
    </row>
    <row r="43" spans="3:39" ht="15" customHeight="1">
      <c r="C43" s="195">
        <f t="shared" si="4"/>
        <v>0</v>
      </c>
      <c r="D43" s="195">
        <f t="shared" si="5"/>
        <v>0</v>
      </c>
      <c r="F43" s="194">
        <f t="shared" si="16"/>
        <v>0</v>
      </c>
      <c r="G43" s="193">
        <f t="shared" si="6"/>
        <v>0</v>
      </c>
      <c r="H43" s="205" t="e">
        <f t="shared" si="2"/>
        <v>#NUM!</v>
      </c>
      <c r="I43" s="205" t="e">
        <f t="shared" si="17"/>
        <v>#NUM!</v>
      </c>
      <c r="J43" s="205" t="e">
        <f t="shared" si="7"/>
        <v>#NUM!</v>
      </c>
      <c r="K43" s="205" t="e">
        <f t="shared" si="8"/>
        <v>#NUM!</v>
      </c>
      <c r="L43" s="204" t="e">
        <f t="shared" si="9"/>
        <v>#NUM!</v>
      </c>
      <c r="M43" s="198"/>
      <c r="N43" s="198"/>
      <c r="O43" s="198"/>
      <c r="P43" s="198"/>
      <c r="Q43" s="195">
        <f t="shared" si="10"/>
        <v>0</v>
      </c>
      <c r="R43" s="195">
        <f t="shared" si="11"/>
        <v>0</v>
      </c>
      <c r="T43" s="194">
        <f t="shared" si="18"/>
        <v>0</v>
      </c>
      <c r="U43" s="193">
        <f t="shared" si="12"/>
        <v>44620</v>
      </c>
      <c r="V43" s="192">
        <f t="shared" si="13"/>
        <v>0</v>
      </c>
      <c r="W43" s="192">
        <f t="shared" si="14"/>
        <v>0</v>
      </c>
      <c r="X43" s="192">
        <f t="shared" si="19"/>
        <v>0</v>
      </c>
      <c r="Y43" s="192">
        <f t="shared" si="15"/>
        <v>0</v>
      </c>
      <c r="Z43" s="192">
        <f t="shared" si="20"/>
        <v>0</v>
      </c>
      <c r="AA43" s="191"/>
      <c r="AB43" s="203"/>
      <c r="AC43" s="191"/>
      <c r="AD43" s="191"/>
      <c r="AE43" s="191"/>
      <c r="AF43" s="191"/>
      <c r="AG43" s="191"/>
      <c r="AH43" s="191"/>
      <c r="AI43" s="191"/>
      <c r="AJ43" s="191"/>
      <c r="AK43" s="189"/>
      <c r="AL43" s="189"/>
      <c r="AM43" s="189"/>
    </row>
    <row r="44" spans="3:39" ht="15" customHeight="1">
      <c r="C44" s="195">
        <f t="shared" si="4"/>
        <v>0</v>
      </c>
      <c r="D44" s="195">
        <f t="shared" si="5"/>
        <v>0</v>
      </c>
      <c r="F44" s="194">
        <f t="shared" si="16"/>
        <v>0</v>
      </c>
      <c r="G44" s="193">
        <f t="shared" si="6"/>
        <v>0</v>
      </c>
      <c r="H44" s="205" t="e">
        <f t="shared" si="2"/>
        <v>#NUM!</v>
      </c>
      <c r="I44" s="205" t="e">
        <f t="shared" si="17"/>
        <v>#NUM!</v>
      </c>
      <c r="J44" s="205" t="e">
        <f t="shared" si="7"/>
        <v>#NUM!</v>
      </c>
      <c r="K44" s="205" t="e">
        <f t="shared" si="8"/>
        <v>#NUM!</v>
      </c>
      <c r="L44" s="204" t="e">
        <f t="shared" si="9"/>
        <v>#NUM!</v>
      </c>
      <c r="M44" s="198"/>
      <c r="N44" s="198"/>
      <c r="O44" s="198"/>
      <c r="P44" s="198"/>
      <c r="Q44" s="195">
        <f t="shared" si="10"/>
        <v>0</v>
      </c>
      <c r="R44" s="195">
        <f t="shared" si="11"/>
        <v>0</v>
      </c>
      <c r="T44" s="194">
        <f t="shared" si="18"/>
        <v>0</v>
      </c>
      <c r="U44" s="193">
        <f t="shared" si="12"/>
        <v>44651</v>
      </c>
      <c r="V44" s="192">
        <f t="shared" si="13"/>
        <v>0</v>
      </c>
      <c r="W44" s="192">
        <f t="shared" si="14"/>
        <v>0</v>
      </c>
      <c r="X44" s="192">
        <f t="shared" si="19"/>
        <v>0</v>
      </c>
      <c r="Y44" s="192">
        <f t="shared" si="15"/>
        <v>0</v>
      </c>
      <c r="Z44" s="192">
        <f t="shared" si="20"/>
        <v>0</v>
      </c>
      <c r="AA44" s="191"/>
      <c r="AB44" s="203"/>
      <c r="AC44" s="191"/>
      <c r="AD44" s="206"/>
      <c r="AE44" s="191"/>
      <c r="AF44" s="191"/>
      <c r="AG44" s="191"/>
      <c r="AH44" s="191"/>
      <c r="AI44" s="191"/>
      <c r="AJ44" s="191"/>
      <c r="AK44" s="189"/>
      <c r="AL44" s="189"/>
      <c r="AM44" s="189"/>
    </row>
    <row r="45" spans="3:39" ht="15" customHeight="1">
      <c r="C45" s="195">
        <f t="shared" si="4"/>
        <v>0</v>
      </c>
      <c r="D45" s="195">
        <f t="shared" si="5"/>
        <v>0</v>
      </c>
      <c r="F45" s="194">
        <f t="shared" si="16"/>
        <v>0</v>
      </c>
      <c r="G45" s="193">
        <f t="shared" si="6"/>
        <v>0</v>
      </c>
      <c r="H45" s="205" t="e">
        <f t="shared" si="2"/>
        <v>#NUM!</v>
      </c>
      <c r="I45" s="205" t="e">
        <f t="shared" si="17"/>
        <v>#NUM!</v>
      </c>
      <c r="J45" s="205" t="e">
        <f t="shared" si="7"/>
        <v>#NUM!</v>
      </c>
      <c r="K45" s="205" t="e">
        <f t="shared" si="8"/>
        <v>#NUM!</v>
      </c>
      <c r="L45" s="204" t="e">
        <f t="shared" si="9"/>
        <v>#NUM!</v>
      </c>
      <c r="M45" s="198"/>
      <c r="N45" s="198"/>
      <c r="O45" s="198"/>
      <c r="P45" s="198"/>
      <c r="Q45" s="195">
        <f t="shared" si="10"/>
        <v>0</v>
      </c>
      <c r="R45" s="195">
        <f t="shared" si="11"/>
        <v>0</v>
      </c>
      <c r="T45" s="194">
        <f t="shared" si="18"/>
        <v>0</v>
      </c>
      <c r="U45" s="193">
        <f t="shared" si="12"/>
        <v>44681</v>
      </c>
      <c r="V45" s="192">
        <f t="shared" si="13"/>
        <v>0</v>
      </c>
      <c r="W45" s="192">
        <f t="shared" si="14"/>
        <v>0</v>
      </c>
      <c r="X45" s="192">
        <f t="shared" si="19"/>
        <v>0</v>
      </c>
      <c r="Y45" s="192">
        <f t="shared" si="15"/>
        <v>0</v>
      </c>
      <c r="Z45" s="192">
        <f t="shared" si="20"/>
        <v>0</v>
      </c>
      <c r="AA45" s="191"/>
      <c r="AB45" s="203"/>
      <c r="AC45" s="191"/>
      <c r="AD45" s="191"/>
      <c r="AE45" s="191"/>
      <c r="AF45" s="191"/>
      <c r="AG45" s="191"/>
      <c r="AH45" s="191"/>
      <c r="AI45" s="191"/>
      <c r="AJ45" s="191"/>
      <c r="AK45" s="189"/>
      <c r="AL45" s="189"/>
      <c r="AM45" s="189"/>
    </row>
    <row r="46" spans="3:39" ht="15" customHeight="1">
      <c r="C46" s="195">
        <f t="shared" si="4"/>
        <v>0</v>
      </c>
      <c r="D46" s="195">
        <f t="shared" si="5"/>
        <v>0</v>
      </c>
      <c r="F46" s="194">
        <f t="shared" si="16"/>
        <v>0</v>
      </c>
      <c r="G46" s="193">
        <f t="shared" si="6"/>
        <v>0</v>
      </c>
      <c r="H46" s="205" t="e">
        <f t="shared" si="2"/>
        <v>#NUM!</v>
      </c>
      <c r="I46" s="205" t="e">
        <f t="shared" si="17"/>
        <v>#NUM!</v>
      </c>
      <c r="J46" s="205" t="e">
        <f t="shared" si="7"/>
        <v>#NUM!</v>
      </c>
      <c r="K46" s="205" t="e">
        <f t="shared" si="8"/>
        <v>#NUM!</v>
      </c>
      <c r="L46" s="204" t="e">
        <f t="shared" si="9"/>
        <v>#NUM!</v>
      </c>
      <c r="M46" s="198"/>
      <c r="N46" s="198"/>
      <c r="O46" s="198"/>
      <c r="P46" s="198"/>
      <c r="Q46" s="195">
        <f t="shared" si="10"/>
        <v>0</v>
      </c>
      <c r="R46" s="195">
        <f t="shared" si="11"/>
        <v>0</v>
      </c>
      <c r="T46" s="194">
        <f t="shared" si="18"/>
        <v>0</v>
      </c>
      <c r="U46" s="193">
        <f t="shared" si="12"/>
        <v>44712</v>
      </c>
      <c r="V46" s="192">
        <f t="shared" si="13"/>
        <v>0</v>
      </c>
      <c r="W46" s="192">
        <f t="shared" si="14"/>
        <v>0</v>
      </c>
      <c r="X46" s="192">
        <f t="shared" si="19"/>
        <v>0</v>
      </c>
      <c r="Y46" s="192">
        <f t="shared" si="15"/>
        <v>0</v>
      </c>
      <c r="Z46" s="192">
        <f t="shared" si="20"/>
        <v>0</v>
      </c>
      <c r="AA46" s="191"/>
      <c r="AB46" s="203"/>
      <c r="AC46" s="191"/>
      <c r="AD46" s="206"/>
      <c r="AE46" s="191"/>
      <c r="AF46" s="191"/>
      <c r="AG46" s="191"/>
      <c r="AH46" s="191"/>
      <c r="AI46" s="191"/>
      <c r="AJ46" s="191"/>
      <c r="AK46" s="189"/>
      <c r="AL46" s="189"/>
      <c r="AM46" s="189"/>
    </row>
    <row r="47" spans="3:39" ht="15" customHeight="1">
      <c r="C47" s="195">
        <f t="shared" si="4"/>
        <v>0</v>
      </c>
      <c r="D47" s="195">
        <f t="shared" si="5"/>
        <v>0</v>
      </c>
      <c r="F47" s="194">
        <f t="shared" si="16"/>
        <v>0</v>
      </c>
      <c r="G47" s="193">
        <f t="shared" si="6"/>
        <v>0</v>
      </c>
      <c r="H47" s="205" t="e">
        <f t="shared" si="2"/>
        <v>#NUM!</v>
      </c>
      <c r="I47" s="205" t="e">
        <f t="shared" si="17"/>
        <v>#NUM!</v>
      </c>
      <c r="J47" s="205" t="e">
        <f t="shared" si="7"/>
        <v>#NUM!</v>
      </c>
      <c r="K47" s="205" t="e">
        <f t="shared" si="8"/>
        <v>#NUM!</v>
      </c>
      <c r="L47" s="204" t="e">
        <f t="shared" si="9"/>
        <v>#NUM!</v>
      </c>
      <c r="M47" s="198"/>
      <c r="N47" s="198"/>
      <c r="O47" s="198"/>
      <c r="P47" s="198"/>
      <c r="Q47" s="195">
        <f t="shared" si="10"/>
        <v>0</v>
      </c>
      <c r="R47" s="195">
        <f t="shared" si="11"/>
        <v>0</v>
      </c>
      <c r="T47" s="194">
        <f t="shared" si="18"/>
        <v>0</v>
      </c>
      <c r="U47" s="193">
        <f t="shared" si="12"/>
        <v>44742</v>
      </c>
      <c r="V47" s="192">
        <f t="shared" si="13"/>
        <v>0</v>
      </c>
      <c r="W47" s="192">
        <f t="shared" si="14"/>
        <v>0</v>
      </c>
      <c r="X47" s="192">
        <f t="shared" si="19"/>
        <v>0</v>
      </c>
      <c r="Y47" s="192">
        <f t="shared" si="15"/>
        <v>0</v>
      </c>
      <c r="Z47" s="192">
        <f t="shared" si="20"/>
        <v>0</v>
      </c>
      <c r="AA47" s="191"/>
      <c r="AB47" s="203"/>
      <c r="AC47" s="191"/>
      <c r="AD47" s="191"/>
      <c r="AE47" s="191"/>
      <c r="AF47" s="191"/>
      <c r="AG47" s="191"/>
      <c r="AH47" s="191"/>
      <c r="AI47" s="191"/>
      <c r="AJ47" s="191"/>
      <c r="AK47" s="189"/>
      <c r="AL47" s="189"/>
      <c r="AM47" s="189"/>
    </row>
    <row r="48" spans="3:39" ht="15" customHeight="1">
      <c r="C48" s="195">
        <f t="shared" si="4"/>
        <v>0</v>
      </c>
      <c r="D48" s="195">
        <f t="shared" si="5"/>
        <v>0</v>
      </c>
      <c r="F48" s="194">
        <f t="shared" si="16"/>
        <v>0</v>
      </c>
      <c r="G48" s="193">
        <f t="shared" si="6"/>
        <v>0</v>
      </c>
      <c r="H48" s="205" t="e">
        <f t="shared" si="2"/>
        <v>#NUM!</v>
      </c>
      <c r="I48" s="205" t="e">
        <f t="shared" si="17"/>
        <v>#NUM!</v>
      </c>
      <c r="J48" s="205" t="e">
        <f t="shared" si="7"/>
        <v>#NUM!</v>
      </c>
      <c r="K48" s="205" t="e">
        <f t="shared" si="8"/>
        <v>#NUM!</v>
      </c>
      <c r="L48" s="204" t="e">
        <f t="shared" si="9"/>
        <v>#NUM!</v>
      </c>
      <c r="M48" s="198"/>
      <c r="N48" s="198"/>
      <c r="O48" s="198"/>
      <c r="P48" s="198"/>
      <c r="Q48" s="195">
        <f t="shared" si="10"/>
        <v>0</v>
      </c>
      <c r="R48" s="195">
        <f t="shared" si="11"/>
        <v>0</v>
      </c>
      <c r="T48" s="194">
        <f t="shared" si="18"/>
        <v>0</v>
      </c>
      <c r="U48" s="193">
        <f t="shared" si="12"/>
        <v>44773</v>
      </c>
      <c r="V48" s="192">
        <f t="shared" si="13"/>
        <v>0</v>
      </c>
      <c r="W48" s="192">
        <f t="shared" si="14"/>
        <v>0</v>
      </c>
      <c r="X48" s="192">
        <f t="shared" si="19"/>
        <v>0</v>
      </c>
      <c r="Y48" s="192">
        <f t="shared" si="15"/>
        <v>0</v>
      </c>
      <c r="Z48" s="192">
        <f t="shared" si="20"/>
        <v>0</v>
      </c>
      <c r="AA48" s="191"/>
      <c r="AB48" s="203"/>
      <c r="AC48" s="191"/>
      <c r="AD48" s="206"/>
      <c r="AE48" s="191"/>
      <c r="AF48" s="191"/>
      <c r="AG48" s="191"/>
      <c r="AH48" s="191"/>
      <c r="AI48" s="191"/>
      <c r="AJ48" s="191"/>
      <c r="AK48" s="189"/>
      <c r="AL48" s="189"/>
      <c r="AM48" s="189"/>
    </row>
    <row r="49" spans="3:40" ht="15" customHeight="1">
      <c r="C49" s="195">
        <f t="shared" si="4"/>
        <v>0</v>
      </c>
      <c r="D49" s="195">
        <f t="shared" si="5"/>
        <v>0</v>
      </c>
      <c r="F49" s="194">
        <f t="shared" si="16"/>
        <v>0</v>
      </c>
      <c r="G49" s="193">
        <f t="shared" si="6"/>
        <v>0</v>
      </c>
      <c r="H49" s="205" t="e">
        <f t="shared" si="2"/>
        <v>#NUM!</v>
      </c>
      <c r="I49" s="205" t="e">
        <f t="shared" si="17"/>
        <v>#NUM!</v>
      </c>
      <c r="J49" s="205" t="e">
        <f t="shared" si="7"/>
        <v>#NUM!</v>
      </c>
      <c r="K49" s="205" t="e">
        <f t="shared" si="8"/>
        <v>#NUM!</v>
      </c>
      <c r="L49" s="204" t="e">
        <f t="shared" si="9"/>
        <v>#NUM!</v>
      </c>
      <c r="M49" s="198"/>
      <c r="N49" s="198"/>
      <c r="O49" s="198"/>
      <c r="P49" s="198"/>
      <c r="Q49" s="195">
        <f t="shared" si="10"/>
        <v>0</v>
      </c>
      <c r="R49" s="195">
        <f t="shared" si="11"/>
        <v>0</v>
      </c>
      <c r="T49" s="194">
        <f t="shared" si="18"/>
        <v>0</v>
      </c>
      <c r="U49" s="193">
        <f t="shared" si="12"/>
        <v>44804</v>
      </c>
      <c r="V49" s="192">
        <f t="shared" si="13"/>
        <v>0</v>
      </c>
      <c r="W49" s="192">
        <f t="shared" si="14"/>
        <v>0</v>
      </c>
      <c r="X49" s="192">
        <f t="shared" si="19"/>
        <v>0</v>
      </c>
      <c r="Y49" s="192">
        <f t="shared" si="15"/>
        <v>0</v>
      </c>
      <c r="Z49" s="192">
        <f t="shared" si="20"/>
        <v>0</v>
      </c>
      <c r="AA49" s="191"/>
      <c r="AB49" s="203"/>
      <c r="AC49" s="191"/>
      <c r="AD49" s="191"/>
      <c r="AE49" s="191"/>
      <c r="AF49" s="191"/>
      <c r="AG49" s="191"/>
      <c r="AH49" s="191"/>
      <c r="AI49" s="191"/>
      <c r="AJ49" s="191"/>
      <c r="AK49" s="189"/>
      <c r="AL49" s="189"/>
      <c r="AM49" s="189"/>
    </row>
    <row r="50" spans="3:40" ht="15" customHeight="1">
      <c r="C50" s="195">
        <f t="shared" si="4"/>
        <v>0</v>
      </c>
      <c r="D50" s="195">
        <f t="shared" si="5"/>
        <v>0</v>
      </c>
      <c r="F50" s="194">
        <f t="shared" si="16"/>
        <v>0</v>
      </c>
      <c r="G50" s="193">
        <f t="shared" si="6"/>
        <v>0</v>
      </c>
      <c r="H50" s="205" t="e">
        <f t="shared" si="2"/>
        <v>#NUM!</v>
      </c>
      <c r="I50" s="205" t="e">
        <f t="shared" si="17"/>
        <v>#NUM!</v>
      </c>
      <c r="J50" s="205" t="e">
        <f t="shared" si="7"/>
        <v>#NUM!</v>
      </c>
      <c r="K50" s="205" t="e">
        <f t="shared" si="8"/>
        <v>#NUM!</v>
      </c>
      <c r="L50" s="204" t="e">
        <f t="shared" si="9"/>
        <v>#NUM!</v>
      </c>
      <c r="M50" s="198"/>
      <c r="N50" s="198"/>
      <c r="O50" s="198"/>
      <c r="P50" s="198"/>
      <c r="Q50" s="195">
        <f t="shared" si="10"/>
        <v>0</v>
      </c>
      <c r="R50" s="195">
        <f t="shared" si="11"/>
        <v>0</v>
      </c>
      <c r="T50" s="194">
        <f t="shared" si="18"/>
        <v>0</v>
      </c>
      <c r="U50" s="193">
        <f t="shared" si="12"/>
        <v>44834</v>
      </c>
      <c r="V50" s="192">
        <f t="shared" si="13"/>
        <v>0</v>
      </c>
      <c r="W50" s="192">
        <f t="shared" si="14"/>
        <v>0</v>
      </c>
      <c r="X50" s="192">
        <f t="shared" si="19"/>
        <v>0</v>
      </c>
      <c r="Y50" s="192">
        <f t="shared" si="15"/>
        <v>0</v>
      </c>
      <c r="Z50" s="192">
        <f t="shared" si="20"/>
        <v>0</v>
      </c>
      <c r="AA50" s="191"/>
      <c r="AB50" s="203"/>
      <c r="AC50" s="191"/>
      <c r="AD50" s="206"/>
      <c r="AE50" s="191"/>
      <c r="AF50" s="191"/>
      <c r="AG50" s="191"/>
      <c r="AH50" s="191"/>
      <c r="AI50" s="191"/>
      <c r="AJ50" s="191"/>
      <c r="AK50" s="189"/>
      <c r="AL50" s="189"/>
      <c r="AM50" s="189"/>
    </row>
    <row r="51" spans="3:40" ht="15" customHeight="1">
      <c r="C51" s="195">
        <f t="shared" si="4"/>
        <v>0</v>
      </c>
      <c r="D51" s="195">
        <f t="shared" si="5"/>
        <v>0</v>
      </c>
      <c r="F51" s="194">
        <f t="shared" si="16"/>
        <v>0</v>
      </c>
      <c r="G51" s="193">
        <f t="shared" si="6"/>
        <v>0</v>
      </c>
      <c r="H51" s="205" t="e">
        <f t="shared" si="2"/>
        <v>#NUM!</v>
      </c>
      <c r="I51" s="205" t="e">
        <f t="shared" si="17"/>
        <v>#NUM!</v>
      </c>
      <c r="J51" s="205" t="e">
        <f t="shared" si="7"/>
        <v>#NUM!</v>
      </c>
      <c r="K51" s="205" t="e">
        <f t="shared" si="8"/>
        <v>#NUM!</v>
      </c>
      <c r="L51" s="204" t="e">
        <f t="shared" si="9"/>
        <v>#NUM!</v>
      </c>
      <c r="M51" s="198"/>
      <c r="N51" s="198"/>
      <c r="O51" s="198"/>
      <c r="P51" s="198"/>
      <c r="Q51" s="195">
        <f t="shared" si="10"/>
        <v>0</v>
      </c>
      <c r="R51" s="195">
        <f t="shared" si="11"/>
        <v>0</v>
      </c>
      <c r="T51" s="194">
        <f t="shared" si="18"/>
        <v>0</v>
      </c>
      <c r="U51" s="193">
        <f t="shared" si="12"/>
        <v>44865</v>
      </c>
      <c r="V51" s="192">
        <f t="shared" si="13"/>
        <v>0</v>
      </c>
      <c r="W51" s="192">
        <f t="shared" si="14"/>
        <v>0</v>
      </c>
      <c r="X51" s="192">
        <f t="shared" si="19"/>
        <v>0</v>
      </c>
      <c r="Y51" s="192">
        <f t="shared" si="15"/>
        <v>0</v>
      </c>
      <c r="Z51" s="192">
        <f t="shared" si="20"/>
        <v>0</v>
      </c>
      <c r="AA51" s="191"/>
      <c r="AB51" s="203"/>
      <c r="AC51" s="191"/>
      <c r="AD51" s="191"/>
      <c r="AE51" s="191"/>
      <c r="AF51" s="191"/>
      <c r="AG51" s="191"/>
      <c r="AH51" s="191"/>
      <c r="AI51" s="191"/>
      <c r="AJ51" s="191"/>
      <c r="AK51" s="189"/>
      <c r="AL51" s="189"/>
      <c r="AM51" s="189"/>
    </row>
    <row r="52" spans="3:40" ht="15" customHeight="1">
      <c r="C52" s="195">
        <f t="shared" si="4"/>
        <v>0</v>
      </c>
      <c r="D52" s="195">
        <f t="shared" si="5"/>
        <v>0</v>
      </c>
      <c r="F52" s="194">
        <f t="shared" si="16"/>
        <v>0</v>
      </c>
      <c r="G52" s="193">
        <f t="shared" si="6"/>
        <v>0</v>
      </c>
      <c r="H52" s="205" t="e">
        <f t="shared" si="2"/>
        <v>#NUM!</v>
      </c>
      <c r="I52" s="205" t="e">
        <f t="shared" si="17"/>
        <v>#NUM!</v>
      </c>
      <c r="J52" s="205" t="e">
        <f t="shared" si="7"/>
        <v>#NUM!</v>
      </c>
      <c r="K52" s="205" t="e">
        <f t="shared" si="8"/>
        <v>#NUM!</v>
      </c>
      <c r="L52" s="204" t="e">
        <f t="shared" si="9"/>
        <v>#NUM!</v>
      </c>
      <c r="M52" s="198"/>
      <c r="N52" s="198"/>
      <c r="O52" s="198"/>
      <c r="P52" s="198"/>
      <c r="Q52" s="195">
        <f t="shared" si="10"/>
        <v>0</v>
      </c>
      <c r="R52" s="195">
        <f t="shared" si="11"/>
        <v>0</v>
      </c>
      <c r="T52" s="194">
        <f t="shared" si="18"/>
        <v>0</v>
      </c>
      <c r="U52" s="193">
        <f t="shared" si="12"/>
        <v>44895</v>
      </c>
      <c r="V52" s="192">
        <f t="shared" si="13"/>
        <v>0</v>
      </c>
      <c r="W52" s="192">
        <f t="shared" si="14"/>
        <v>0</v>
      </c>
      <c r="X52" s="192">
        <f t="shared" si="19"/>
        <v>0</v>
      </c>
      <c r="Y52" s="192">
        <f t="shared" si="15"/>
        <v>0</v>
      </c>
      <c r="Z52" s="192">
        <f t="shared" si="20"/>
        <v>0</v>
      </c>
      <c r="AA52" s="191"/>
      <c r="AB52" s="203"/>
      <c r="AC52" s="191"/>
      <c r="AD52" s="206"/>
      <c r="AE52" s="191"/>
      <c r="AF52" s="191"/>
      <c r="AG52" s="191"/>
      <c r="AH52" s="191"/>
      <c r="AI52" s="191"/>
      <c r="AJ52" s="191"/>
      <c r="AK52" s="189"/>
      <c r="AL52" s="189"/>
      <c r="AM52" s="189"/>
    </row>
    <row r="53" spans="3:40">
      <c r="C53" s="195">
        <f t="shared" si="4"/>
        <v>0</v>
      </c>
      <c r="D53" s="195">
        <f t="shared" si="5"/>
        <v>0</v>
      </c>
      <c r="F53" s="194">
        <f t="shared" si="16"/>
        <v>0</v>
      </c>
      <c r="G53" s="193">
        <f t="shared" si="6"/>
        <v>0</v>
      </c>
      <c r="H53" s="205" t="e">
        <f t="shared" si="2"/>
        <v>#NUM!</v>
      </c>
      <c r="I53" s="205" t="e">
        <f t="shared" si="17"/>
        <v>#NUM!</v>
      </c>
      <c r="J53" s="205" t="e">
        <f t="shared" si="7"/>
        <v>#NUM!</v>
      </c>
      <c r="K53" s="205" t="e">
        <f t="shared" si="8"/>
        <v>#NUM!</v>
      </c>
      <c r="L53" s="204" t="e">
        <f t="shared" si="9"/>
        <v>#NUM!</v>
      </c>
      <c r="M53" s="198"/>
      <c r="N53" s="198"/>
      <c r="O53" s="198"/>
      <c r="P53" s="198"/>
      <c r="Q53" s="195">
        <f t="shared" si="10"/>
        <v>0</v>
      </c>
      <c r="R53" s="195">
        <f t="shared" si="11"/>
        <v>0</v>
      </c>
      <c r="T53" s="194">
        <f t="shared" si="18"/>
        <v>0</v>
      </c>
      <c r="U53" s="193">
        <f t="shared" si="12"/>
        <v>44926</v>
      </c>
      <c r="V53" s="192">
        <f t="shared" si="13"/>
        <v>0</v>
      </c>
      <c r="W53" s="192">
        <f t="shared" si="14"/>
        <v>0</v>
      </c>
      <c r="X53" s="192">
        <f t="shared" si="19"/>
        <v>0</v>
      </c>
      <c r="Y53" s="192">
        <f t="shared" si="15"/>
        <v>0</v>
      </c>
      <c r="Z53" s="192">
        <f t="shared" si="20"/>
        <v>0</v>
      </c>
      <c r="AA53" s="191"/>
      <c r="AB53" s="203"/>
      <c r="AC53" s="191"/>
      <c r="AD53" s="191"/>
      <c r="AE53" s="191"/>
      <c r="AF53" s="191"/>
      <c r="AG53" s="191"/>
      <c r="AH53" s="191"/>
      <c r="AI53" s="191"/>
      <c r="AJ53" s="191"/>
      <c r="AK53" s="189"/>
      <c r="AL53" s="189"/>
      <c r="AM53" s="189"/>
    </row>
    <row r="54" spans="3:40">
      <c r="C54" s="195">
        <f t="shared" si="4"/>
        <v>0</v>
      </c>
      <c r="D54" s="195">
        <f t="shared" si="5"/>
        <v>0</v>
      </c>
      <c r="F54" s="194">
        <f t="shared" si="16"/>
        <v>0</v>
      </c>
      <c r="G54" s="193">
        <f t="shared" si="6"/>
        <v>0</v>
      </c>
      <c r="H54" s="205" t="e">
        <f t="shared" si="2"/>
        <v>#NUM!</v>
      </c>
      <c r="I54" s="205" t="e">
        <f t="shared" si="17"/>
        <v>#NUM!</v>
      </c>
      <c r="J54" s="205" t="e">
        <f t="shared" si="7"/>
        <v>#NUM!</v>
      </c>
      <c r="K54" s="205" t="e">
        <f t="shared" si="8"/>
        <v>#NUM!</v>
      </c>
      <c r="L54" s="204" t="e">
        <f t="shared" si="9"/>
        <v>#NUM!</v>
      </c>
      <c r="M54" s="198"/>
      <c r="N54" s="198"/>
      <c r="O54" s="198"/>
      <c r="P54" s="198"/>
      <c r="Q54" s="195">
        <f t="shared" si="10"/>
        <v>0</v>
      </c>
      <c r="R54" s="195">
        <f t="shared" si="11"/>
        <v>0</v>
      </c>
      <c r="T54" s="194">
        <f t="shared" si="18"/>
        <v>0</v>
      </c>
      <c r="U54" s="193">
        <f t="shared" si="12"/>
        <v>44957</v>
      </c>
      <c r="V54" s="192">
        <f t="shared" si="13"/>
        <v>0</v>
      </c>
      <c r="W54" s="192">
        <f t="shared" si="14"/>
        <v>0</v>
      </c>
      <c r="X54" s="192">
        <f t="shared" si="19"/>
        <v>0</v>
      </c>
      <c r="Y54" s="192">
        <f t="shared" si="15"/>
        <v>0</v>
      </c>
      <c r="Z54" s="192">
        <f t="shared" si="20"/>
        <v>0</v>
      </c>
      <c r="AA54" s="191"/>
      <c r="AB54" s="203"/>
      <c r="AC54" s="191"/>
      <c r="AD54" s="206"/>
      <c r="AE54" s="191"/>
      <c r="AF54" s="191"/>
      <c r="AG54" s="191"/>
      <c r="AH54" s="191"/>
      <c r="AI54" s="191"/>
      <c r="AJ54" s="191"/>
      <c r="AK54" s="189"/>
      <c r="AL54" s="189"/>
      <c r="AM54" s="189"/>
    </row>
    <row r="55" spans="3:40">
      <c r="C55" s="195">
        <f t="shared" si="4"/>
        <v>0</v>
      </c>
      <c r="D55" s="195">
        <f t="shared" si="5"/>
        <v>0</v>
      </c>
      <c r="F55" s="194">
        <f t="shared" si="16"/>
        <v>0</v>
      </c>
      <c r="G55" s="193">
        <f t="shared" si="6"/>
        <v>0</v>
      </c>
      <c r="H55" s="205" t="e">
        <f t="shared" si="2"/>
        <v>#NUM!</v>
      </c>
      <c r="I55" s="205" t="e">
        <f t="shared" si="17"/>
        <v>#NUM!</v>
      </c>
      <c r="J55" s="205" t="e">
        <f t="shared" si="7"/>
        <v>#NUM!</v>
      </c>
      <c r="K55" s="205" t="e">
        <f t="shared" si="8"/>
        <v>#NUM!</v>
      </c>
      <c r="L55" s="204" t="e">
        <f t="shared" si="9"/>
        <v>#NUM!</v>
      </c>
      <c r="M55" s="198"/>
      <c r="N55" s="198"/>
      <c r="O55" s="198"/>
      <c r="P55" s="198"/>
      <c r="Q55" s="195">
        <f t="shared" si="10"/>
        <v>0</v>
      </c>
      <c r="R55" s="195">
        <f t="shared" si="11"/>
        <v>0</v>
      </c>
      <c r="T55" s="194">
        <f t="shared" si="18"/>
        <v>0</v>
      </c>
      <c r="U55" s="193">
        <f t="shared" si="12"/>
        <v>44985</v>
      </c>
      <c r="V55" s="192">
        <f t="shared" si="13"/>
        <v>0</v>
      </c>
      <c r="W55" s="192">
        <f t="shared" si="14"/>
        <v>0</v>
      </c>
      <c r="X55" s="192">
        <f t="shared" si="19"/>
        <v>0</v>
      </c>
      <c r="Y55" s="192">
        <f t="shared" si="15"/>
        <v>0</v>
      </c>
      <c r="Z55" s="192">
        <f t="shared" si="20"/>
        <v>0</v>
      </c>
      <c r="AA55" s="191"/>
      <c r="AB55" s="203"/>
      <c r="AC55" s="191"/>
      <c r="AD55" s="191"/>
      <c r="AE55" s="191"/>
      <c r="AF55" s="191"/>
      <c r="AG55" s="191"/>
      <c r="AH55" s="191"/>
      <c r="AI55" s="191"/>
      <c r="AJ55" s="191"/>
      <c r="AK55" s="189"/>
      <c r="AL55" s="189"/>
      <c r="AM55" s="189"/>
    </row>
    <row r="56" spans="3:40">
      <c r="C56" s="195">
        <f t="shared" si="4"/>
        <v>0</v>
      </c>
      <c r="D56" s="195">
        <f t="shared" si="5"/>
        <v>0</v>
      </c>
      <c r="F56" s="194">
        <f t="shared" si="16"/>
        <v>0</v>
      </c>
      <c r="G56" s="193">
        <f t="shared" si="6"/>
        <v>0</v>
      </c>
      <c r="H56" s="205" t="e">
        <f t="shared" si="2"/>
        <v>#NUM!</v>
      </c>
      <c r="I56" s="205" t="e">
        <f t="shared" si="17"/>
        <v>#NUM!</v>
      </c>
      <c r="J56" s="205" t="e">
        <f t="shared" si="7"/>
        <v>#NUM!</v>
      </c>
      <c r="K56" s="205" t="e">
        <f t="shared" si="8"/>
        <v>#NUM!</v>
      </c>
      <c r="L56" s="204" t="e">
        <f t="shared" si="9"/>
        <v>#NUM!</v>
      </c>
      <c r="M56" s="198"/>
      <c r="N56" s="198"/>
      <c r="O56" s="198"/>
      <c r="P56" s="198"/>
      <c r="Q56" s="195">
        <f t="shared" si="10"/>
        <v>0</v>
      </c>
      <c r="R56" s="195">
        <f t="shared" si="11"/>
        <v>0</v>
      </c>
      <c r="T56" s="194">
        <f t="shared" si="18"/>
        <v>0</v>
      </c>
      <c r="U56" s="193">
        <f t="shared" si="12"/>
        <v>45016</v>
      </c>
      <c r="V56" s="192">
        <f t="shared" si="13"/>
        <v>0</v>
      </c>
      <c r="W56" s="192">
        <f t="shared" si="14"/>
        <v>0</v>
      </c>
      <c r="X56" s="192">
        <f t="shared" si="19"/>
        <v>0</v>
      </c>
      <c r="Y56" s="192">
        <f t="shared" si="15"/>
        <v>0</v>
      </c>
      <c r="Z56" s="192">
        <f t="shared" si="20"/>
        <v>0</v>
      </c>
      <c r="AA56" s="191"/>
      <c r="AB56" s="203"/>
      <c r="AC56" s="191"/>
      <c r="AD56" s="206"/>
      <c r="AE56" s="191"/>
      <c r="AF56" s="191"/>
      <c r="AG56" s="191"/>
      <c r="AH56" s="191"/>
      <c r="AI56" s="191"/>
      <c r="AJ56" s="191"/>
      <c r="AK56" s="189"/>
      <c r="AL56" s="189"/>
      <c r="AM56" s="189"/>
    </row>
    <row r="57" spans="3:40">
      <c r="C57" s="195">
        <f t="shared" si="4"/>
        <v>0</v>
      </c>
      <c r="D57" s="195">
        <f t="shared" si="5"/>
        <v>0</v>
      </c>
      <c r="F57" s="194">
        <f t="shared" si="16"/>
        <v>0</v>
      </c>
      <c r="G57" s="193">
        <f t="shared" si="6"/>
        <v>0</v>
      </c>
      <c r="H57" s="205" t="e">
        <f t="shared" si="2"/>
        <v>#NUM!</v>
      </c>
      <c r="I57" s="205" t="e">
        <f t="shared" si="17"/>
        <v>#NUM!</v>
      </c>
      <c r="J57" s="205" t="e">
        <f t="shared" si="7"/>
        <v>#NUM!</v>
      </c>
      <c r="K57" s="205" t="e">
        <f t="shared" si="8"/>
        <v>#NUM!</v>
      </c>
      <c r="L57" s="204" t="e">
        <f t="shared" si="9"/>
        <v>#NUM!</v>
      </c>
      <c r="M57" s="198"/>
      <c r="N57" s="198"/>
      <c r="O57" s="198"/>
      <c r="P57" s="198"/>
      <c r="Q57" s="195">
        <f t="shared" si="10"/>
        <v>0</v>
      </c>
      <c r="R57" s="195">
        <f t="shared" si="11"/>
        <v>0</v>
      </c>
      <c r="T57" s="194">
        <f t="shared" si="18"/>
        <v>0</v>
      </c>
      <c r="U57" s="193">
        <f t="shared" si="12"/>
        <v>45046</v>
      </c>
      <c r="V57" s="192">
        <f t="shared" si="13"/>
        <v>0</v>
      </c>
      <c r="W57" s="192">
        <f t="shared" si="14"/>
        <v>0</v>
      </c>
      <c r="X57" s="192">
        <f t="shared" si="19"/>
        <v>0</v>
      </c>
      <c r="Y57" s="192">
        <f t="shared" si="15"/>
        <v>0</v>
      </c>
      <c r="Z57" s="192">
        <f t="shared" si="20"/>
        <v>0</v>
      </c>
      <c r="AA57" s="191"/>
      <c r="AB57" s="203"/>
      <c r="AC57" s="191"/>
      <c r="AD57" s="191"/>
      <c r="AE57" s="191"/>
      <c r="AF57" s="191"/>
      <c r="AG57" s="191"/>
      <c r="AH57" s="191"/>
      <c r="AI57" s="191"/>
      <c r="AJ57" s="191"/>
      <c r="AK57" s="189"/>
      <c r="AL57" s="189"/>
      <c r="AM57" s="189"/>
    </row>
    <row r="58" spans="3:40">
      <c r="C58" s="195">
        <f t="shared" si="4"/>
        <v>0</v>
      </c>
      <c r="D58" s="195">
        <f t="shared" si="5"/>
        <v>0</v>
      </c>
      <c r="F58" s="194">
        <f t="shared" si="16"/>
        <v>0</v>
      </c>
      <c r="G58" s="193">
        <f t="shared" si="6"/>
        <v>0</v>
      </c>
      <c r="H58" s="205" t="e">
        <f t="shared" si="2"/>
        <v>#NUM!</v>
      </c>
      <c r="I58" s="205" t="e">
        <f t="shared" si="17"/>
        <v>#NUM!</v>
      </c>
      <c r="J58" s="205" t="e">
        <f t="shared" si="7"/>
        <v>#NUM!</v>
      </c>
      <c r="K58" s="205" t="e">
        <f t="shared" si="8"/>
        <v>#NUM!</v>
      </c>
      <c r="L58" s="204" t="e">
        <f t="shared" si="9"/>
        <v>#NUM!</v>
      </c>
      <c r="M58" s="198"/>
      <c r="N58" s="198"/>
      <c r="O58" s="198"/>
      <c r="P58" s="198"/>
      <c r="Q58" s="195">
        <f t="shared" si="10"/>
        <v>0</v>
      </c>
      <c r="R58" s="195">
        <f t="shared" si="11"/>
        <v>0</v>
      </c>
      <c r="T58" s="194">
        <f t="shared" si="18"/>
        <v>0</v>
      </c>
      <c r="U58" s="193">
        <f t="shared" si="12"/>
        <v>45077</v>
      </c>
      <c r="V58" s="192">
        <f t="shared" si="13"/>
        <v>0</v>
      </c>
      <c r="W58" s="192">
        <f t="shared" si="14"/>
        <v>0</v>
      </c>
      <c r="X58" s="192">
        <f t="shared" si="19"/>
        <v>0</v>
      </c>
      <c r="Y58" s="192">
        <f t="shared" si="15"/>
        <v>0</v>
      </c>
      <c r="Z58" s="192">
        <f t="shared" si="20"/>
        <v>0</v>
      </c>
      <c r="AA58" s="191"/>
      <c r="AB58" s="203"/>
      <c r="AC58" s="191"/>
      <c r="AD58" s="206"/>
      <c r="AE58" s="191"/>
      <c r="AF58" s="191"/>
      <c r="AG58" s="191"/>
      <c r="AH58" s="191"/>
      <c r="AI58" s="191"/>
      <c r="AJ58" s="191"/>
      <c r="AK58" s="189"/>
      <c r="AL58" s="189"/>
      <c r="AM58" s="189"/>
      <c r="AN58" s="199"/>
    </row>
    <row r="59" spans="3:40">
      <c r="C59" s="195">
        <f t="shared" si="4"/>
        <v>0</v>
      </c>
      <c r="D59" s="195">
        <f t="shared" si="5"/>
        <v>0</v>
      </c>
      <c r="F59" s="194">
        <f t="shared" si="16"/>
        <v>0</v>
      </c>
      <c r="G59" s="193">
        <f t="shared" si="6"/>
        <v>0</v>
      </c>
      <c r="H59" s="205" t="e">
        <f t="shared" si="2"/>
        <v>#NUM!</v>
      </c>
      <c r="I59" s="205" t="e">
        <f t="shared" si="17"/>
        <v>#NUM!</v>
      </c>
      <c r="J59" s="205" t="e">
        <f t="shared" si="7"/>
        <v>#NUM!</v>
      </c>
      <c r="K59" s="205" t="e">
        <f t="shared" si="8"/>
        <v>#NUM!</v>
      </c>
      <c r="L59" s="204" t="e">
        <f t="shared" si="9"/>
        <v>#NUM!</v>
      </c>
      <c r="M59" s="198"/>
      <c r="N59" s="198"/>
      <c r="O59" s="198"/>
      <c r="P59" s="198"/>
      <c r="Q59" s="195">
        <f t="shared" si="10"/>
        <v>0</v>
      </c>
      <c r="R59" s="195">
        <f t="shared" si="11"/>
        <v>0</v>
      </c>
      <c r="T59" s="194">
        <f t="shared" si="18"/>
        <v>0</v>
      </c>
      <c r="U59" s="193">
        <f t="shared" si="12"/>
        <v>45107</v>
      </c>
      <c r="V59" s="192">
        <f t="shared" si="13"/>
        <v>0</v>
      </c>
      <c r="W59" s="192">
        <f t="shared" si="14"/>
        <v>0</v>
      </c>
      <c r="X59" s="192">
        <f t="shared" si="19"/>
        <v>0</v>
      </c>
      <c r="Y59" s="192">
        <f t="shared" si="15"/>
        <v>0</v>
      </c>
      <c r="Z59" s="192">
        <f t="shared" si="20"/>
        <v>0</v>
      </c>
      <c r="AA59" s="191"/>
      <c r="AB59" s="203"/>
      <c r="AC59" s="191"/>
      <c r="AD59" s="191"/>
      <c r="AE59" s="191"/>
      <c r="AF59" s="191"/>
      <c r="AG59" s="191"/>
      <c r="AH59" s="191"/>
      <c r="AI59" s="191"/>
      <c r="AJ59" s="191"/>
      <c r="AK59" s="189"/>
      <c r="AL59" s="189"/>
      <c r="AM59" s="189"/>
      <c r="AN59" s="199"/>
    </row>
    <row r="60" spans="3:40">
      <c r="C60" s="195">
        <f t="shared" si="4"/>
        <v>0</v>
      </c>
      <c r="D60" s="195">
        <f t="shared" si="5"/>
        <v>0</v>
      </c>
      <c r="F60" s="194">
        <f t="shared" si="16"/>
        <v>0</v>
      </c>
      <c r="G60" s="193">
        <f t="shared" si="6"/>
        <v>0</v>
      </c>
      <c r="H60" s="205" t="e">
        <f t="shared" si="2"/>
        <v>#NUM!</v>
      </c>
      <c r="I60" s="205" t="e">
        <f t="shared" si="17"/>
        <v>#NUM!</v>
      </c>
      <c r="J60" s="205" t="e">
        <f t="shared" si="7"/>
        <v>#NUM!</v>
      </c>
      <c r="K60" s="205" t="e">
        <f t="shared" si="8"/>
        <v>#NUM!</v>
      </c>
      <c r="L60" s="204" t="e">
        <f t="shared" si="9"/>
        <v>#NUM!</v>
      </c>
      <c r="M60" s="198"/>
      <c r="N60" s="198"/>
      <c r="O60" s="198"/>
      <c r="P60" s="198"/>
      <c r="Q60" s="195">
        <f t="shared" si="10"/>
        <v>0</v>
      </c>
      <c r="R60" s="195">
        <f t="shared" si="11"/>
        <v>0</v>
      </c>
      <c r="T60" s="194">
        <f t="shared" si="18"/>
        <v>0</v>
      </c>
      <c r="U60" s="193">
        <f t="shared" si="12"/>
        <v>45138</v>
      </c>
      <c r="V60" s="192">
        <f t="shared" si="13"/>
        <v>0</v>
      </c>
      <c r="W60" s="192">
        <f t="shared" si="14"/>
        <v>0</v>
      </c>
      <c r="X60" s="192">
        <f t="shared" si="19"/>
        <v>0</v>
      </c>
      <c r="Y60" s="192">
        <f t="shared" si="15"/>
        <v>0</v>
      </c>
      <c r="Z60" s="192">
        <f t="shared" si="20"/>
        <v>0</v>
      </c>
      <c r="AA60" s="191"/>
      <c r="AB60" s="203"/>
      <c r="AC60" s="191"/>
      <c r="AD60" s="206"/>
      <c r="AE60" s="191"/>
      <c r="AF60" s="191"/>
      <c r="AG60" s="191"/>
      <c r="AH60" s="191"/>
      <c r="AI60" s="191"/>
      <c r="AJ60" s="191"/>
      <c r="AK60" s="189"/>
      <c r="AL60" s="189"/>
      <c r="AM60" s="189"/>
      <c r="AN60" s="199"/>
    </row>
    <row r="61" spans="3:40">
      <c r="C61" s="195">
        <f t="shared" si="4"/>
        <v>0</v>
      </c>
      <c r="D61" s="195">
        <f t="shared" si="5"/>
        <v>0</v>
      </c>
      <c r="F61" s="194">
        <f t="shared" si="16"/>
        <v>0</v>
      </c>
      <c r="G61" s="193">
        <f t="shared" si="6"/>
        <v>0</v>
      </c>
      <c r="H61" s="205" t="e">
        <f t="shared" si="2"/>
        <v>#NUM!</v>
      </c>
      <c r="I61" s="205" t="e">
        <f t="shared" si="17"/>
        <v>#NUM!</v>
      </c>
      <c r="J61" s="205" t="e">
        <f t="shared" si="7"/>
        <v>#NUM!</v>
      </c>
      <c r="K61" s="205" t="e">
        <f t="shared" si="8"/>
        <v>#NUM!</v>
      </c>
      <c r="L61" s="204" t="e">
        <f t="shared" si="9"/>
        <v>#NUM!</v>
      </c>
      <c r="M61" s="198"/>
      <c r="N61" s="198"/>
      <c r="O61" s="198"/>
      <c r="P61" s="198"/>
      <c r="Q61" s="195">
        <f t="shared" si="10"/>
        <v>0</v>
      </c>
      <c r="R61" s="195">
        <f t="shared" si="11"/>
        <v>0</v>
      </c>
      <c r="T61" s="194">
        <f t="shared" si="18"/>
        <v>0</v>
      </c>
      <c r="U61" s="193">
        <f t="shared" si="12"/>
        <v>45169</v>
      </c>
      <c r="V61" s="192">
        <f t="shared" si="13"/>
        <v>0</v>
      </c>
      <c r="W61" s="192">
        <f t="shared" si="14"/>
        <v>0</v>
      </c>
      <c r="X61" s="192">
        <f t="shared" si="19"/>
        <v>0</v>
      </c>
      <c r="Y61" s="192">
        <f t="shared" si="15"/>
        <v>0</v>
      </c>
      <c r="Z61" s="192">
        <f t="shared" si="20"/>
        <v>0</v>
      </c>
      <c r="AA61" s="191"/>
      <c r="AB61" s="203"/>
      <c r="AC61" s="191"/>
      <c r="AD61" s="191"/>
      <c r="AE61" s="191"/>
      <c r="AF61" s="191"/>
      <c r="AG61" s="191"/>
      <c r="AH61" s="191"/>
      <c r="AI61" s="191"/>
      <c r="AJ61" s="191"/>
      <c r="AK61" s="189"/>
      <c r="AL61" s="189"/>
      <c r="AM61" s="189"/>
      <c r="AN61" s="199"/>
    </row>
    <row r="62" spans="3:40">
      <c r="C62" s="195">
        <f t="shared" si="4"/>
        <v>0</v>
      </c>
      <c r="D62" s="195">
        <f t="shared" si="5"/>
        <v>0</v>
      </c>
      <c r="F62" s="194">
        <f t="shared" si="16"/>
        <v>0</v>
      </c>
      <c r="G62" s="193">
        <f t="shared" si="6"/>
        <v>0</v>
      </c>
      <c r="H62" s="205" t="e">
        <f t="shared" si="2"/>
        <v>#NUM!</v>
      </c>
      <c r="I62" s="205" t="e">
        <f t="shared" si="17"/>
        <v>#NUM!</v>
      </c>
      <c r="J62" s="205" t="e">
        <f t="shared" si="7"/>
        <v>#NUM!</v>
      </c>
      <c r="K62" s="205" t="e">
        <f t="shared" si="8"/>
        <v>#NUM!</v>
      </c>
      <c r="L62" s="204" t="e">
        <f t="shared" si="9"/>
        <v>#NUM!</v>
      </c>
      <c r="M62" s="198"/>
      <c r="N62" s="198"/>
      <c r="O62" s="198"/>
      <c r="P62" s="198"/>
      <c r="Q62" s="195">
        <f t="shared" si="10"/>
        <v>0</v>
      </c>
      <c r="R62" s="195">
        <f t="shared" si="11"/>
        <v>0</v>
      </c>
      <c r="T62" s="194">
        <f t="shared" si="18"/>
        <v>0</v>
      </c>
      <c r="U62" s="193">
        <f t="shared" si="12"/>
        <v>45199</v>
      </c>
      <c r="V62" s="192">
        <f t="shared" si="13"/>
        <v>0</v>
      </c>
      <c r="W62" s="192">
        <f t="shared" si="14"/>
        <v>0</v>
      </c>
      <c r="X62" s="192">
        <f t="shared" si="19"/>
        <v>0</v>
      </c>
      <c r="Y62" s="192">
        <f t="shared" si="15"/>
        <v>0</v>
      </c>
      <c r="Z62" s="192">
        <f t="shared" si="20"/>
        <v>0</v>
      </c>
      <c r="AA62" s="191"/>
      <c r="AB62" s="203"/>
      <c r="AC62" s="191"/>
      <c r="AD62" s="206"/>
      <c r="AE62" s="191"/>
      <c r="AF62" s="191"/>
      <c r="AG62" s="191"/>
      <c r="AH62" s="191"/>
      <c r="AI62" s="191"/>
      <c r="AJ62" s="191"/>
      <c r="AK62" s="189"/>
      <c r="AL62" s="189"/>
      <c r="AM62" s="189"/>
      <c r="AN62" s="199"/>
    </row>
    <row r="63" spans="3:40">
      <c r="C63" s="195">
        <f t="shared" si="4"/>
        <v>0</v>
      </c>
      <c r="D63" s="195">
        <f t="shared" si="5"/>
        <v>0</v>
      </c>
      <c r="F63" s="194">
        <f t="shared" si="16"/>
        <v>0</v>
      </c>
      <c r="G63" s="193">
        <f t="shared" si="6"/>
        <v>0</v>
      </c>
      <c r="H63" s="205" t="e">
        <f t="shared" si="2"/>
        <v>#NUM!</v>
      </c>
      <c r="I63" s="205" t="e">
        <f t="shared" si="17"/>
        <v>#NUM!</v>
      </c>
      <c r="J63" s="205" t="e">
        <f t="shared" si="7"/>
        <v>#NUM!</v>
      </c>
      <c r="K63" s="205" t="e">
        <f t="shared" si="8"/>
        <v>#NUM!</v>
      </c>
      <c r="L63" s="204" t="e">
        <f t="shared" si="9"/>
        <v>#NUM!</v>
      </c>
      <c r="M63" s="198"/>
      <c r="N63" s="198"/>
      <c r="O63" s="198"/>
      <c r="P63" s="198"/>
      <c r="Q63" s="195">
        <f t="shared" si="10"/>
        <v>0</v>
      </c>
      <c r="R63" s="195">
        <f t="shared" si="11"/>
        <v>0</v>
      </c>
      <c r="T63" s="194">
        <f t="shared" si="18"/>
        <v>0</v>
      </c>
      <c r="U63" s="193">
        <f t="shared" si="12"/>
        <v>45230</v>
      </c>
      <c r="V63" s="192">
        <f t="shared" si="13"/>
        <v>0</v>
      </c>
      <c r="W63" s="192">
        <f t="shared" si="14"/>
        <v>0</v>
      </c>
      <c r="X63" s="192">
        <f t="shared" si="19"/>
        <v>0</v>
      </c>
      <c r="Y63" s="192">
        <f t="shared" si="15"/>
        <v>0</v>
      </c>
      <c r="Z63" s="192">
        <f t="shared" si="20"/>
        <v>0</v>
      </c>
      <c r="AA63" s="191"/>
      <c r="AB63" s="203"/>
      <c r="AC63" s="191"/>
      <c r="AD63" s="191"/>
      <c r="AE63" s="191"/>
      <c r="AF63" s="191"/>
      <c r="AG63" s="191"/>
      <c r="AH63" s="191"/>
      <c r="AI63" s="191"/>
      <c r="AJ63" s="191"/>
      <c r="AK63" s="189"/>
      <c r="AL63" s="189"/>
      <c r="AM63" s="189"/>
      <c r="AN63" s="199"/>
    </row>
    <row r="64" spans="3:40">
      <c r="C64" s="195">
        <f t="shared" si="4"/>
        <v>0</v>
      </c>
      <c r="D64" s="195">
        <f t="shared" si="5"/>
        <v>0</v>
      </c>
      <c r="F64" s="194">
        <f t="shared" si="16"/>
        <v>0</v>
      </c>
      <c r="G64" s="193">
        <f t="shared" si="6"/>
        <v>0</v>
      </c>
      <c r="H64" s="205" t="e">
        <f t="shared" si="2"/>
        <v>#NUM!</v>
      </c>
      <c r="I64" s="205" t="e">
        <f t="shared" si="17"/>
        <v>#NUM!</v>
      </c>
      <c r="J64" s="205" t="e">
        <f t="shared" si="7"/>
        <v>#NUM!</v>
      </c>
      <c r="K64" s="205" t="e">
        <f t="shared" si="8"/>
        <v>#NUM!</v>
      </c>
      <c r="L64" s="204" t="e">
        <f t="shared" si="9"/>
        <v>#NUM!</v>
      </c>
      <c r="M64" s="198"/>
      <c r="N64" s="198"/>
      <c r="O64" s="198"/>
      <c r="P64" s="198"/>
      <c r="Q64" s="195">
        <f t="shared" si="10"/>
        <v>0</v>
      </c>
      <c r="R64" s="195">
        <f t="shared" si="11"/>
        <v>0</v>
      </c>
      <c r="T64" s="194">
        <f t="shared" si="18"/>
        <v>0</v>
      </c>
      <c r="U64" s="193">
        <f t="shared" si="12"/>
        <v>45260</v>
      </c>
      <c r="V64" s="192">
        <f t="shared" si="13"/>
        <v>0</v>
      </c>
      <c r="W64" s="192">
        <f t="shared" si="14"/>
        <v>0</v>
      </c>
      <c r="X64" s="192">
        <f t="shared" si="19"/>
        <v>0</v>
      </c>
      <c r="Y64" s="192">
        <f t="shared" si="15"/>
        <v>0</v>
      </c>
      <c r="Z64" s="192">
        <f t="shared" si="20"/>
        <v>0</v>
      </c>
      <c r="AA64" s="191"/>
      <c r="AB64" s="203"/>
      <c r="AC64" s="191"/>
      <c r="AD64" s="191"/>
      <c r="AE64" s="191"/>
      <c r="AF64" s="191"/>
      <c r="AG64" s="191"/>
      <c r="AH64" s="191"/>
      <c r="AI64" s="191"/>
      <c r="AJ64" s="191"/>
      <c r="AN64" s="199"/>
    </row>
    <row r="65" spans="3:42">
      <c r="C65" s="195">
        <f t="shared" si="4"/>
        <v>0</v>
      </c>
      <c r="D65" s="195">
        <f t="shared" si="5"/>
        <v>0</v>
      </c>
      <c r="F65" s="194">
        <f t="shared" si="16"/>
        <v>0</v>
      </c>
      <c r="G65" s="193">
        <f t="shared" si="6"/>
        <v>0</v>
      </c>
      <c r="H65" s="205" t="e">
        <f t="shared" si="2"/>
        <v>#NUM!</v>
      </c>
      <c r="I65" s="205" t="e">
        <f t="shared" si="17"/>
        <v>#NUM!</v>
      </c>
      <c r="J65" s="205" t="e">
        <f t="shared" si="7"/>
        <v>#NUM!</v>
      </c>
      <c r="K65" s="205" t="e">
        <f t="shared" si="8"/>
        <v>#NUM!</v>
      </c>
      <c r="L65" s="204" t="e">
        <f t="shared" si="9"/>
        <v>#NUM!</v>
      </c>
      <c r="M65" s="198"/>
      <c r="N65" s="198"/>
      <c r="O65" s="198"/>
      <c r="P65" s="198"/>
      <c r="Q65" s="195">
        <f t="shared" si="10"/>
        <v>0</v>
      </c>
      <c r="R65" s="195">
        <f t="shared" si="11"/>
        <v>0</v>
      </c>
      <c r="T65" s="194">
        <f t="shared" si="18"/>
        <v>0</v>
      </c>
      <c r="U65" s="193">
        <f t="shared" si="12"/>
        <v>45291</v>
      </c>
      <c r="V65" s="192">
        <f t="shared" si="13"/>
        <v>0</v>
      </c>
      <c r="W65" s="192">
        <f t="shared" si="14"/>
        <v>0</v>
      </c>
      <c r="X65" s="192">
        <f t="shared" si="19"/>
        <v>0</v>
      </c>
      <c r="Y65" s="192">
        <f t="shared" si="15"/>
        <v>0</v>
      </c>
      <c r="Z65" s="192">
        <f t="shared" si="20"/>
        <v>0</v>
      </c>
      <c r="AA65" s="191"/>
      <c r="AB65" s="203"/>
      <c r="AC65" s="191"/>
      <c r="AD65" s="191"/>
      <c r="AE65" s="191"/>
      <c r="AF65" s="191"/>
      <c r="AG65" s="191"/>
      <c r="AH65" s="191"/>
      <c r="AI65" s="191"/>
      <c r="AJ65" s="191"/>
      <c r="AN65" s="199"/>
    </row>
    <row r="66" spans="3:42">
      <c r="C66" s="195">
        <f t="shared" si="4"/>
        <v>0</v>
      </c>
      <c r="D66" s="195">
        <f t="shared" si="5"/>
        <v>0</v>
      </c>
      <c r="F66" s="194">
        <f t="shared" si="16"/>
        <v>0</v>
      </c>
      <c r="G66" s="193">
        <f t="shared" si="6"/>
        <v>0</v>
      </c>
      <c r="H66" s="205" t="e">
        <f t="shared" si="2"/>
        <v>#NUM!</v>
      </c>
      <c r="I66" s="205" t="e">
        <f t="shared" si="17"/>
        <v>#NUM!</v>
      </c>
      <c r="J66" s="205" t="e">
        <f t="shared" si="7"/>
        <v>#NUM!</v>
      </c>
      <c r="K66" s="205" t="e">
        <f t="shared" si="8"/>
        <v>#NUM!</v>
      </c>
      <c r="L66" s="204" t="e">
        <f t="shared" si="9"/>
        <v>#NUM!</v>
      </c>
      <c r="M66" s="198"/>
      <c r="N66" s="198"/>
      <c r="O66" s="198"/>
      <c r="P66" s="198"/>
      <c r="Q66" s="195">
        <f t="shared" si="10"/>
        <v>0</v>
      </c>
      <c r="R66" s="195">
        <f t="shared" si="11"/>
        <v>0</v>
      </c>
      <c r="T66" s="194">
        <f t="shared" si="18"/>
        <v>0</v>
      </c>
      <c r="U66" s="193">
        <f t="shared" si="12"/>
        <v>45322</v>
      </c>
      <c r="V66" s="192">
        <f t="shared" si="13"/>
        <v>0</v>
      </c>
      <c r="W66" s="192">
        <f t="shared" si="14"/>
        <v>0</v>
      </c>
      <c r="X66" s="192">
        <f t="shared" si="19"/>
        <v>0</v>
      </c>
      <c r="Y66" s="192">
        <f t="shared" si="15"/>
        <v>0</v>
      </c>
      <c r="Z66" s="192">
        <f t="shared" si="20"/>
        <v>0</v>
      </c>
      <c r="AA66" s="191"/>
      <c r="AB66" s="203"/>
      <c r="AC66" s="191"/>
      <c r="AD66" s="191"/>
      <c r="AE66" s="191"/>
      <c r="AF66" s="191"/>
      <c r="AG66" s="191"/>
      <c r="AH66" s="191"/>
      <c r="AI66" s="191"/>
      <c r="AJ66" s="191"/>
      <c r="AN66" s="199"/>
      <c r="AP66" s="190"/>
    </row>
    <row r="67" spans="3:42">
      <c r="C67" s="195">
        <f t="shared" si="4"/>
        <v>0</v>
      </c>
      <c r="D67" s="195">
        <f t="shared" si="5"/>
        <v>0</v>
      </c>
      <c r="F67" s="194">
        <f t="shared" si="16"/>
        <v>0</v>
      </c>
      <c r="G67" s="193">
        <f t="shared" si="6"/>
        <v>0</v>
      </c>
      <c r="H67" s="205" t="e">
        <f t="shared" si="2"/>
        <v>#NUM!</v>
      </c>
      <c r="I67" s="205" t="e">
        <f t="shared" si="17"/>
        <v>#NUM!</v>
      </c>
      <c r="J67" s="205" t="e">
        <f t="shared" si="7"/>
        <v>#NUM!</v>
      </c>
      <c r="K67" s="205" t="e">
        <f t="shared" si="8"/>
        <v>#NUM!</v>
      </c>
      <c r="L67" s="204" t="e">
        <f t="shared" si="9"/>
        <v>#NUM!</v>
      </c>
      <c r="M67" s="198"/>
      <c r="N67" s="198"/>
      <c r="O67" s="198"/>
      <c r="P67" s="198"/>
      <c r="Q67" s="195">
        <f t="shared" si="10"/>
        <v>0</v>
      </c>
      <c r="R67" s="195">
        <f t="shared" si="11"/>
        <v>0</v>
      </c>
      <c r="T67" s="194">
        <f t="shared" si="18"/>
        <v>0</v>
      </c>
      <c r="U67" s="193">
        <f t="shared" si="12"/>
        <v>45351</v>
      </c>
      <c r="V67" s="192">
        <f t="shared" si="13"/>
        <v>0</v>
      </c>
      <c r="W67" s="192">
        <f t="shared" si="14"/>
        <v>0</v>
      </c>
      <c r="X67" s="192">
        <f t="shared" si="19"/>
        <v>0</v>
      </c>
      <c r="Y67" s="192">
        <f t="shared" si="15"/>
        <v>0</v>
      </c>
      <c r="Z67" s="192">
        <f t="shared" si="20"/>
        <v>0</v>
      </c>
      <c r="AA67" s="191"/>
      <c r="AB67" s="203"/>
      <c r="AC67" s="191"/>
      <c r="AD67" s="191"/>
      <c r="AE67" s="191"/>
      <c r="AF67" s="191"/>
      <c r="AG67" s="191"/>
      <c r="AH67" s="191"/>
      <c r="AI67" s="191"/>
      <c r="AJ67" s="191"/>
      <c r="AN67" s="199"/>
      <c r="AP67" s="190"/>
    </row>
    <row r="68" spans="3:42">
      <c r="C68" s="195">
        <f t="shared" si="4"/>
        <v>0</v>
      </c>
      <c r="D68" s="195">
        <f t="shared" si="5"/>
        <v>0</v>
      </c>
      <c r="F68" s="194">
        <f t="shared" si="16"/>
        <v>0</v>
      </c>
      <c r="G68" s="193">
        <f t="shared" si="6"/>
        <v>0</v>
      </c>
      <c r="H68" s="205" t="e">
        <f t="shared" si="2"/>
        <v>#NUM!</v>
      </c>
      <c r="I68" s="205" t="e">
        <f t="shared" si="17"/>
        <v>#NUM!</v>
      </c>
      <c r="J68" s="205" t="e">
        <f t="shared" si="7"/>
        <v>#NUM!</v>
      </c>
      <c r="K68" s="205" t="e">
        <f t="shared" si="8"/>
        <v>#NUM!</v>
      </c>
      <c r="L68" s="204" t="e">
        <f t="shared" si="9"/>
        <v>#NUM!</v>
      </c>
      <c r="M68" s="198"/>
      <c r="N68" s="198"/>
      <c r="O68" s="198"/>
      <c r="P68" s="198"/>
      <c r="Q68" s="195">
        <f t="shared" si="10"/>
        <v>0</v>
      </c>
      <c r="R68" s="195">
        <f t="shared" si="11"/>
        <v>0</v>
      </c>
      <c r="T68" s="194">
        <f t="shared" si="18"/>
        <v>0</v>
      </c>
      <c r="U68" s="193">
        <f t="shared" si="12"/>
        <v>45382</v>
      </c>
      <c r="V68" s="192">
        <f t="shared" si="13"/>
        <v>0</v>
      </c>
      <c r="W68" s="192">
        <f t="shared" si="14"/>
        <v>0</v>
      </c>
      <c r="X68" s="192">
        <f t="shared" si="19"/>
        <v>0</v>
      </c>
      <c r="Y68" s="192">
        <f t="shared" si="15"/>
        <v>0</v>
      </c>
      <c r="Z68" s="192">
        <f t="shared" si="20"/>
        <v>0</v>
      </c>
      <c r="AA68" s="191"/>
      <c r="AB68" s="203"/>
      <c r="AC68" s="191"/>
      <c r="AD68" s="191"/>
      <c r="AE68" s="191"/>
      <c r="AF68" s="191"/>
      <c r="AG68" s="191"/>
      <c r="AH68" s="191"/>
      <c r="AI68" s="191"/>
      <c r="AJ68" s="191"/>
      <c r="AN68" s="199"/>
      <c r="AP68" s="190"/>
    </row>
    <row r="69" spans="3:42">
      <c r="C69" s="195">
        <f t="shared" si="4"/>
        <v>0</v>
      </c>
      <c r="D69" s="195">
        <f t="shared" si="5"/>
        <v>0</v>
      </c>
      <c r="F69" s="194">
        <f t="shared" si="16"/>
        <v>0</v>
      </c>
      <c r="G69" s="193">
        <f t="shared" si="6"/>
        <v>0</v>
      </c>
      <c r="H69" s="205" t="e">
        <f t="shared" ref="H69:H76" si="35">PV($O$8,C69,$I$6,0,0)*-1</f>
        <v>#NUM!</v>
      </c>
      <c r="I69" s="205" t="e">
        <f t="shared" si="17"/>
        <v>#NUM!</v>
      </c>
      <c r="J69" s="205" t="e">
        <f t="shared" si="7"/>
        <v>#NUM!</v>
      </c>
      <c r="K69" s="205" t="e">
        <f t="shared" si="8"/>
        <v>#NUM!</v>
      </c>
      <c r="L69" s="204" t="e">
        <f t="shared" si="9"/>
        <v>#NUM!</v>
      </c>
      <c r="M69" s="198"/>
      <c r="N69" s="198"/>
      <c r="O69" s="198"/>
      <c r="P69" s="198"/>
      <c r="Q69" s="195">
        <f t="shared" si="10"/>
        <v>0</v>
      </c>
      <c r="R69" s="195">
        <f t="shared" si="11"/>
        <v>0</v>
      </c>
      <c r="T69" s="194">
        <f t="shared" si="18"/>
        <v>0</v>
      </c>
      <c r="U69" s="193">
        <f t="shared" si="12"/>
        <v>45412</v>
      </c>
      <c r="V69" s="192">
        <f t="shared" si="13"/>
        <v>0</v>
      </c>
      <c r="W69" s="192">
        <f t="shared" si="14"/>
        <v>0</v>
      </c>
      <c r="X69" s="192">
        <f t="shared" si="19"/>
        <v>0</v>
      </c>
      <c r="Y69" s="192">
        <f t="shared" si="15"/>
        <v>0</v>
      </c>
      <c r="Z69" s="192">
        <f t="shared" si="20"/>
        <v>0</v>
      </c>
      <c r="AA69" s="191"/>
      <c r="AB69" s="203"/>
      <c r="AC69" s="191"/>
      <c r="AD69" s="191"/>
      <c r="AE69" s="191"/>
      <c r="AF69" s="191"/>
      <c r="AG69" s="191"/>
      <c r="AH69" s="191"/>
      <c r="AI69" s="191"/>
      <c r="AJ69" s="191"/>
      <c r="AN69" s="199"/>
      <c r="AP69" s="190"/>
    </row>
    <row r="70" spans="3:42">
      <c r="C70" s="195">
        <f t="shared" ref="C70:C109" si="36">IF(C69-1&gt;=0,C69-1,0)</f>
        <v>0</v>
      </c>
      <c r="D70" s="195">
        <f t="shared" ref="D70:D109" si="37">IF(C70&gt;0,D69+1,0)</f>
        <v>0</v>
      </c>
      <c r="F70" s="194">
        <f t="shared" si="16"/>
        <v>0</v>
      </c>
      <c r="G70" s="193">
        <f t="shared" ref="G70:G77" si="38">IF(F70&gt;0,EOMONTH(G69,$P$206),0)</f>
        <v>0</v>
      </c>
      <c r="H70" s="205" t="e">
        <f t="shared" si="35"/>
        <v>#NUM!</v>
      </c>
      <c r="I70" s="205" t="e">
        <f t="shared" si="17"/>
        <v>#NUM!</v>
      </c>
      <c r="J70" s="205" t="e">
        <f t="shared" ref="J70:J77" si="39">PPMT($O$8,F70,$O$9,-$O$6)</f>
        <v>#NUM!</v>
      </c>
      <c r="K70" s="205" t="e">
        <f t="shared" ref="K70:K77" si="40">IPMT($O$8,F70,$O$9,-$O$6)</f>
        <v>#NUM!</v>
      </c>
      <c r="L70" s="204" t="e">
        <f t="shared" ref="L70:L77" si="41">CUMIPMT($O$8,$O$9,$O$6,1,F70,0)*-1</f>
        <v>#NUM!</v>
      </c>
      <c r="M70" s="198"/>
      <c r="N70" s="198"/>
      <c r="O70" s="198"/>
      <c r="P70" s="198"/>
      <c r="Q70" s="195">
        <f t="shared" ref="Q70:Q133" si="42">IF(Q69-1&gt;=0,Q69-1,0)</f>
        <v>0</v>
      </c>
      <c r="R70" s="195">
        <f t="shared" ref="R70:R133" si="43">IF(Q70&gt;0,R69+1,0)</f>
        <v>0</v>
      </c>
      <c r="T70" s="194">
        <f t="shared" si="18"/>
        <v>0</v>
      </c>
      <c r="U70" s="193">
        <f t="shared" ref="U70:U133" si="44">EOMONTH(U69,$P$206)</f>
        <v>45443</v>
      </c>
      <c r="V70" s="192">
        <f t="shared" ref="V70:V133" si="45">IF(T70&gt;0,V69-W70,0)</f>
        <v>0</v>
      </c>
      <c r="W70" s="192">
        <f t="shared" ref="W70:W133" si="46">IF(T70&gt;$O$10,$V$5/($O$9-$O$10),0)</f>
        <v>0</v>
      </c>
      <c r="X70" s="192">
        <f t="shared" si="19"/>
        <v>0</v>
      </c>
      <c r="Y70" s="192">
        <f t="shared" ref="Y70:Y133" si="47">V69*$O$8</f>
        <v>0</v>
      </c>
      <c r="Z70" s="192">
        <f t="shared" si="20"/>
        <v>0</v>
      </c>
      <c r="AA70" s="191"/>
      <c r="AB70" s="203"/>
      <c r="AC70" s="191"/>
      <c r="AD70" s="191"/>
      <c r="AE70" s="191"/>
      <c r="AF70" s="191"/>
      <c r="AG70" s="191"/>
      <c r="AH70" s="191"/>
      <c r="AI70" s="191"/>
      <c r="AJ70" s="191"/>
      <c r="AN70" s="199"/>
      <c r="AP70" s="190"/>
    </row>
    <row r="71" spans="3:42">
      <c r="C71" s="195">
        <f t="shared" si="36"/>
        <v>0</v>
      </c>
      <c r="D71" s="195">
        <f t="shared" si="37"/>
        <v>0</v>
      </c>
      <c r="F71" s="194">
        <f t="shared" ref="F71:F77" si="48">IF(D70&gt;0,F70+1,0)</f>
        <v>0</v>
      </c>
      <c r="G71" s="193">
        <f t="shared" si="38"/>
        <v>0</v>
      </c>
      <c r="H71" s="205" t="e">
        <f t="shared" si="35"/>
        <v>#NUM!</v>
      </c>
      <c r="I71" s="205" t="e">
        <f t="shared" ref="I71:I77" si="49">IF(H70&gt;0,I70,0)</f>
        <v>#NUM!</v>
      </c>
      <c r="J71" s="205" t="e">
        <f t="shared" si="39"/>
        <v>#NUM!</v>
      </c>
      <c r="K71" s="205" t="e">
        <f t="shared" si="40"/>
        <v>#NUM!</v>
      </c>
      <c r="L71" s="204" t="e">
        <f t="shared" si="41"/>
        <v>#NUM!</v>
      </c>
      <c r="M71" s="198"/>
      <c r="N71" s="198"/>
      <c r="O71" s="198"/>
      <c r="P71" s="198"/>
      <c r="Q71" s="195">
        <f t="shared" si="42"/>
        <v>0</v>
      </c>
      <c r="R71" s="195">
        <f t="shared" si="43"/>
        <v>0</v>
      </c>
      <c r="T71" s="194">
        <f t="shared" ref="T71:T134" si="50">IF(R70&gt;0,T70+1,0)</f>
        <v>0</v>
      </c>
      <c r="U71" s="193">
        <f t="shared" si="44"/>
        <v>45473</v>
      </c>
      <c r="V71" s="192">
        <f t="shared" si="45"/>
        <v>0</v>
      </c>
      <c r="W71" s="192">
        <f t="shared" si="46"/>
        <v>0</v>
      </c>
      <c r="X71" s="192">
        <f t="shared" ref="X71:X134" si="51">W71+X70</f>
        <v>0</v>
      </c>
      <c r="Y71" s="192">
        <f t="shared" si="47"/>
        <v>0</v>
      </c>
      <c r="Z71" s="192">
        <f t="shared" ref="Z71:Z134" si="52">Z70+Y71</f>
        <v>0</v>
      </c>
      <c r="AA71" s="191"/>
      <c r="AB71" s="203"/>
      <c r="AC71" s="191"/>
      <c r="AD71" s="191"/>
      <c r="AE71" s="191"/>
      <c r="AF71" s="191"/>
      <c r="AG71" s="191"/>
      <c r="AH71" s="191"/>
      <c r="AI71" s="191"/>
      <c r="AJ71" s="191"/>
      <c r="AN71" s="199"/>
      <c r="AP71" s="190"/>
    </row>
    <row r="72" spans="3:42">
      <c r="C72" s="195">
        <f t="shared" si="36"/>
        <v>0</v>
      </c>
      <c r="D72" s="195">
        <f t="shared" si="37"/>
        <v>0</v>
      </c>
      <c r="F72" s="194">
        <f t="shared" si="48"/>
        <v>0</v>
      </c>
      <c r="G72" s="193">
        <f t="shared" si="38"/>
        <v>0</v>
      </c>
      <c r="H72" s="205" t="e">
        <f t="shared" si="35"/>
        <v>#NUM!</v>
      </c>
      <c r="I72" s="205" t="e">
        <f t="shared" si="49"/>
        <v>#NUM!</v>
      </c>
      <c r="J72" s="205" t="e">
        <f t="shared" si="39"/>
        <v>#NUM!</v>
      </c>
      <c r="K72" s="205" t="e">
        <f t="shared" si="40"/>
        <v>#NUM!</v>
      </c>
      <c r="L72" s="204" t="e">
        <f t="shared" si="41"/>
        <v>#NUM!</v>
      </c>
      <c r="M72" s="198"/>
      <c r="N72" s="198"/>
      <c r="O72" s="198"/>
      <c r="P72" s="198"/>
      <c r="Q72" s="195">
        <f t="shared" si="42"/>
        <v>0</v>
      </c>
      <c r="R72" s="195">
        <f t="shared" si="43"/>
        <v>0</v>
      </c>
      <c r="T72" s="194">
        <f t="shared" si="50"/>
        <v>0</v>
      </c>
      <c r="U72" s="193">
        <f t="shared" si="44"/>
        <v>45504</v>
      </c>
      <c r="V72" s="192">
        <f t="shared" si="45"/>
        <v>0</v>
      </c>
      <c r="W72" s="192">
        <f t="shared" si="46"/>
        <v>0</v>
      </c>
      <c r="X72" s="192">
        <f t="shared" si="51"/>
        <v>0</v>
      </c>
      <c r="Y72" s="192">
        <f t="shared" si="47"/>
        <v>0</v>
      </c>
      <c r="Z72" s="192">
        <f t="shared" si="52"/>
        <v>0</v>
      </c>
      <c r="AA72" s="191"/>
      <c r="AB72" s="203"/>
      <c r="AC72" s="191"/>
      <c r="AD72" s="191"/>
      <c r="AE72" s="191"/>
      <c r="AF72" s="191"/>
      <c r="AG72" s="191"/>
      <c r="AH72" s="191"/>
      <c r="AI72" s="191"/>
      <c r="AJ72" s="191"/>
      <c r="AN72" s="199"/>
      <c r="AP72" s="190"/>
    </row>
    <row r="73" spans="3:42">
      <c r="C73" s="195">
        <f t="shared" si="36"/>
        <v>0</v>
      </c>
      <c r="D73" s="195">
        <f t="shared" si="37"/>
        <v>0</v>
      </c>
      <c r="F73" s="194">
        <f t="shared" si="48"/>
        <v>0</v>
      </c>
      <c r="G73" s="193">
        <f t="shared" si="38"/>
        <v>0</v>
      </c>
      <c r="H73" s="205" t="e">
        <f t="shared" si="35"/>
        <v>#NUM!</v>
      </c>
      <c r="I73" s="205" t="e">
        <f t="shared" si="49"/>
        <v>#NUM!</v>
      </c>
      <c r="J73" s="205" t="e">
        <f t="shared" si="39"/>
        <v>#NUM!</v>
      </c>
      <c r="K73" s="205" t="e">
        <f t="shared" si="40"/>
        <v>#NUM!</v>
      </c>
      <c r="L73" s="204" t="e">
        <f t="shared" si="41"/>
        <v>#NUM!</v>
      </c>
      <c r="M73" s="198"/>
      <c r="N73" s="198"/>
      <c r="O73" s="198"/>
      <c r="P73" s="198"/>
      <c r="Q73" s="195">
        <f t="shared" si="42"/>
        <v>0</v>
      </c>
      <c r="R73" s="195">
        <f t="shared" si="43"/>
        <v>0</v>
      </c>
      <c r="T73" s="194">
        <f t="shared" si="50"/>
        <v>0</v>
      </c>
      <c r="U73" s="193">
        <f t="shared" si="44"/>
        <v>45535</v>
      </c>
      <c r="V73" s="192">
        <f t="shared" si="45"/>
        <v>0</v>
      </c>
      <c r="W73" s="192">
        <f t="shared" si="46"/>
        <v>0</v>
      </c>
      <c r="X73" s="192">
        <f t="shared" si="51"/>
        <v>0</v>
      </c>
      <c r="Y73" s="192">
        <f t="shared" si="47"/>
        <v>0</v>
      </c>
      <c r="Z73" s="192">
        <f t="shared" si="52"/>
        <v>0</v>
      </c>
      <c r="AA73" s="191"/>
      <c r="AB73" s="203"/>
      <c r="AC73" s="191"/>
      <c r="AD73" s="191"/>
      <c r="AE73" s="191"/>
      <c r="AF73" s="191"/>
      <c r="AG73" s="191"/>
      <c r="AH73" s="191"/>
      <c r="AI73" s="191"/>
      <c r="AJ73" s="191"/>
      <c r="AN73" s="199"/>
      <c r="AP73" s="190"/>
    </row>
    <row r="74" spans="3:42">
      <c r="C74" s="195">
        <f t="shared" si="36"/>
        <v>0</v>
      </c>
      <c r="D74" s="195">
        <f t="shared" si="37"/>
        <v>0</v>
      </c>
      <c r="F74" s="194">
        <f t="shared" si="48"/>
        <v>0</v>
      </c>
      <c r="G74" s="193">
        <f t="shared" si="38"/>
        <v>0</v>
      </c>
      <c r="H74" s="205" t="e">
        <f t="shared" si="35"/>
        <v>#NUM!</v>
      </c>
      <c r="I74" s="205" t="e">
        <f t="shared" si="49"/>
        <v>#NUM!</v>
      </c>
      <c r="J74" s="205" t="e">
        <f t="shared" si="39"/>
        <v>#NUM!</v>
      </c>
      <c r="K74" s="205" t="e">
        <f t="shared" si="40"/>
        <v>#NUM!</v>
      </c>
      <c r="L74" s="204" t="e">
        <f t="shared" si="41"/>
        <v>#NUM!</v>
      </c>
      <c r="M74" s="198"/>
      <c r="N74" s="198"/>
      <c r="O74" s="198"/>
      <c r="P74" s="198"/>
      <c r="Q74" s="195">
        <f t="shared" si="42"/>
        <v>0</v>
      </c>
      <c r="R74" s="195">
        <f t="shared" si="43"/>
        <v>0</v>
      </c>
      <c r="T74" s="194">
        <f t="shared" si="50"/>
        <v>0</v>
      </c>
      <c r="U74" s="193">
        <f t="shared" si="44"/>
        <v>45565</v>
      </c>
      <c r="V74" s="192">
        <f t="shared" si="45"/>
        <v>0</v>
      </c>
      <c r="W74" s="192">
        <f t="shared" si="46"/>
        <v>0</v>
      </c>
      <c r="X74" s="192">
        <f t="shared" si="51"/>
        <v>0</v>
      </c>
      <c r="Y74" s="192">
        <f t="shared" si="47"/>
        <v>0</v>
      </c>
      <c r="Z74" s="192">
        <f t="shared" si="52"/>
        <v>0</v>
      </c>
      <c r="AA74" s="191"/>
      <c r="AB74" s="203"/>
      <c r="AC74" s="191"/>
      <c r="AD74" s="191"/>
      <c r="AE74" s="191"/>
      <c r="AF74" s="191"/>
      <c r="AG74" s="191"/>
      <c r="AH74" s="191"/>
      <c r="AI74" s="191"/>
      <c r="AJ74" s="191"/>
      <c r="AN74" s="199"/>
      <c r="AP74" s="190"/>
    </row>
    <row r="75" spans="3:42">
      <c r="C75" s="195">
        <f t="shared" si="36"/>
        <v>0</v>
      </c>
      <c r="D75" s="195">
        <f t="shared" si="37"/>
        <v>0</v>
      </c>
      <c r="F75" s="194">
        <f t="shared" si="48"/>
        <v>0</v>
      </c>
      <c r="G75" s="193">
        <f t="shared" si="38"/>
        <v>0</v>
      </c>
      <c r="H75" s="205" t="e">
        <f t="shared" si="35"/>
        <v>#NUM!</v>
      </c>
      <c r="I75" s="205" t="e">
        <f t="shared" si="49"/>
        <v>#NUM!</v>
      </c>
      <c r="J75" s="205" t="e">
        <f t="shared" si="39"/>
        <v>#NUM!</v>
      </c>
      <c r="K75" s="205" t="e">
        <f t="shared" si="40"/>
        <v>#NUM!</v>
      </c>
      <c r="L75" s="204" t="e">
        <f t="shared" si="41"/>
        <v>#NUM!</v>
      </c>
      <c r="M75" s="198"/>
      <c r="N75" s="198"/>
      <c r="O75" s="198"/>
      <c r="P75" s="198"/>
      <c r="Q75" s="195">
        <f t="shared" si="42"/>
        <v>0</v>
      </c>
      <c r="R75" s="195">
        <f t="shared" si="43"/>
        <v>0</v>
      </c>
      <c r="T75" s="194">
        <f t="shared" si="50"/>
        <v>0</v>
      </c>
      <c r="U75" s="193">
        <f t="shared" si="44"/>
        <v>45596</v>
      </c>
      <c r="V75" s="192">
        <f t="shared" si="45"/>
        <v>0</v>
      </c>
      <c r="W75" s="192">
        <f t="shared" si="46"/>
        <v>0</v>
      </c>
      <c r="X75" s="192">
        <f t="shared" si="51"/>
        <v>0</v>
      </c>
      <c r="Y75" s="192">
        <f t="shared" si="47"/>
        <v>0</v>
      </c>
      <c r="Z75" s="192">
        <f t="shared" si="52"/>
        <v>0</v>
      </c>
      <c r="AA75" s="191"/>
      <c r="AB75" s="203"/>
      <c r="AC75" s="191"/>
      <c r="AD75" s="191"/>
      <c r="AE75" s="191"/>
      <c r="AF75" s="191"/>
      <c r="AG75" s="191"/>
      <c r="AH75" s="191"/>
      <c r="AI75" s="191"/>
      <c r="AJ75" s="191"/>
      <c r="AN75" s="199"/>
      <c r="AP75" s="190"/>
    </row>
    <row r="76" spans="3:42">
      <c r="C76" s="195">
        <f t="shared" si="36"/>
        <v>0</v>
      </c>
      <c r="D76" s="195">
        <f t="shared" si="37"/>
        <v>0</v>
      </c>
      <c r="F76" s="194">
        <f t="shared" si="48"/>
        <v>0</v>
      </c>
      <c r="G76" s="193">
        <f t="shared" si="38"/>
        <v>0</v>
      </c>
      <c r="H76" s="205" t="e">
        <f t="shared" si="35"/>
        <v>#NUM!</v>
      </c>
      <c r="I76" s="205" t="e">
        <f t="shared" si="49"/>
        <v>#NUM!</v>
      </c>
      <c r="J76" s="205" t="e">
        <f t="shared" si="39"/>
        <v>#NUM!</v>
      </c>
      <c r="K76" s="205" t="e">
        <f t="shared" si="40"/>
        <v>#NUM!</v>
      </c>
      <c r="L76" s="204" t="e">
        <f t="shared" si="41"/>
        <v>#NUM!</v>
      </c>
      <c r="M76" s="198"/>
      <c r="N76" s="198"/>
      <c r="O76" s="198"/>
      <c r="P76" s="198"/>
      <c r="Q76" s="195">
        <f t="shared" si="42"/>
        <v>0</v>
      </c>
      <c r="R76" s="195">
        <f t="shared" si="43"/>
        <v>0</v>
      </c>
      <c r="T76" s="194">
        <f t="shared" si="50"/>
        <v>0</v>
      </c>
      <c r="U76" s="193">
        <f t="shared" si="44"/>
        <v>45626</v>
      </c>
      <c r="V76" s="192">
        <f t="shared" si="45"/>
        <v>0</v>
      </c>
      <c r="W76" s="192">
        <f t="shared" si="46"/>
        <v>0</v>
      </c>
      <c r="X76" s="192">
        <f t="shared" si="51"/>
        <v>0</v>
      </c>
      <c r="Y76" s="192">
        <f t="shared" si="47"/>
        <v>0</v>
      </c>
      <c r="Z76" s="192">
        <f t="shared" si="52"/>
        <v>0</v>
      </c>
      <c r="AA76" s="191"/>
      <c r="AB76" s="203"/>
      <c r="AC76" s="191"/>
      <c r="AD76" s="191"/>
      <c r="AE76" s="191"/>
      <c r="AF76" s="191"/>
      <c r="AG76" s="191"/>
      <c r="AH76" s="191"/>
      <c r="AI76" s="191"/>
      <c r="AJ76" s="191"/>
      <c r="AN76" s="199"/>
      <c r="AP76" s="190"/>
    </row>
    <row r="77" spans="3:42">
      <c r="C77" s="195">
        <f t="shared" si="36"/>
        <v>0</v>
      </c>
      <c r="D77" s="195">
        <f t="shared" si="37"/>
        <v>0</v>
      </c>
      <c r="F77" s="194">
        <f t="shared" si="48"/>
        <v>0</v>
      </c>
      <c r="G77" s="193">
        <f t="shared" si="38"/>
        <v>0</v>
      </c>
      <c r="H77" s="205"/>
      <c r="I77" s="205" t="e">
        <f t="shared" si="49"/>
        <v>#NUM!</v>
      </c>
      <c r="J77" s="205" t="e">
        <f t="shared" si="39"/>
        <v>#NUM!</v>
      </c>
      <c r="K77" s="205" t="e">
        <f t="shared" si="40"/>
        <v>#NUM!</v>
      </c>
      <c r="L77" s="204" t="e">
        <f t="shared" si="41"/>
        <v>#NUM!</v>
      </c>
      <c r="M77" s="198"/>
      <c r="N77" s="198"/>
      <c r="O77" s="198"/>
      <c r="P77" s="198"/>
      <c r="Q77" s="195">
        <f t="shared" si="42"/>
        <v>0</v>
      </c>
      <c r="R77" s="195">
        <f t="shared" si="43"/>
        <v>0</v>
      </c>
      <c r="T77" s="194">
        <f t="shared" si="50"/>
        <v>0</v>
      </c>
      <c r="U77" s="193">
        <f t="shared" si="44"/>
        <v>45657</v>
      </c>
      <c r="V77" s="192">
        <f t="shared" si="45"/>
        <v>0</v>
      </c>
      <c r="W77" s="192">
        <f t="shared" si="46"/>
        <v>0</v>
      </c>
      <c r="X77" s="192">
        <f t="shared" si="51"/>
        <v>0</v>
      </c>
      <c r="Y77" s="192">
        <f t="shared" si="47"/>
        <v>0</v>
      </c>
      <c r="Z77" s="192">
        <f t="shared" si="52"/>
        <v>0</v>
      </c>
      <c r="AA77" s="191"/>
      <c r="AB77" s="203"/>
      <c r="AC77" s="191"/>
      <c r="AD77" s="191"/>
      <c r="AE77" s="191"/>
      <c r="AF77" s="191"/>
      <c r="AG77" s="191"/>
      <c r="AH77" s="191"/>
      <c r="AI77" s="191"/>
      <c r="AJ77" s="191"/>
      <c r="AN77" s="199"/>
      <c r="AP77" s="190"/>
    </row>
    <row r="78" spans="3:42" ht="17.25" customHeight="1">
      <c r="C78" s="202">
        <f t="shared" si="36"/>
        <v>0</v>
      </c>
      <c r="D78" s="202">
        <f t="shared" si="37"/>
        <v>0</v>
      </c>
      <c r="F78" s="198"/>
      <c r="G78" s="198"/>
      <c r="H78" s="198"/>
      <c r="I78" s="198"/>
      <c r="J78" s="198"/>
      <c r="K78" s="198"/>
      <c r="L78" s="198"/>
      <c r="M78" s="198"/>
      <c r="N78" s="198"/>
      <c r="O78" s="198"/>
      <c r="P78" s="198"/>
      <c r="Q78" s="195">
        <f t="shared" si="42"/>
        <v>0</v>
      </c>
      <c r="R78" s="195">
        <f t="shared" si="43"/>
        <v>0</v>
      </c>
      <c r="T78" s="194">
        <f t="shared" si="50"/>
        <v>0</v>
      </c>
      <c r="U78" s="193">
        <f t="shared" si="44"/>
        <v>45688</v>
      </c>
      <c r="V78" s="192">
        <f t="shared" si="45"/>
        <v>0</v>
      </c>
      <c r="W78" s="192">
        <f t="shared" si="46"/>
        <v>0</v>
      </c>
      <c r="X78" s="192">
        <f t="shared" si="51"/>
        <v>0</v>
      </c>
      <c r="Y78" s="192">
        <f t="shared" si="47"/>
        <v>0</v>
      </c>
      <c r="Z78" s="192">
        <f t="shared" si="52"/>
        <v>0</v>
      </c>
      <c r="AC78" s="191"/>
      <c r="AD78" s="191"/>
      <c r="AE78" s="191"/>
      <c r="AF78" s="191"/>
      <c r="AG78" s="191"/>
      <c r="AH78" s="191"/>
      <c r="AI78" s="191"/>
      <c r="AJ78" s="191"/>
      <c r="AN78" s="199"/>
      <c r="AP78" s="190"/>
    </row>
    <row r="79" spans="3:42">
      <c r="C79" s="202">
        <f t="shared" si="36"/>
        <v>0</v>
      </c>
      <c r="D79" s="202">
        <f t="shared" si="37"/>
        <v>0</v>
      </c>
      <c r="F79" s="198"/>
      <c r="G79" s="198"/>
      <c r="H79" s="198"/>
      <c r="I79" s="198"/>
      <c r="J79" s="198"/>
      <c r="K79" s="198"/>
      <c r="L79" s="198"/>
      <c r="M79" s="198"/>
      <c r="N79" s="198"/>
      <c r="O79" s="198"/>
      <c r="P79" s="198"/>
      <c r="Q79" s="195">
        <f t="shared" si="42"/>
        <v>0</v>
      </c>
      <c r="R79" s="195">
        <f t="shared" si="43"/>
        <v>0</v>
      </c>
      <c r="T79" s="194">
        <f t="shared" si="50"/>
        <v>0</v>
      </c>
      <c r="U79" s="193">
        <f t="shared" si="44"/>
        <v>45716</v>
      </c>
      <c r="V79" s="192">
        <f t="shared" si="45"/>
        <v>0</v>
      </c>
      <c r="W79" s="192">
        <f t="shared" si="46"/>
        <v>0</v>
      </c>
      <c r="X79" s="192">
        <f t="shared" si="51"/>
        <v>0</v>
      </c>
      <c r="Y79" s="192">
        <f t="shared" si="47"/>
        <v>0</v>
      </c>
      <c r="Z79" s="192">
        <f t="shared" si="52"/>
        <v>0</v>
      </c>
      <c r="AC79" s="191"/>
      <c r="AD79" s="191"/>
      <c r="AE79" s="191"/>
      <c r="AF79" s="191"/>
      <c r="AG79" s="191"/>
      <c r="AH79" s="191"/>
      <c r="AI79" s="191"/>
      <c r="AJ79" s="191"/>
      <c r="AN79" s="199"/>
      <c r="AP79" s="190"/>
    </row>
    <row r="80" spans="3:42">
      <c r="C80" s="202">
        <f t="shared" si="36"/>
        <v>0</v>
      </c>
      <c r="D80" s="202">
        <f t="shared" si="37"/>
        <v>0</v>
      </c>
      <c r="F80" s="198"/>
      <c r="G80" s="198"/>
      <c r="H80" s="198"/>
      <c r="I80" s="198"/>
      <c r="J80" s="198"/>
      <c r="K80" s="198"/>
      <c r="L80" s="198"/>
      <c r="M80" s="198"/>
      <c r="N80" s="198"/>
      <c r="O80" s="198"/>
      <c r="P80" s="198"/>
      <c r="Q80" s="195">
        <f t="shared" si="42"/>
        <v>0</v>
      </c>
      <c r="R80" s="195">
        <f t="shared" si="43"/>
        <v>0</v>
      </c>
      <c r="T80" s="194">
        <f t="shared" si="50"/>
        <v>0</v>
      </c>
      <c r="U80" s="193">
        <f t="shared" si="44"/>
        <v>45747</v>
      </c>
      <c r="V80" s="192">
        <f t="shared" si="45"/>
        <v>0</v>
      </c>
      <c r="W80" s="192">
        <f t="shared" si="46"/>
        <v>0</v>
      </c>
      <c r="X80" s="192">
        <f t="shared" si="51"/>
        <v>0</v>
      </c>
      <c r="Y80" s="192">
        <f t="shared" si="47"/>
        <v>0</v>
      </c>
      <c r="Z80" s="192">
        <f t="shared" si="52"/>
        <v>0</v>
      </c>
      <c r="AC80" s="191"/>
      <c r="AD80" s="191"/>
      <c r="AE80" s="191"/>
      <c r="AF80" s="191"/>
      <c r="AG80" s="191"/>
      <c r="AH80" s="191"/>
      <c r="AI80" s="191"/>
      <c r="AJ80" s="191"/>
      <c r="AN80" s="199"/>
      <c r="AP80" s="190"/>
    </row>
    <row r="81" spans="3:42">
      <c r="C81" s="202">
        <f t="shared" si="36"/>
        <v>0</v>
      </c>
      <c r="D81" s="202">
        <f t="shared" si="37"/>
        <v>0</v>
      </c>
      <c r="F81" s="198"/>
      <c r="G81" s="198"/>
      <c r="H81" s="198"/>
      <c r="I81" s="198"/>
      <c r="J81" s="198"/>
      <c r="K81" s="198"/>
      <c r="L81" s="198"/>
      <c r="M81" s="198"/>
      <c r="N81" s="198"/>
      <c r="O81" s="198"/>
      <c r="P81" s="198"/>
      <c r="Q81" s="195">
        <f t="shared" si="42"/>
        <v>0</v>
      </c>
      <c r="R81" s="195">
        <f t="shared" si="43"/>
        <v>0</v>
      </c>
      <c r="T81" s="194">
        <f t="shared" si="50"/>
        <v>0</v>
      </c>
      <c r="U81" s="193">
        <f t="shared" si="44"/>
        <v>45777</v>
      </c>
      <c r="V81" s="192">
        <f t="shared" si="45"/>
        <v>0</v>
      </c>
      <c r="W81" s="192">
        <f t="shared" si="46"/>
        <v>0</v>
      </c>
      <c r="X81" s="192">
        <f t="shared" si="51"/>
        <v>0</v>
      </c>
      <c r="Y81" s="192">
        <f t="shared" si="47"/>
        <v>0</v>
      </c>
      <c r="Z81" s="192">
        <f t="shared" si="52"/>
        <v>0</v>
      </c>
      <c r="AC81" s="191"/>
      <c r="AD81" s="191"/>
      <c r="AE81" s="191"/>
      <c r="AF81" s="191"/>
      <c r="AG81" s="191"/>
      <c r="AH81" s="191"/>
      <c r="AI81" s="191"/>
      <c r="AJ81" s="191"/>
      <c r="AN81" s="199"/>
      <c r="AP81" s="190"/>
    </row>
    <row r="82" spans="3:42">
      <c r="C82" s="202">
        <f t="shared" si="36"/>
        <v>0</v>
      </c>
      <c r="D82" s="202">
        <f t="shared" si="37"/>
        <v>0</v>
      </c>
      <c r="F82" s="198"/>
      <c r="G82" s="198"/>
      <c r="H82" s="198"/>
      <c r="I82" s="198"/>
      <c r="J82" s="198"/>
      <c r="K82" s="198"/>
      <c r="L82" s="198"/>
      <c r="M82" s="198"/>
      <c r="N82" s="198"/>
      <c r="O82" s="198"/>
      <c r="P82" s="198"/>
      <c r="Q82" s="195">
        <f t="shared" si="42"/>
        <v>0</v>
      </c>
      <c r="R82" s="195">
        <f t="shared" si="43"/>
        <v>0</v>
      </c>
      <c r="T82" s="194">
        <f t="shared" si="50"/>
        <v>0</v>
      </c>
      <c r="U82" s="193">
        <f t="shared" si="44"/>
        <v>45808</v>
      </c>
      <c r="V82" s="192">
        <f t="shared" si="45"/>
        <v>0</v>
      </c>
      <c r="W82" s="192">
        <f t="shared" si="46"/>
        <v>0</v>
      </c>
      <c r="X82" s="192">
        <f t="shared" si="51"/>
        <v>0</v>
      </c>
      <c r="Y82" s="192">
        <f t="shared" si="47"/>
        <v>0</v>
      </c>
      <c r="Z82" s="192">
        <f t="shared" si="52"/>
        <v>0</v>
      </c>
      <c r="AC82" s="191"/>
      <c r="AD82" s="191"/>
      <c r="AE82" s="191"/>
      <c r="AF82" s="191"/>
      <c r="AG82" s="191"/>
      <c r="AH82" s="191"/>
      <c r="AI82" s="191"/>
      <c r="AJ82" s="191"/>
      <c r="AN82" s="199"/>
      <c r="AP82" s="190"/>
    </row>
    <row r="83" spans="3:42">
      <c r="C83" s="202">
        <f t="shared" si="36"/>
        <v>0</v>
      </c>
      <c r="D83" s="202">
        <f t="shared" si="37"/>
        <v>0</v>
      </c>
      <c r="F83" s="198"/>
      <c r="G83" s="198"/>
      <c r="H83" s="198"/>
      <c r="I83" s="198"/>
      <c r="J83" s="198"/>
      <c r="K83" s="198"/>
      <c r="L83" s="198"/>
      <c r="M83" s="198"/>
      <c r="N83" s="198"/>
      <c r="O83" s="198"/>
      <c r="P83" s="198"/>
      <c r="Q83" s="195">
        <f t="shared" si="42"/>
        <v>0</v>
      </c>
      <c r="R83" s="195">
        <f t="shared" si="43"/>
        <v>0</v>
      </c>
      <c r="T83" s="194">
        <f t="shared" si="50"/>
        <v>0</v>
      </c>
      <c r="U83" s="193">
        <f t="shared" si="44"/>
        <v>45838</v>
      </c>
      <c r="V83" s="192">
        <f t="shared" si="45"/>
        <v>0</v>
      </c>
      <c r="W83" s="192">
        <f t="shared" si="46"/>
        <v>0</v>
      </c>
      <c r="X83" s="192">
        <f t="shared" si="51"/>
        <v>0</v>
      </c>
      <c r="Y83" s="192">
        <f t="shared" si="47"/>
        <v>0</v>
      </c>
      <c r="Z83" s="192">
        <f t="shared" si="52"/>
        <v>0</v>
      </c>
      <c r="AC83" s="191"/>
      <c r="AD83" s="191"/>
      <c r="AE83" s="191"/>
      <c r="AF83" s="191"/>
      <c r="AG83" s="191"/>
      <c r="AH83" s="191"/>
      <c r="AI83" s="191"/>
      <c r="AJ83" s="191"/>
      <c r="AN83" s="199"/>
      <c r="AP83" s="190"/>
    </row>
    <row r="84" spans="3:42">
      <c r="C84" s="202">
        <f t="shared" si="36"/>
        <v>0</v>
      </c>
      <c r="D84" s="202">
        <f t="shared" si="37"/>
        <v>0</v>
      </c>
      <c r="F84" s="198"/>
      <c r="G84" s="198"/>
      <c r="H84" s="198"/>
      <c r="I84" s="198"/>
      <c r="J84" s="198"/>
      <c r="K84" s="198"/>
      <c r="L84" s="198"/>
      <c r="M84" s="198"/>
      <c r="N84" s="198"/>
      <c r="O84" s="198"/>
      <c r="P84" s="198"/>
      <c r="Q84" s="195">
        <f t="shared" si="42"/>
        <v>0</v>
      </c>
      <c r="R84" s="195">
        <f t="shared" si="43"/>
        <v>0</v>
      </c>
      <c r="T84" s="194">
        <f t="shared" si="50"/>
        <v>0</v>
      </c>
      <c r="U84" s="193">
        <f t="shared" si="44"/>
        <v>45869</v>
      </c>
      <c r="V84" s="192">
        <f t="shared" si="45"/>
        <v>0</v>
      </c>
      <c r="W84" s="192">
        <f t="shared" si="46"/>
        <v>0</v>
      </c>
      <c r="X84" s="192">
        <f t="shared" si="51"/>
        <v>0</v>
      </c>
      <c r="Y84" s="192">
        <f t="shared" si="47"/>
        <v>0</v>
      </c>
      <c r="Z84" s="192">
        <f t="shared" si="52"/>
        <v>0</v>
      </c>
      <c r="AC84" s="191"/>
      <c r="AD84" s="191"/>
      <c r="AE84" s="191"/>
      <c r="AF84" s="191"/>
      <c r="AG84" s="191"/>
      <c r="AH84" s="191"/>
      <c r="AI84" s="191"/>
      <c r="AJ84" s="191"/>
      <c r="AN84" s="199"/>
      <c r="AP84" s="190"/>
    </row>
    <row r="85" spans="3:42">
      <c r="C85" s="202">
        <f t="shared" si="36"/>
        <v>0</v>
      </c>
      <c r="D85" s="202">
        <f t="shared" si="37"/>
        <v>0</v>
      </c>
      <c r="F85" s="198"/>
      <c r="G85" s="198"/>
      <c r="H85" s="198"/>
      <c r="I85" s="198"/>
      <c r="J85" s="198"/>
      <c r="K85" s="198"/>
      <c r="L85" s="198"/>
      <c r="M85" s="198"/>
      <c r="N85" s="198"/>
      <c r="O85" s="198"/>
      <c r="P85" s="198"/>
      <c r="Q85" s="195">
        <f t="shared" si="42"/>
        <v>0</v>
      </c>
      <c r="R85" s="195">
        <f t="shared" si="43"/>
        <v>0</v>
      </c>
      <c r="T85" s="194">
        <f t="shared" si="50"/>
        <v>0</v>
      </c>
      <c r="U85" s="193">
        <f t="shared" si="44"/>
        <v>45900</v>
      </c>
      <c r="V85" s="192">
        <f t="shared" si="45"/>
        <v>0</v>
      </c>
      <c r="W85" s="192">
        <f t="shared" si="46"/>
        <v>0</v>
      </c>
      <c r="X85" s="192">
        <f t="shared" si="51"/>
        <v>0</v>
      </c>
      <c r="Y85" s="192">
        <f t="shared" si="47"/>
        <v>0</v>
      </c>
      <c r="Z85" s="192">
        <f t="shared" si="52"/>
        <v>0</v>
      </c>
      <c r="AC85" s="191"/>
      <c r="AD85" s="191"/>
      <c r="AE85" s="191"/>
      <c r="AF85" s="191"/>
      <c r="AG85" s="191"/>
      <c r="AH85" s="191"/>
      <c r="AI85" s="191"/>
      <c r="AJ85" s="191"/>
      <c r="AN85" s="199"/>
      <c r="AP85" s="190"/>
    </row>
    <row r="86" spans="3:42">
      <c r="C86" s="202">
        <f t="shared" si="36"/>
        <v>0</v>
      </c>
      <c r="D86" s="202">
        <f t="shared" si="37"/>
        <v>0</v>
      </c>
      <c r="F86" s="198"/>
      <c r="G86" s="198"/>
      <c r="H86" s="198"/>
      <c r="I86" s="198"/>
      <c r="J86" s="198"/>
      <c r="K86" s="198"/>
      <c r="L86" s="198"/>
      <c r="M86" s="198"/>
      <c r="N86" s="198"/>
      <c r="O86" s="198"/>
      <c r="P86" s="198"/>
      <c r="Q86" s="195">
        <f t="shared" si="42"/>
        <v>0</v>
      </c>
      <c r="R86" s="195">
        <f t="shared" si="43"/>
        <v>0</v>
      </c>
      <c r="T86" s="194">
        <f t="shared" si="50"/>
        <v>0</v>
      </c>
      <c r="U86" s="193">
        <f t="shared" si="44"/>
        <v>45930</v>
      </c>
      <c r="V86" s="192">
        <f t="shared" si="45"/>
        <v>0</v>
      </c>
      <c r="W86" s="192">
        <f t="shared" si="46"/>
        <v>0</v>
      </c>
      <c r="X86" s="192">
        <f t="shared" si="51"/>
        <v>0</v>
      </c>
      <c r="Y86" s="192">
        <f t="shared" si="47"/>
        <v>0</v>
      </c>
      <c r="Z86" s="192">
        <f t="shared" si="52"/>
        <v>0</v>
      </c>
      <c r="AC86" s="191"/>
      <c r="AD86" s="191"/>
      <c r="AE86" s="191"/>
      <c r="AF86" s="191"/>
      <c r="AG86" s="191"/>
      <c r="AH86" s="191"/>
      <c r="AI86" s="191"/>
      <c r="AJ86" s="191"/>
      <c r="AN86" s="199"/>
      <c r="AP86" s="190"/>
    </row>
    <row r="87" spans="3:42">
      <c r="C87" s="202">
        <f t="shared" si="36"/>
        <v>0</v>
      </c>
      <c r="D87" s="202">
        <f t="shared" si="37"/>
        <v>0</v>
      </c>
      <c r="F87" s="198"/>
      <c r="G87" s="198"/>
      <c r="H87" s="198"/>
      <c r="I87" s="198"/>
      <c r="J87" s="198"/>
      <c r="K87" s="198"/>
      <c r="L87" s="198"/>
      <c r="M87" s="198"/>
      <c r="N87" s="198"/>
      <c r="O87" s="198"/>
      <c r="P87" s="198"/>
      <c r="Q87" s="195">
        <f t="shared" si="42"/>
        <v>0</v>
      </c>
      <c r="R87" s="195">
        <f t="shared" si="43"/>
        <v>0</v>
      </c>
      <c r="T87" s="194">
        <f t="shared" si="50"/>
        <v>0</v>
      </c>
      <c r="U87" s="193">
        <f t="shared" si="44"/>
        <v>45961</v>
      </c>
      <c r="V87" s="192">
        <f t="shared" si="45"/>
        <v>0</v>
      </c>
      <c r="W87" s="192">
        <f t="shared" si="46"/>
        <v>0</v>
      </c>
      <c r="X87" s="192">
        <f t="shared" si="51"/>
        <v>0</v>
      </c>
      <c r="Y87" s="192">
        <f t="shared" si="47"/>
        <v>0</v>
      </c>
      <c r="Z87" s="192">
        <f t="shared" si="52"/>
        <v>0</v>
      </c>
      <c r="AC87" s="191"/>
      <c r="AD87" s="191"/>
      <c r="AE87" s="191"/>
      <c r="AF87" s="191"/>
      <c r="AG87" s="191"/>
      <c r="AH87" s="191"/>
      <c r="AI87" s="191"/>
      <c r="AJ87" s="191"/>
      <c r="AN87" s="199"/>
      <c r="AP87" s="190"/>
    </row>
    <row r="88" spans="3:42">
      <c r="C88" s="202">
        <f t="shared" si="36"/>
        <v>0</v>
      </c>
      <c r="D88" s="202">
        <f t="shared" si="37"/>
        <v>0</v>
      </c>
      <c r="F88" s="198"/>
      <c r="G88" s="198"/>
      <c r="H88" s="198"/>
      <c r="I88" s="198"/>
      <c r="J88" s="198"/>
      <c r="K88" s="198"/>
      <c r="L88" s="198"/>
      <c r="M88" s="198"/>
      <c r="N88" s="198"/>
      <c r="O88" s="198"/>
      <c r="P88" s="198"/>
      <c r="Q88" s="195">
        <f t="shared" si="42"/>
        <v>0</v>
      </c>
      <c r="R88" s="195">
        <f t="shared" si="43"/>
        <v>0</v>
      </c>
      <c r="T88" s="194">
        <f t="shared" si="50"/>
        <v>0</v>
      </c>
      <c r="U88" s="193">
        <f t="shared" si="44"/>
        <v>45991</v>
      </c>
      <c r="V88" s="192">
        <f t="shared" si="45"/>
        <v>0</v>
      </c>
      <c r="W88" s="192">
        <f t="shared" si="46"/>
        <v>0</v>
      </c>
      <c r="X88" s="192">
        <f t="shared" si="51"/>
        <v>0</v>
      </c>
      <c r="Y88" s="192">
        <f t="shared" si="47"/>
        <v>0</v>
      </c>
      <c r="Z88" s="192">
        <f t="shared" si="52"/>
        <v>0</v>
      </c>
      <c r="AC88" s="191"/>
      <c r="AD88" s="191"/>
      <c r="AE88" s="191"/>
      <c r="AF88" s="191"/>
      <c r="AG88" s="191"/>
      <c r="AH88" s="191"/>
      <c r="AI88" s="191"/>
      <c r="AJ88" s="191"/>
      <c r="AN88" s="199"/>
      <c r="AP88" s="190"/>
    </row>
    <row r="89" spans="3:42">
      <c r="C89" s="202">
        <f t="shared" si="36"/>
        <v>0</v>
      </c>
      <c r="D89" s="202">
        <f t="shared" si="37"/>
        <v>0</v>
      </c>
      <c r="F89" s="198"/>
      <c r="G89" s="198"/>
      <c r="H89" s="198"/>
      <c r="I89" s="198"/>
      <c r="J89" s="198"/>
      <c r="K89" s="198"/>
      <c r="L89" s="198"/>
      <c r="M89" s="198"/>
      <c r="N89" s="198"/>
      <c r="O89" s="198"/>
      <c r="P89" s="198"/>
      <c r="Q89" s="195">
        <f t="shared" si="42"/>
        <v>0</v>
      </c>
      <c r="R89" s="195">
        <f t="shared" si="43"/>
        <v>0</v>
      </c>
      <c r="T89" s="194">
        <f t="shared" si="50"/>
        <v>0</v>
      </c>
      <c r="U89" s="193">
        <f t="shared" si="44"/>
        <v>46022</v>
      </c>
      <c r="V89" s="192">
        <f t="shared" si="45"/>
        <v>0</v>
      </c>
      <c r="W89" s="192">
        <f t="shared" si="46"/>
        <v>0</v>
      </c>
      <c r="X89" s="192">
        <f t="shared" si="51"/>
        <v>0</v>
      </c>
      <c r="Y89" s="192">
        <f t="shared" si="47"/>
        <v>0</v>
      </c>
      <c r="Z89" s="192">
        <f t="shared" si="52"/>
        <v>0</v>
      </c>
      <c r="AC89" s="191"/>
      <c r="AD89" s="191"/>
      <c r="AE89" s="191"/>
      <c r="AF89" s="191"/>
      <c r="AG89" s="191"/>
      <c r="AH89" s="191"/>
      <c r="AI89" s="191"/>
      <c r="AJ89" s="191"/>
      <c r="AN89" s="199"/>
      <c r="AP89" s="190"/>
    </row>
    <row r="90" spans="3:42">
      <c r="C90" s="202">
        <f t="shared" si="36"/>
        <v>0</v>
      </c>
      <c r="D90" s="202">
        <f t="shared" si="37"/>
        <v>0</v>
      </c>
      <c r="F90" s="198"/>
      <c r="G90" s="198"/>
      <c r="H90" s="198"/>
      <c r="I90" s="198"/>
      <c r="J90" s="198"/>
      <c r="K90" s="198"/>
      <c r="L90" s="198"/>
      <c r="M90" s="198"/>
      <c r="N90" s="198"/>
      <c r="O90" s="198"/>
      <c r="P90" s="198"/>
      <c r="Q90" s="195">
        <f t="shared" si="42"/>
        <v>0</v>
      </c>
      <c r="R90" s="195">
        <f t="shared" si="43"/>
        <v>0</v>
      </c>
      <c r="T90" s="194">
        <f t="shared" si="50"/>
        <v>0</v>
      </c>
      <c r="U90" s="193">
        <f t="shared" si="44"/>
        <v>46053</v>
      </c>
      <c r="V90" s="192">
        <f t="shared" si="45"/>
        <v>0</v>
      </c>
      <c r="W90" s="192">
        <f t="shared" si="46"/>
        <v>0</v>
      </c>
      <c r="X90" s="192">
        <f t="shared" si="51"/>
        <v>0</v>
      </c>
      <c r="Y90" s="192">
        <f t="shared" si="47"/>
        <v>0</v>
      </c>
      <c r="Z90" s="192">
        <f t="shared" si="52"/>
        <v>0</v>
      </c>
      <c r="AC90" s="191"/>
      <c r="AD90" s="191"/>
      <c r="AE90" s="191"/>
      <c r="AF90" s="191"/>
      <c r="AG90" s="191"/>
      <c r="AH90" s="191"/>
      <c r="AI90" s="191"/>
      <c r="AJ90" s="191"/>
      <c r="AN90" s="199"/>
      <c r="AP90" s="190"/>
    </row>
    <row r="91" spans="3:42">
      <c r="C91" s="202">
        <f t="shared" si="36"/>
        <v>0</v>
      </c>
      <c r="D91" s="202">
        <f t="shared" si="37"/>
        <v>0</v>
      </c>
      <c r="F91" s="198"/>
      <c r="G91" s="198"/>
      <c r="H91" s="198"/>
      <c r="I91" s="198"/>
      <c r="J91" s="198"/>
      <c r="K91" s="198"/>
      <c r="L91" s="198"/>
      <c r="M91" s="198"/>
      <c r="N91" s="198"/>
      <c r="O91" s="198"/>
      <c r="P91" s="198"/>
      <c r="Q91" s="195">
        <f t="shared" si="42"/>
        <v>0</v>
      </c>
      <c r="R91" s="195">
        <f t="shared" si="43"/>
        <v>0</v>
      </c>
      <c r="T91" s="194">
        <f t="shared" si="50"/>
        <v>0</v>
      </c>
      <c r="U91" s="193">
        <f t="shared" si="44"/>
        <v>46081</v>
      </c>
      <c r="V91" s="192">
        <f t="shared" si="45"/>
        <v>0</v>
      </c>
      <c r="W91" s="192">
        <f t="shared" si="46"/>
        <v>0</v>
      </c>
      <c r="X91" s="192">
        <f t="shared" si="51"/>
        <v>0</v>
      </c>
      <c r="Y91" s="192">
        <f t="shared" si="47"/>
        <v>0</v>
      </c>
      <c r="Z91" s="192">
        <f t="shared" si="52"/>
        <v>0</v>
      </c>
      <c r="AC91" s="191"/>
      <c r="AD91" s="191"/>
      <c r="AE91" s="191"/>
      <c r="AF91" s="191"/>
      <c r="AG91" s="191"/>
      <c r="AH91" s="191"/>
      <c r="AI91" s="191"/>
      <c r="AJ91" s="191"/>
      <c r="AN91" s="199"/>
      <c r="AP91" s="190"/>
    </row>
    <row r="92" spans="3:42">
      <c r="C92" s="202">
        <f t="shared" si="36"/>
        <v>0</v>
      </c>
      <c r="D92" s="202">
        <f t="shared" si="37"/>
        <v>0</v>
      </c>
      <c r="F92" s="198"/>
      <c r="G92" s="198"/>
      <c r="H92" s="198"/>
      <c r="I92" s="198"/>
      <c r="J92" s="198"/>
      <c r="K92" s="198"/>
      <c r="L92" s="198"/>
      <c r="M92" s="198"/>
      <c r="N92" s="198"/>
      <c r="O92" s="198"/>
      <c r="P92" s="198"/>
      <c r="Q92" s="195">
        <f t="shared" si="42"/>
        <v>0</v>
      </c>
      <c r="R92" s="195">
        <f t="shared" si="43"/>
        <v>0</v>
      </c>
      <c r="T92" s="194">
        <f t="shared" si="50"/>
        <v>0</v>
      </c>
      <c r="U92" s="193">
        <f t="shared" si="44"/>
        <v>46112</v>
      </c>
      <c r="V92" s="192">
        <f t="shared" si="45"/>
        <v>0</v>
      </c>
      <c r="W92" s="192">
        <f t="shared" si="46"/>
        <v>0</v>
      </c>
      <c r="X92" s="192">
        <f t="shared" si="51"/>
        <v>0</v>
      </c>
      <c r="Y92" s="192">
        <f t="shared" si="47"/>
        <v>0</v>
      </c>
      <c r="Z92" s="192">
        <f t="shared" si="52"/>
        <v>0</v>
      </c>
      <c r="AC92" s="191"/>
      <c r="AD92" s="191"/>
      <c r="AE92" s="191"/>
      <c r="AF92" s="191"/>
      <c r="AG92" s="191"/>
      <c r="AH92" s="191"/>
      <c r="AI92" s="191"/>
      <c r="AJ92" s="191"/>
      <c r="AN92" s="199"/>
      <c r="AP92" s="190"/>
    </row>
    <row r="93" spans="3:42">
      <c r="C93" s="202">
        <f t="shared" si="36"/>
        <v>0</v>
      </c>
      <c r="D93" s="202">
        <f t="shared" si="37"/>
        <v>0</v>
      </c>
      <c r="F93" s="198"/>
      <c r="G93" s="198"/>
      <c r="H93" s="198"/>
      <c r="I93" s="198"/>
      <c r="J93" s="198"/>
      <c r="K93" s="198"/>
      <c r="L93" s="198"/>
      <c r="M93" s="198"/>
      <c r="N93" s="198"/>
      <c r="O93" s="198"/>
      <c r="P93" s="198"/>
      <c r="Q93" s="195">
        <f t="shared" si="42"/>
        <v>0</v>
      </c>
      <c r="R93" s="195">
        <f t="shared" si="43"/>
        <v>0</v>
      </c>
      <c r="T93" s="194">
        <f t="shared" si="50"/>
        <v>0</v>
      </c>
      <c r="U93" s="193">
        <f t="shared" si="44"/>
        <v>46142</v>
      </c>
      <c r="V93" s="192">
        <f t="shared" si="45"/>
        <v>0</v>
      </c>
      <c r="W93" s="192">
        <f t="shared" si="46"/>
        <v>0</v>
      </c>
      <c r="X93" s="192">
        <f t="shared" si="51"/>
        <v>0</v>
      </c>
      <c r="Y93" s="192">
        <f t="shared" si="47"/>
        <v>0</v>
      </c>
      <c r="Z93" s="192">
        <f t="shared" si="52"/>
        <v>0</v>
      </c>
      <c r="AC93" s="191"/>
      <c r="AD93" s="191"/>
      <c r="AE93" s="191"/>
      <c r="AF93" s="191"/>
      <c r="AG93" s="191"/>
      <c r="AH93" s="191"/>
      <c r="AI93" s="191"/>
      <c r="AJ93" s="191"/>
      <c r="AN93" s="199"/>
      <c r="AP93" s="190"/>
    </row>
    <row r="94" spans="3:42">
      <c r="C94" s="202">
        <f t="shared" si="36"/>
        <v>0</v>
      </c>
      <c r="D94" s="202">
        <f t="shared" si="37"/>
        <v>0</v>
      </c>
      <c r="F94" s="198"/>
      <c r="G94" s="198"/>
      <c r="H94" s="198"/>
      <c r="I94" s="198"/>
      <c r="J94" s="198"/>
      <c r="K94" s="198"/>
      <c r="L94" s="198"/>
      <c r="M94" s="198"/>
      <c r="N94" s="198"/>
      <c r="O94" s="198"/>
      <c r="P94" s="198"/>
      <c r="Q94" s="195">
        <f t="shared" si="42"/>
        <v>0</v>
      </c>
      <c r="R94" s="195">
        <f t="shared" si="43"/>
        <v>0</v>
      </c>
      <c r="T94" s="194">
        <f t="shared" si="50"/>
        <v>0</v>
      </c>
      <c r="U94" s="193">
        <f t="shared" si="44"/>
        <v>46173</v>
      </c>
      <c r="V94" s="192">
        <f t="shared" si="45"/>
        <v>0</v>
      </c>
      <c r="W94" s="192">
        <f t="shared" si="46"/>
        <v>0</v>
      </c>
      <c r="X94" s="192">
        <f t="shared" si="51"/>
        <v>0</v>
      </c>
      <c r="Y94" s="192">
        <f t="shared" si="47"/>
        <v>0</v>
      </c>
      <c r="Z94" s="192">
        <f t="shared" si="52"/>
        <v>0</v>
      </c>
      <c r="AC94" s="191"/>
      <c r="AD94" s="191"/>
      <c r="AE94" s="191"/>
      <c r="AF94" s="191"/>
      <c r="AG94" s="191"/>
      <c r="AH94" s="191"/>
      <c r="AI94" s="191"/>
      <c r="AJ94" s="191"/>
      <c r="AN94" s="199"/>
      <c r="AP94" s="190"/>
    </row>
    <row r="95" spans="3:42">
      <c r="C95" s="202">
        <f t="shared" si="36"/>
        <v>0</v>
      </c>
      <c r="D95" s="202">
        <f t="shared" si="37"/>
        <v>0</v>
      </c>
      <c r="F95" s="198"/>
      <c r="G95" s="198"/>
      <c r="H95" s="198"/>
      <c r="I95" s="198"/>
      <c r="J95" s="198"/>
      <c r="K95" s="198"/>
      <c r="L95" s="198"/>
      <c r="M95" s="198"/>
      <c r="N95" s="198"/>
      <c r="O95" s="198"/>
      <c r="P95" s="198"/>
      <c r="Q95" s="195">
        <f t="shared" si="42"/>
        <v>0</v>
      </c>
      <c r="R95" s="195">
        <f t="shared" si="43"/>
        <v>0</v>
      </c>
      <c r="T95" s="194">
        <f t="shared" si="50"/>
        <v>0</v>
      </c>
      <c r="U95" s="193">
        <f t="shared" si="44"/>
        <v>46203</v>
      </c>
      <c r="V95" s="192">
        <f t="shared" si="45"/>
        <v>0</v>
      </c>
      <c r="W95" s="192">
        <f t="shared" si="46"/>
        <v>0</v>
      </c>
      <c r="X95" s="192">
        <f t="shared" si="51"/>
        <v>0</v>
      </c>
      <c r="Y95" s="192">
        <f t="shared" si="47"/>
        <v>0</v>
      </c>
      <c r="Z95" s="192">
        <f t="shared" si="52"/>
        <v>0</v>
      </c>
      <c r="AC95" s="191"/>
      <c r="AD95" s="191"/>
      <c r="AE95" s="191"/>
      <c r="AF95" s="191"/>
      <c r="AG95" s="191"/>
      <c r="AH95" s="191"/>
      <c r="AI95" s="191"/>
      <c r="AJ95" s="191"/>
      <c r="AN95" s="199"/>
      <c r="AP95" s="190"/>
    </row>
    <row r="96" spans="3:42">
      <c r="C96" s="202">
        <f t="shared" si="36"/>
        <v>0</v>
      </c>
      <c r="D96" s="202">
        <f t="shared" si="37"/>
        <v>0</v>
      </c>
      <c r="F96" s="198"/>
      <c r="G96" s="198"/>
      <c r="H96" s="198"/>
      <c r="I96" s="198"/>
      <c r="J96" s="198"/>
      <c r="K96" s="198"/>
      <c r="L96" s="198"/>
      <c r="M96" s="198"/>
      <c r="N96" s="198"/>
      <c r="O96" s="198"/>
      <c r="P96" s="198"/>
      <c r="Q96" s="195">
        <f t="shared" si="42"/>
        <v>0</v>
      </c>
      <c r="R96" s="195">
        <f t="shared" si="43"/>
        <v>0</v>
      </c>
      <c r="T96" s="194">
        <f t="shared" si="50"/>
        <v>0</v>
      </c>
      <c r="U96" s="193">
        <f t="shared" si="44"/>
        <v>46234</v>
      </c>
      <c r="V96" s="192">
        <f t="shared" si="45"/>
        <v>0</v>
      </c>
      <c r="W96" s="192">
        <f t="shared" si="46"/>
        <v>0</v>
      </c>
      <c r="X96" s="192">
        <f t="shared" si="51"/>
        <v>0</v>
      </c>
      <c r="Y96" s="192">
        <f t="shared" si="47"/>
        <v>0</v>
      </c>
      <c r="Z96" s="192">
        <f t="shared" si="52"/>
        <v>0</v>
      </c>
      <c r="AC96" s="191"/>
      <c r="AD96" s="191"/>
      <c r="AE96" s="191"/>
      <c r="AF96" s="191"/>
      <c r="AG96" s="191"/>
      <c r="AH96" s="191"/>
      <c r="AI96" s="191"/>
      <c r="AJ96" s="191"/>
      <c r="AN96" s="199"/>
      <c r="AP96" s="190"/>
    </row>
    <row r="97" spans="3:62">
      <c r="C97" s="202">
        <f t="shared" si="36"/>
        <v>0</v>
      </c>
      <c r="D97" s="202">
        <f t="shared" si="37"/>
        <v>0</v>
      </c>
      <c r="F97" s="198"/>
      <c r="G97" s="198"/>
      <c r="H97" s="198"/>
      <c r="I97" s="198"/>
      <c r="J97" s="198"/>
      <c r="K97" s="198"/>
      <c r="L97" s="198"/>
      <c r="M97" s="198"/>
      <c r="N97" s="198"/>
      <c r="O97" s="198"/>
      <c r="P97" s="198"/>
      <c r="Q97" s="195">
        <f t="shared" si="42"/>
        <v>0</v>
      </c>
      <c r="R97" s="195">
        <f t="shared" si="43"/>
        <v>0</v>
      </c>
      <c r="T97" s="194">
        <f t="shared" si="50"/>
        <v>0</v>
      </c>
      <c r="U97" s="193">
        <f t="shared" si="44"/>
        <v>46265</v>
      </c>
      <c r="V97" s="192">
        <f t="shared" si="45"/>
        <v>0</v>
      </c>
      <c r="W97" s="192">
        <f t="shared" si="46"/>
        <v>0</v>
      </c>
      <c r="X97" s="192">
        <f t="shared" si="51"/>
        <v>0</v>
      </c>
      <c r="Y97" s="192">
        <f t="shared" si="47"/>
        <v>0</v>
      </c>
      <c r="Z97" s="192">
        <f t="shared" si="52"/>
        <v>0</v>
      </c>
      <c r="AC97" s="191"/>
      <c r="AD97" s="191"/>
      <c r="AE97" s="191"/>
      <c r="AF97" s="191"/>
      <c r="AG97" s="191"/>
      <c r="AH97" s="191"/>
      <c r="AI97" s="191"/>
      <c r="AJ97" s="191"/>
      <c r="AN97" s="199"/>
    </row>
    <row r="98" spans="3:62">
      <c r="C98" s="202">
        <f t="shared" si="36"/>
        <v>0</v>
      </c>
      <c r="D98" s="202">
        <f t="shared" si="37"/>
        <v>0</v>
      </c>
      <c r="F98" s="198"/>
      <c r="G98" s="198"/>
      <c r="H98" s="198"/>
      <c r="I98" s="198"/>
      <c r="J98" s="198"/>
      <c r="K98" s="198"/>
      <c r="L98" s="198"/>
      <c r="M98" s="198"/>
      <c r="N98" s="198"/>
      <c r="O98" s="198"/>
      <c r="P98" s="198"/>
      <c r="Q98" s="195">
        <f t="shared" si="42"/>
        <v>0</v>
      </c>
      <c r="R98" s="195">
        <f t="shared" si="43"/>
        <v>0</v>
      </c>
      <c r="T98" s="194">
        <f t="shared" si="50"/>
        <v>0</v>
      </c>
      <c r="U98" s="193">
        <f t="shared" si="44"/>
        <v>46295</v>
      </c>
      <c r="V98" s="192">
        <f t="shared" si="45"/>
        <v>0</v>
      </c>
      <c r="W98" s="192">
        <f t="shared" si="46"/>
        <v>0</v>
      </c>
      <c r="X98" s="192">
        <f t="shared" si="51"/>
        <v>0</v>
      </c>
      <c r="Y98" s="192">
        <f t="shared" si="47"/>
        <v>0</v>
      </c>
      <c r="Z98" s="192">
        <f t="shared" si="52"/>
        <v>0</v>
      </c>
      <c r="AC98" s="191"/>
      <c r="AD98" s="191"/>
      <c r="AE98" s="191"/>
      <c r="AF98" s="191"/>
      <c r="AG98" s="191"/>
      <c r="AH98" s="191"/>
      <c r="AI98" s="191"/>
      <c r="AJ98" s="191"/>
      <c r="AN98" s="199"/>
    </row>
    <row r="99" spans="3:62">
      <c r="C99" s="202">
        <f t="shared" si="36"/>
        <v>0</v>
      </c>
      <c r="D99" s="202">
        <f t="shared" si="37"/>
        <v>0</v>
      </c>
      <c r="F99" s="198"/>
      <c r="G99" s="198"/>
      <c r="H99" s="198"/>
      <c r="I99" s="198"/>
      <c r="J99" s="198"/>
      <c r="K99" s="198"/>
      <c r="L99" s="198"/>
      <c r="M99" s="198"/>
      <c r="N99" s="198"/>
      <c r="O99" s="198"/>
      <c r="P99" s="198"/>
      <c r="Q99" s="195">
        <f t="shared" si="42"/>
        <v>0</v>
      </c>
      <c r="R99" s="195">
        <f t="shared" si="43"/>
        <v>0</v>
      </c>
      <c r="T99" s="194">
        <f t="shared" si="50"/>
        <v>0</v>
      </c>
      <c r="U99" s="193">
        <f t="shared" si="44"/>
        <v>46326</v>
      </c>
      <c r="V99" s="192">
        <f t="shared" si="45"/>
        <v>0</v>
      </c>
      <c r="W99" s="192">
        <f t="shared" si="46"/>
        <v>0</v>
      </c>
      <c r="X99" s="192">
        <f t="shared" si="51"/>
        <v>0</v>
      </c>
      <c r="Y99" s="192">
        <f t="shared" si="47"/>
        <v>0</v>
      </c>
      <c r="Z99" s="192">
        <f t="shared" si="52"/>
        <v>0</v>
      </c>
      <c r="AC99" s="191"/>
      <c r="AD99" s="191"/>
      <c r="AE99" s="191"/>
      <c r="AF99" s="191"/>
      <c r="AG99" s="191"/>
      <c r="AH99" s="191"/>
      <c r="AI99" s="191"/>
      <c r="AJ99" s="191"/>
      <c r="AN99" s="199"/>
    </row>
    <row r="100" spans="3:62">
      <c r="C100" s="202">
        <f t="shared" si="36"/>
        <v>0</v>
      </c>
      <c r="D100" s="202">
        <f t="shared" si="37"/>
        <v>0</v>
      </c>
      <c r="F100" s="198"/>
      <c r="G100" s="198"/>
      <c r="H100" s="198"/>
      <c r="I100" s="198"/>
      <c r="J100" s="198"/>
      <c r="K100" s="198"/>
      <c r="L100" s="198"/>
      <c r="M100" s="198"/>
      <c r="N100" s="198"/>
      <c r="O100" s="198"/>
      <c r="P100" s="198"/>
      <c r="Q100" s="195">
        <f t="shared" si="42"/>
        <v>0</v>
      </c>
      <c r="R100" s="195">
        <f t="shared" si="43"/>
        <v>0</v>
      </c>
      <c r="T100" s="194">
        <f t="shared" si="50"/>
        <v>0</v>
      </c>
      <c r="U100" s="193">
        <f t="shared" si="44"/>
        <v>46356</v>
      </c>
      <c r="V100" s="192">
        <f t="shared" si="45"/>
        <v>0</v>
      </c>
      <c r="W100" s="192">
        <f t="shared" si="46"/>
        <v>0</v>
      </c>
      <c r="X100" s="192">
        <f t="shared" si="51"/>
        <v>0</v>
      </c>
      <c r="Y100" s="192">
        <f t="shared" si="47"/>
        <v>0</v>
      </c>
      <c r="Z100" s="192">
        <f t="shared" si="52"/>
        <v>0</v>
      </c>
      <c r="AC100" s="191"/>
      <c r="AD100" s="191"/>
      <c r="AE100" s="191"/>
      <c r="AF100" s="191"/>
      <c r="AG100" s="191"/>
      <c r="AH100" s="191"/>
      <c r="AI100" s="191"/>
      <c r="AJ100" s="191"/>
      <c r="AN100" s="199"/>
    </row>
    <row r="101" spans="3:62">
      <c r="C101" s="202">
        <f t="shared" si="36"/>
        <v>0</v>
      </c>
      <c r="D101" s="202">
        <f t="shared" si="37"/>
        <v>0</v>
      </c>
      <c r="F101" s="198"/>
      <c r="G101" s="198"/>
      <c r="H101" s="198"/>
      <c r="I101" s="198"/>
      <c r="J101" s="198"/>
      <c r="K101" s="198"/>
      <c r="L101" s="198"/>
      <c r="M101" s="198"/>
      <c r="N101" s="198"/>
      <c r="O101" s="198"/>
      <c r="P101" s="198"/>
      <c r="Q101" s="195">
        <f t="shared" si="42"/>
        <v>0</v>
      </c>
      <c r="R101" s="195">
        <f t="shared" si="43"/>
        <v>0</v>
      </c>
      <c r="T101" s="194">
        <f t="shared" si="50"/>
        <v>0</v>
      </c>
      <c r="U101" s="193">
        <f t="shared" si="44"/>
        <v>46387</v>
      </c>
      <c r="V101" s="192">
        <f t="shared" si="45"/>
        <v>0</v>
      </c>
      <c r="W101" s="192">
        <f t="shared" si="46"/>
        <v>0</v>
      </c>
      <c r="X101" s="192">
        <f t="shared" si="51"/>
        <v>0</v>
      </c>
      <c r="Y101" s="192">
        <f t="shared" si="47"/>
        <v>0</v>
      </c>
      <c r="Z101" s="192">
        <f t="shared" si="52"/>
        <v>0</v>
      </c>
      <c r="AC101" s="191"/>
      <c r="AD101" s="191"/>
      <c r="AE101" s="191"/>
      <c r="AF101" s="191"/>
      <c r="AG101" s="191"/>
      <c r="AH101" s="191"/>
      <c r="AI101" s="191"/>
      <c r="AJ101" s="191"/>
      <c r="AN101" s="199"/>
    </row>
    <row r="102" spans="3:62">
      <c r="C102" s="202">
        <f t="shared" si="36"/>
        <v>0</v>
      </c>
      <c r="D102" s="202">
        <f t="shared" si="37"/>
        <v>0</v>
      </c>
      <c r="F102" s="198"/>
      <c r="G102" s="198"/>
      <c r="H102" s="198"/>
      <c r="I102" s="198"/>
      <c r="J102" s="198"/>
      <c r="K102" s="198"/>
      <c r="L102" s="198"/>
      <c r="M102" s="198"/>
      <c r="N102" s="198"/>
      <c r="O102" s="198"/>
      <c r="P102" s="198"/>
      <c r="Q102" s="195">
        <f t="shared" si="42"/>
        <v>0</v>
      </c>
      <c r="R102" s="195">
        <f t="shared" si="43"/>
        <v>0</v>
      </c>
      <c r="T102" s="194">
        <f t="shared" si="50"/>
        <v>0</v>
      </c>
      <c r="U102" s="193">
        <f t="shared" si="44"/>
        <v>46418</v>
      </c>
      <c r="V102" s="192">
        <f t="shared" si="45"/>
        <v>0</v>
      </c>
      <c r="W102" s="192">
        <f t="shared" si="46"/>
        <v>0</v>
      </c>
      <c r="X102" s="192">
        <f t="shared" si="51"/>
        <v>0</v>
      </c>
      <c r="Y102" s="192">
        <f t="shared" si="47"/>
        <v>0</v>
      </c>
      <c r="Z102" s="192">
        <f t="shared" si="52"/>
        <v>0</v>
      </c>
      <c r="AC102" s="191"/>
      <c r="AD102" s="191"/>
      <c r="AE102" s="191"/>
      <c r="AF102" s="191"/>
      <c r="AG102" s="191"/>
      <c r="AH102" s="191"/>
      <c r="AI102" s="191"/>
      <c r="AJ102" s="191"/>
      <c r="AN102" s="199"/>
    </row>
    <row r="103" spans="3:62">
      <c r="C103" s="202">
        <f t="shared" si="36"/>
        <v>0</v>
      </c>
      <c r="D103" s="202">
        <f t="shared" si="37"/>
        <v>0</v>
      </c>
      <c r="F103" s="198"/>
      <c r="G103" s="198"/>
      <c r="H103" s="198"/>
      <c r="I103" s="198"/>
      <c r="J103" s="198"/>
      <c r="K103" s="198"/>
      <c r="L103" s="198"/>
      <c r="M103" s="198"/>
      <c r="N103" s="198"/>
      <c r="O103" s="198"/>
      <c r="P103" s="198"/>
      <c r="Q103" s="195">
        <f t="shared" si="42"/>
        <v>0</v>
      </c>
      <c r="R103" s="195">
        <f t="shared" si="43"/>
        <v>0</v>
      </c>
      <c r="T103" s="194">
        <f t="shared" si="50"/>
        <v>0</v>
      </c>
      <c r="U103" s="193">
        <f t="shared" si="44"/>
        <v>46446</v>
      </c>
      <c r="V103" s="192">
        <f t="shared" si="45"/>
        <v>0</v>
      </c>
      <c r="W103" s="192">
        <f t="shared" si="46"/>
        <v>0</v>
      </c>
      <c r="X103" s="192">
        <f t="shared" si="51"/>
        <v>0</v>
      </c>
      <c r="Y103" s="192">
        <f t="shared" si="47"/>
        <v>0</v>
      </c>
      <c r="Z103" s="192">
        <f t="shared" si="52"/>
        <v>0</v>
      </c>
      <c r="AC103" s="191"/>
      <c r="AD103" s="191"/>
      <c r="AE103" s="191"/>
      <c r="AF103" s="191"/>
      <c r="AG103" s="191"/>
      <c r="AH103" s="191"/>
      <c r="AI103" s="191"/>
      <c r="AJ103" s="191"/>
      <c r="AN103" s="199"/>
    </row>
    <row r="104" spans="3:62">
      <c r="C104" s="202">
        <f t="shared" si="36"/>
        <v>0</v>
      </c>
      <c r="D104" s="202">
        <f t="shared" si="37"/>
        <v>0</v>
      </c>
      <c r="F104" s="198"/>
      <c r="G104" s="198"/>
      <c r="H104" s="198"/>
      <c r="I104" s="198"/>
      <c r="J104" s="198"/>
      <c r="K104" s="198"/>
      <c r="L104" s="198"/>
      <c r="M104" s="198"/>
      <c r="N104" s="198"/>
      <c r="O104" s="198"/>
      <c r="P104" s="198"/>
      <c r="Q104" s="195">
        <f t="shared" si="42"/>
        <v>0</v>
      </c>
      <c r="R104" s="195">
        <f t="shared" si="43"/>
        <v>0</v>
      </c>
      <c r="T104" s="194">
        <f t="shared" si="50"/>
        <v>0</v>
      </c>
      <c r="U104" s="193">
        <f t="shared" si="44"/>
        <v>46477</v>
      </c>
      <c r="V104" s="192">
        <f t="shared" si="45"/>
        <v>0</v>
      </c>
      <c r="W104" s="192">
        <f t="shared" si="46"/>
        <v>0</v>
      </c>
      <c r="X104" s="192">
        <f t="shared" si="51"/>
        <v>0</v>
      </c>
      <c r="Y104" s="192">
        <f t="shared" si="47"/>
        <v>0</v>
      </c>
      <c r="Z104" s="192">
        <f t="shared" si="52"/>
        <v>0</v>
      </c>
      <c r="AC104" s="191"/>
      <c r="AD104" s="191"/>
      <c r="AE104" s="191"/>
      <c r="AF104" s="191"/>
      <c r="AG104" s="191"/>
      <c r="AH104" s="191"/>
      <c r="AI104" s="191"/>
      <c r="AJ104" s="191"/>
      <c r="AN104" s="199"/>
    </row>
    <row r="105" spans="3:62">
      <c r="C105" s="202">
        <f t="shared" si="36"/>
        <v>0</v>
      </c>
      <c r="D105" s="202">
        <f t="shared" si="37"/>
        <v>0</v>
      </c>
      <c r="F105" s="198"/>
      <c r="G105" s="198"/>
      <c r="H105" s="198"/>
      <c r="I105" s="198"/>
      <c r="J105" s="198"/>
      <c r="K105" s="198"/>
      <c r="L105" s="198"/>
      <c r="M105" s="198"/>
      <c r="N105" s="198"/>
      <c r="O105" s="198"/>
      <c r="P105" s="198"/>
      <c r="Q105" s="195">
        <f t="shared" si="42"/>
        <v>0</v>
      </c>
      <c r="R105" s="195">
        <f t="shared" si="43"/>
        <v>0</v>
      </c>
      <c r="T105" s="194">
        <f t="shared" si="50"/>
        <v>0</v>
      </c>
      <c r="U105" s="193">
        <f t="shared" si="44"/>
        <v>46507</v>
      </c>
      <c r="V105" s="192">
        <f t="shared" si="45"/>
        <v>0</v>
      </c>
      <c r="W105" s="192">
        <f t="shared" si="46"/>
        <v>0</v>
      </c>
      <c r="X105" s="192">
        <f t="shared" si="51"/>
        <v>0</v>
      </c>
      <c r="Y105" s="192">
        <f t="shared" si="47"/>
        <v>0</v>
      </c>
      <c r="Z105" s="192">
        <f t="shared" si="52"/>
        <v>0</v>
      </c>
      <c r="AC105" s="191"/>
      <c r="AD105" s="191"/>
      <c r="AE105" s="191"/>
      <c r="AF105" s="191"/>
      <c r="AG105" s="191"/>
      <c r="AH105" s="191"/>
      <c r="AI105" s="191"/>
      <c r="AJ105" s="191"/>
      <c r="AN105" s="199"/>
    </row>
    <row r="106" spans="3:62">
      <c r="C106" s="202">
        <f t="shared" si="36"/>
        <v>0</v>
      </c>
      <c r="D106" s="202">
        <f t="shared" si="37"/>
        <v>0</v>
      </c>
      <c r="F106" s="198"/>
      <c r="G106" s="198"/>
      <c r="H106" s="198"/>
      <c r="I106" s="198"/>
      <c r="J106" s="198"/>
      <c r="K106" s="198"/>
      <c r="L106" s="198"/>
      <c r="M106" s="198"/>
      <c r="N106" s="198"/>
      <c r="O106" s="198"/>
      <c r="P106" s="198"/>
      <c r="Q106" s="195">
        <f t="shared" si="42"/>
        <v>0</v>
      </c>
      <c r="R106" s="195">
        <f t="shared" si="43"/>
        <v>0</v>
      </c>
      <c r="T106" s="194">
        <f t="shared" si="50"/>
        <v>0</v>
      </c>
      <c r="U106" s="193">
        <f t="shared" si="44"/>
        <v>46538</v>
      </c>
      <c r="V106" s="192">
        <f t="shared" si="45"/>
        <v>0</v>
      </c>
      <c r="W106" s="192">
        <f t="shared" si="46"/>
        <v>0</v>
      </c>
      <c r="X106" s="192">
        <f t="shared" si="51"/>
        <v>0</v>
      </c>
      <c r="Y106" s="192">
        <f t="shared" si="47"/>
        <v>0</v>
      </c>
      <c r="Z106" s="192">
        <f t="shared" si="52"/>
        <v>0</v>
      </c>
      <c r="AC106" s="191"/>
      <c r="AD106" s="191"/>
      <c r="AE106" s="191"/>
      <c r="AF106" s="191"/>
      <c r="AG106" s="191"/>
      <c r="AH106" s="191"/>
      <c r="AI106" s="191"/>
      <c r="AJ106" s="191"/>
      <c r="AN106" s="199"/>
    </row>
    <row r="107" spans="3:62">
      <c r="C107" s="202">
        <f t="shared" si="36"/>
        <v>0</v>
      </c>
      <c r="D107" s="202">
        <f t="shared" si="37"/>
        <v>0</v>
      </c>
      <c r="F107" s="198"/>
      <c r="G107" s="198"/>
      <c r="H107" s="198"/>
      <c r="I107" s="198"/>
      <c r="J107" s="198"/>
      <c r="K107" s="198"/>
      <c r="L107" s="198"/>
      <c r="M107" s="198"/>
      <c r="N107" s="198"/>
      <c r="O107" s="198"/>
      <c r="P107" s="198"/>
      <c r="Q107" s="195">
        <f t="shared" si="42"/>
        <v>0</v>
      </c>
      <c r="R107" s="195">
        <f t="shared" si="43"/>
        <v>0</v>
      </c>
      <c r="T107" s="194">
        <f t="shared" si="50"/>
        <v>0</v>
      </c>
      <c r="U107" s="193">
        <f t="shared" si="44"/>
        <v>46568</v>
      </c>
      <c r="V107" s="192">
        <f t="shared" si="45"/>
        <v>0</v>
      </c>
      <c r="W107" s="192">
        <f t="shared" si="46"/>
        <v>0</v>
      </c>
      <c r="X107" s="192">
        <f t="shared" si="51"/>
        <v>0</v>
      </c>
      <c r="Y107" s="192">
        <f t="shared" si="47"/>
        <v>0</v>
      </c>
      <c r="Z107" s="192">
        <f t="shared" si="52"/>
        <v>0</v>
      </c>
      <c r="AC107" s="191"/>
      <c r="AD107" s="191"/>
      <c r="AE107" s="191"/>
      <c r="AF107" s="191"/>
      <c r="AG107" s="191"/>
      <c r="AH107" s="191"/>
      <c r="AI107" s="191"/>
      <c r="AJ107" s="191"/>
      <c r="AN107" s="199"/>
    </row>
    <row r="108" spans="3:62">
      <c r="C108" s="202">
        <f t="shared" si="36"/>
        <v>0</v>
      </c>
      <c r="D108" s="202">
        <f t="shared" si="37"/>
        <v>0</v>
      </c>
      <c r="F108" s="198"/>
      <c r="G108" s="198"/>
      <c r="H108" s="198"/>
      <c r="I108" s="198"/>
      <c r="J108" s="198"/>
      <c r="K108" s="198"/>
      <c r="L108" s="198"/>
      <c r="M108" s="198"/>
      <c r="N108" s="198"/>
      <c r="O108" s="198"/>
      <c r="P108" s="198"/>
      <c r="Q108" s="195">
        <f t="shared" si="42"/>
        <v>0</v>
      </c>
      <c r="R108" s="195">
        <f t="shared" si="43"/>
        <v>0</v>
      </c>
      <c r="T108" s="194">
        <f t="shared" si="50"/>
        <v>0</v>
      </c>
      <c r="U108" s="193">
        <f t="shared" si="44"/>
        <v>46599</v>
      </c>
      <c r="V108" s="192">
        <f t="shared" si="45"/>
        <v>0</v>
      </c>
      <c r="W108" s="192">
        <f t="shared" si="46"/>
        <v>0</v>
      </c>
      <c r="X108" s="192">
        <f t="shared" si="51"/>
        <v>0</v>
      </c>
      <c r="Y108" s="192">
        <f t="shared" si="47"/>
        <v>0</v>
      </c>
      <c r="Z108" s="192">
        <f t="shared" si="52"/>
        <v>0</v>
      </c>
      <c r="AC108" s="191"/>
      <c r="AD108" s="191"/>
      <c r="AE108" s="191"/>
      <c r="AF108" s="191"/>
      <c r="AG108" s="191"/>
      <c r="AH108" s="191"/>
      <c r="AI108" s="191"/>
      <c r="AJ108" s="191"/>
      <c r="AN108" s="199"/>
    </row>
    <row r="109" spans="3:62">
      <c r="C109" s="202">
        <f t="shared" si="36"/>
        <v>0</v>
      </c>
      <c r="D109" s="202">
        <f t="shared" si="37"/>
        <v>0</v>
      </c>
      <c r="F109" s="198"/>
      <c r="G109" s="198"/>
      <c r="H109" s="198"/>
      <c r="I109" s="198"/>
      <c r="J109" s="198"/>
      <c r="K109" s="198"/>
      <c r="L109" s="198"/>
      <c r="M109" s="198"/>
      <c r="N109" s="198"/>
      <c r="O109" s="198"/>
      <c r="P109" s="198"/>
      <c r="Q109" s="195">
        <f t="shared" si="42"/>
        <v>0</v>
      </c>
      <c r="R109" s="195">
        <f t="shared" si="43"/>
        <v>0</v>
      </c>
      <c r="T109" s="194">
        <f t="shared" si="50"/>
        <v>0</v>
      </c>
      <c r="U109" s="193">
        <f t="shared" si="44"/>
        <v>46630</v>
      </c>
      <c r="V109" s="192">
        <f t="shared" si="45"/>
        <v>0</v>
      </c>
      <c r="W109" s="192">
        <f t="shared" si="46"/>
        <v>0</v>
      </c>
      <c r="X109" s="192">
        <f t="shared" si="51"/>
        <v>0</v>
      </c>
      <c r="Y109" s="192">
        <f t="shared" si="47"/>
        <v>0</v>
      </c>
      <c r="Z109" s="192">
        <f t="shared" si="52"/>
        <v>0</v>
      </c>
      <c r="AC109" s="191"/>
      <c r="AD109" s="191"/>
      <c r="AE109" s="191"/>
      <c r="AF109" s="191"/>
      <c r="AG109" s="191"/>
      <c r="AH109" s="191"/>
      <c r="AI109" s="191"/>
      <c r="AJ109" s="191"/>
      <c r="AN109" s="189"/>
      <c r="AO109" s="189"/>
    </row>
    <row r="110" spans="3:62" s="199" customFormat="1">
      <c r="E110" s="158"/>
      <c r="F110" s="201"/>
      <c r="G110" s="201"/>
      <c r="H110" s="201"/>
      <c r="I110" s="201"/>
      <c r="J110" s="201"/>
      <c r="K110" s="201"/>
      <c r="L110" s="201"/>
      <c r="M110" s="201"/>
      <c r="N110" s="201"/>
      <c r="O110" s="201"/>
      <c r="P110" s="201"/>
      <c r="Q110" s="195">
        <f t="shared" si="42"/>
        <v>0</v>
      </c>
      <c r="R110" s="195">
        <f t="shared" si="43"/>
        <v>0</v>
      </c>
      <c r="S110" s="156"/>
      <c r="T110" s="194">
        <f t="shared" si="50"/>
        <v>0</v>
      </c>
      <c r="U110" s="193">
        <f t="shared" si="44"/>
        <v>46660</v>
      </c>
      <c r="V110" s="192">
        <f t="shared" si="45"/>
        <v>0</v>
      </c>
      <c r="W110" s="192">
        <f t="shared" si="46"/>
        <v>0</v>
      </c>
      <c r="X110" s="192">
        <f t="shared" si="51"/>
        <v>0</v>
      </c>
      <c r="Y110" s="192">
        <f t="shared" si="47"/>
        <v>0</v>
      </c>
      <c r="Z110" s="192">
        <f t="shared" si="52"/>
        <v>0</v>
      </c>
      <c r="AC110" s="200"/>
      <c r="AD110" s="200"/>
      <c r="AE110" s="200"/>
      <c r="AF110" s="200"/>
      <c r="AG110" s="200"/>
      <c r="AH110" s="200"/>
      <c r="AI110" s="200"/>
      <c r="AJ110" s="200"/>
      <c r="AN110" s="199">
        <v>12</v>
      </c>
      <c r="BE110" s="157"/>
      <c r="BJ110" s="157"/>
    </row>
    <row r="111" spans="3:62">
      <c r="F111" s="198"/>
      <c r="G111" s="198"/>
      <c r="H111" s="198"/>
      <c r="I111" s="198"/>
      <c r="J111" s="198"/>
      <c r="K111" s="198"/>
      <c r="L111" s="198"/>
      <c r="Q111" s="195">
        <f t="shared" si="42"/>
        <v>0</v>
      </c>
      <c r="R111" s="195">
        <f t="shared" si="43"/>
        <v>0</v>
      </c>
      <c r="T111" s="194">
        <f t="shared" si="50"/>
        <v>0</v>
      </c>
      <c r="U111" s="193">
        <f t="shared" si="44"/>
        <v>46691</v>
      </c>
      <c r="V111" s="192">
        <f t="shared" si="45"/>
        <v>0</v>
      </c>
      <c r="W111" s="192">
        <f t="shared" si="46"/>
        <v>0</v>
      </c>
      <c r="X111" s="192">
        <f t="shared" si="51"/>
        <v>0</v>
      </c>
      <c r="Y111" s="192">
        <f t="shared" si="47"/>
        <v>0</v>
      </c>
      <c r="Z111" s="192">
        <f t="shared" si="52"/>
        <v>0</v>
      </c>
      <c r="AC111" s="191"/>
      <c r="AD111" s="191"/>
      <c r="AE111" s="191"/>
      <c r="AF111" s="191"/>
      <c r="AG111" s="191"/>
      <c r="AH111" s="191"/>
      <c r="AI111" s="191"/>
      <c r="AJ111" s="191"/>
      <c r="AN111" s="189"/>
      <c r="AO111" s="189"/>
    </row>
    <row r="112" spans="3:62">
      <c r="Q112" s="195">
        <f t="shared" si="42"/>
        <v>0</v>
      </c>
      <c r="R112" s="195">
        <f t="shared" si="43"/>
        <v>0</v>
      </c>
      <c r="T112" s="194">
        <f t="shared" si="50"/>
        <v>0</v>
      </c>
      <c r="U112" s="193">
        <f t="shared" si="44"/>
        <v>46721</v>
      </c>
      <c r="V112" s="192">
        <f t="shared" si="45"/>
        <v>0</v>
      </c>
      <c r="W112" s="192">
        <f t="shared" si="46"/>
        <v>0</v>
      </c>
      <c r="X112" s="192">
        <f t="shared" si="51"/>
        <v>0</v>
      </c>
      <c r="Y112" s="192">
        <f t="shared" si="47"/>
        <v>0</v>
      </c>
      <c r="Z112" s="192">
        <f t="shared" si="52"/>
        <v>0</v>
      </c>
      <c r="AC112" s="191"/>
      <c r="AD112" s="191"/>
      <c r="AE112" s="191"/>
      <c r="AF112" s="191"/>
      <c r="AG112" s="191"/>
      <c r="AH112" s="191"/>
      <c r="AI112" s="191"/>
      <c r="AJ112" s="191"/>
      <c r="AN112" s="189"/>
      <c r="AO112" s="189"/>
    </row>
    <row r="113" spans="17:41">
      <c r="Q113" s="195">
        <f t="shared" si="42"/>
        <v>0</v>
      </c>
      <c r="R113" s="195">
        <f t="shared" si="43"/>
        <v>0</v>
      </c>
      <c r="T113" s="194">
        <f t="shared" si="50"/>
        <v>0</v>
      </c>
      <c r="U113" s="193">
        <f t="shared" si="44"/>
        <v>46752</v>
      </c>
      <c r="V113" s="192">
        <f t="shared" si="45"/>
        <v>0</v>
      </c>
      <c r="W113" s="192">
        <f t="shared" si="46"/>
        <v>0</v>
      </c>
      <c r="X113" s="192">
        <f t="shared" si="51"/>
        <v>0</v>
      </c>
      <c r="Y113" s="192">
        <f t="shared" si="47"/>
        <v>0</v>
      </c>
      <c r="Z113" s="192">
        <f t="shared" si="52"/>
        <v>0</v>
      </c>
      <c r="AC113" s="191"/>
      <c r="AD113" s="191"/>
      <c r="AE113" s="191"/>
      <c r="AF113" s="191"/>
      <c r="AG113" s="191"/>
      <c r="AH113" s="191"/>
      <c r="AI113" s="191"/>
      <c r="AJ113" s="191"/>
      <c r="AN113" s="189"/>
      <c r="AO113" s="189"/>
    </row>
    <row r="114" spans="17:41">
      <c r="Q114" s="195">
        <f t="shared" si="42"/>
        <v>0</v>
      </c>
      <c r="R114" s="195">
        <f t="shared" si="43"/>
        <v>0</v>
      </c>
      <c r="T114" s="194">
        <f t="shared" si="50"/>
        <v>0</v>
      </c>
      <c r="U114" s="193">
        <f t="shared" si="44"/>
        <v>46783</v>
      </c>
      <c r="V114" s="192">
        <f t="shared" si="45"/>
        <v>0</v>
      </c>
      <c r="W114" s="192">
        <f t="shared" si="46"/>
        <v>0</v>
      </c>
      <c r="X114" s="192">
        <f t="shared" si="51"/>
        <v>0</v>
      </c>
      <c r="Y114" s="192">
        <f t="shared" si="47"/>
        <v>0</v>
      </c>
      <c r="Z114" s="192">
        <f t="shared" si="52"/>
        <v>0</v>
      </c>
      <c r="AC114" s="191"/>
      <c r="AD114" s="191"/>
      <c r="AE114" s="191"/>
      <c r="AF114" s="191"/>
      <c r="AG114" s="191"/>
      <c r="AH114" s="191"/>
      <c r="AI114" s="191"/>
      <c r="AJ114" s="191"/>
      <c r="AN114" s="196"/>
      <c r="AO114" s="189"/>
    </row>
    <row r="115" spans="17:41">
      <c r="Q115" s="195">
        <f t="shared" si="42"/>
        <v>0</v>
      </c>
      <c r="R115" s="195">
        <f t="shared" si="43"/>
        <v>0</v>
      </c>
      <c r="T115" s="194">
        <f t="shared" si="50"/>
        <v>0</v>
      </c>
      <c r="U115" s="193">
        <f t="shared" si="44"/>
        <v>46812</v>
      </c>
      <c r="V115" s="192">
        <f t="shared" si="45"/>
        <v>0</v>
      </c>
      <c r="W115" s="192">
        <f t="shared" si="46"/>
        <v>0</v>
      </c>
      <c r="X115" s="192">
        <f t="shared" si="51"/>
        <v>0</v>
      </c>
      <c r="Y115" s="192">
        <f t="shared" si="47"/>
        <v>0</v>
      </c>
      <c r="Z115" s="192">
        <f t="shared" si="52"/>
        <v>0</v>
      </c>
      <c r="AC115" s="191"/>
      <c r="AD115" s="191"/>
      <c r="AE115" s="191"/>
      <c r="AF115" s="191"/>
      <c r="AG115" s="191"/>
      <c r="AH115" s="191"/>
      <c r="AI115" s="191"/>
      <c r="AJ115" s="191"/>
      <c r="AN115" s="197"/>
      <c r="AO115" s="189"/>
    </row>
    <row r="116" spans="17:41">
      <c r="Q116" s="195">
        <f t="shared" si="42"/>
        <v>0</v>
      </c>
      <c r="R116" s="195">
        <f t="shared" si="43"/>
        <v>0</v>
      </c>
      <c r="T116" s="194">
        <f t="shared" si="50"/>
        <v>0</v>
      </c>
      <c r="U116" s="193">
        <f t="shared" si="44"/>
        <v>46843</v>
      </c>
      <c r="V116" s="192">
        <f t="shared" si="45"/>
        <v>0</v>
      </c>
      <c r="W116" s="192">
        <f t="shared" si="46"/>
        <v>0</v>
      </c>
      <c r="X116" s="192">
        <f t="shared" si="51"/>
        <v>0</v>
      </c>
      <c r="Y116" s="192">
        <f t="shared" si="47"/>
        <v>0</v>
      </c>
      <c r="Z116" s="192">
        <f t="shared" si="52"/>
        <v>0</v>
      </c>
      <c r="AC116" s="191"/>
      <c r="AD116" s="191"/>
      <c r="AE116" s="191"/>
      <c r="AF116" s="191"/>
      <c r="AG116" s="191"/>
      <c r="AH116" s="191"/>
      <c r="AI116" s="191"/>
      <c r="AJ116" s="191"/>
      <c r="AN116" s="196"/>
      <c r="AO116" s="189"/>
    </row>
    <row r="117" spans="17:41">
      <c r="Q117" s="195">
        <f t="shared" si="42"/>
        <v>0</v>
      </c>
      <c r="R117" s="195">
        <f t="shared" si="43"/>
        <v>0</v>
      </c>
      <c r="T117" s="194">
        <f t="shared" si="50"/>
        <v>0</v>
      </c>
      <c r="U117" s="193">
        <f t="shared" si="44"/>
        <v>46873</v>
      </c>
      <c r="V117" s="192">
        <f t="shared" si="45"/>
        <v>0</v>
      </c>
      <c r="W117" s="192">
        <f t="shared" si="46"/>
        <v>0</v>
      </c>
      <c r="X117" s="192">
        <f t="shared" si="51"/>
        <v>0</v>
      </c>
      <c r="Y117" s="192">
        <f t="shared" si="47"/>
        <v>0</v>
      </c>
      <c r="Z117" s="192">
        <f t="shared" si="52"/>
        <v>0</v>
      </c>
      <c r="AC117" s="191"/>
      <c r="AD117" s="191"/>
      <c r="AE117" s="191"/>
      <c r="AF117" s="191"/>
      <c r="AG117" s="191"/>
      <c r="AH117" s="191"/>
      <c r="AI117" s="191"/>
      <c r="AJ117" s="191"/>
      <c r="AN117" s="197"/>
      <c r="AO117" s="189"/>
    </row>
    <row r="118" spans="17:41">
      <c r="Q118" s="195">
        <f t="shared" si="42"/>
        <v>0</v>
      </c>
      <c r="R118" s="195">
        <f t="shared" si="43"/>
        <v>0</v>
      </c>
      <c r="T118" s="194">
        <f t="shared" si="50"/>
        <v>0</v>
      </c>
      <c r="U118" s="193">
        <f t="shared" si="44"/>
        <v>46904</v>
      </c>
      <c r="V118" s="192">
        <f t="shared" si="45"/>
        <v>0</v>
      </c>
      <c r="W118" s="192">
        <f t="shared" si="46"/>
        <v>0</v>
      </c>
      <c r="X118" s="192">
        <f t="shared" si="51"/>
        <v>0</v>
      </c>
      <c r="Y118" s="192">
        <f t="shared" si="47"/>
        <v>0</v>
      </c>
      <c r="Z118" s="192">
        <f t="shared" si="52"/>
        <v>0</v>
      </c>
      <c r="AC118" s="191"/>
      <c r="AD118" s="191"/>
      <c r="AE118" s="191"/>
      <c r="AF118" s="191"/>
      <c r="AG118" s="191"/>
      <c r="AH118" s="191"/>
      <c r="AI118" s="191"/>
      <c r="AJ118" s="191"/>
      <c r="AN118" s="196"/>
      <c r="AO118" s="189"/>
    </row>
    <row r="119" spans="17:41">
      <c r="Q119" s="195">
        <f t="shared" si="42"/>
        <v>0</v>
      </c>
      <c r="R119" s="195">
        <f t="shared" si="43"/>
        <v>0</v>
      </c>
      <c r="T119" s="194">
        <f t="shared" si="50"/>
        <v>0</v>
      </c>
      <c r="U119" s="193">
        <f t="shared" si="44"/>
        <v>46934</v>
      </c>
      <c r="V119" s="192">
        <f t="shared" si="45"/>
        <v>0</v>
      </c>
      <c r="W119" s="192">
        <f t="shared" si="46"/>
        <v>0</v>
      </c>
      <c r="X119" s="192">
        <f t="shared" si="51"/>
        <v>0</v>
      </c>
      <c r="Y119" s="192">
        <f t="shared" si="47"/>
        <v>0</v>
      </c>
      <c r="Z119" s="192">
        <f t="shared" si="52"/>
        <v>0</v>
      </c>
      <c r="AC119" s="191"/>
      <c r="AD119" s="191"/>
      <c r="AE119" s="191"/>
      <c r="AF119" s="191"/>
      <c r="AG119" s="191"/>
      <c r="AH119" s="191"/>
      <c r="AI119" s="191"/>
      <c r="AJ119" s="191"/>
      <c r="AN119" s="197"/>
      <c r="AO119" s="189"/>
    </row>
    <row r="120" spans="17:41">
      <c r="Q120" s="195">
        <f t="shared" si="42"/>
        <v>0</v>
      </c>
      <c r="R120" s="195">
        <f t="shared" si="43"/>
        <v>0</v>
      </c>
      <c r="T120" s="194">
        <f t="shared" si="50"/>
        <v>0</v>
      </c>
      <c r="U120" s="193">
        <f t="shared" si="44"/>
        <v>46965</v>
      </c>
      <c r="V120" s="192">
        <f t="shared" si="45"/>
        <v>0</v>
      </c>
      <c r="W120" s="192">
        <f t="shared" si="46"/>
        <v>0</v>
      </c>
      <c r="X120" s="192">
        <f t="shared" si="51"/>
        <v>0</v>
      </c>
      <c r="Y120" s="192">
        <f t="shared" si="47"/>
        <v>0</v>
      </c>
      <c r="Z120" s="192">
        <f t="shared" si="52"/>
        <v>0</v>
      </c>
      <c r="AC120" s="191"/>
      <c r="AD120" s="191"/>
      <c r="AE120" s="191"/>
      <c r="AF120" s="191"/>
      <c r="AG120" s="191"/>
      <c r="AH120" s="191"/>
      <c r="AI120" s="191"/>
      <c r="AJ120" s="191"/>
      <c r="AN120" s="196"/>
      <c r="AO120" s="189"/>
    </row>
    <row r="121" spans="17:41">
      <c r="Q121" s="195">
        <f t="shared" si="42"/>
        <v>0</v>
      </c>
      <c r="R121" s="195">
        <f t="shared" si="43"/>
        <v>0</v>
      </c>
      <c r="T121" s="194">
        <f t="shared" si="50"/>
        <v>0</v>
      </c>
      <c r="U121" s="193">
        <f t="shared" si="44"/>
        <v>46996</v>
      </c>
      <c r="V121" s="192">
        <f t="shared" si="45"/>
        <v>0</v>
      </c>
      <c r="W121" s="192">
        <f t="shared" si="46"/>
        <v>0</v>
      </c>
      <c r="X121" s="192">
        <f t="shared" si="51"/>
        <v>0</v>
      </c>
      <c r="Y121" s="192">
        <f t="shared" si="47"/>
        <v>0</v>
      </c>
      <c r="Z121" s="192">
        <f t="shared" si="52"/>
        <v>0</v>
      </c>
      <c r="AC121" s="191"/>
      <c r="AD121" s="191"/>
      <c r="AE121" s="191"/>
      <c r="AF121" s="191"/>
      <c r="AG121" s="191"/>
      <c r="AH121" s="191"/>
      <c r="AI121" s="191"/>
      <c r="AJ121" s="191"/>
      <c r="AN121" s="197"/>
      <c r="AO121" s="189"/>
    </row>
    <row r="122" spans="17:41">
      <c r="Q122" s="195">
        <f t="shared" si="42"/>
        <v>0</v>
      </c>
      <c r="R122" s="195">
        <f t="shared" si="43"/>
        <v>0</v>
      </c>
      <c r="T122" s="194">
        <f t="shared" si="50"/>
        <v>0</v>
      </c>
      <c r="U122" s="193">
        <f t="shared" si="44"/>
        <v>47026</v>
      </c>
      <c r="V122" s="192">
        <f t="shared" si="45"/>
        <v>0</v>
      </c>
      <c r="W122" s="192">
        <f t="shared" si="46"/>
        <v>0</v>
      </c>
      <c r="X122" s="192">
        <f t="shared" si="51"/>
        <v>0</v>
      </c>
      <c r="Y122" s="192">
        <f t="shared" si="47"/>
        <v>0</v>
      </c>
      <c r="Z122" s="192">
        <f t="shared" si="52"/>
        <v>0</v>
      </c>
      <c r="AC122" s="191"/>
      <c r="AD122" s="191"/>
      <c r="AE122" s="191"/>
      <c r="AF122" s="191"/>
      <c r="AG122" s="191"/>
      <c r="AH122" s="191"/>
      <c r="AI122" s="191"/>
      <c r="AJ122" s="191"/>
      <c r="AN122" s="196"/>
      <c r="AO122" s="189"/>
    </row>
    <row r="123" spans="17:41">
      <c r="Q123" s="195">
        <f t="shared" si="42"/>
        <v>0</v>
      </c>
      <c r="R123" s="195">
        <f t="shared" si="43"/>
        <v>0</v>
      </c>
      <c r="T123" s="194">
        <f t="shared" si="50"/>
        <v>0</v>
      </c>
      <c r="U123" s="193">
        <f t="shared" si="44"/>
        <v>47057</v>
      </c>
      <c r="V123" s="192">
        <f t="shared" si="45"/>
        <v>0</v>
      </c>
      <c r="W123" s="192">
        <f t="shared" si="46"/>
        <v>0</v>
      </c>
      <c r="X123" s="192">
        <f t="shared" si="51"/>
        <v>0</v>
      </c>
      <c r="Y123" s="192">
        <f t="shared" si="47"/>
        <v>0</v>
      </c>
      <c r="Z123" s="192">
        <f t="shared" si="52"/>
        <v>0</v>
      </c>
      <c r="AC123" s="191"/>
      <c r="AD123" s="191"/>
      <c r="AE123" s="191"/>
      <c r="AF123" s="191"/>
      <c r="AG123" s="191"/>
      <c r="AH123" s="191"/>
      <c r="AI123" s="191"/>
      <c r="AJ123" s="191"/>
      <c r="AN123" s="197"/>
      <c r="AO123" s="189"/>
    </row>
    <row r="124" spans="17:41">
      <c r="Q124" s="195">
        <f t="shared" si="42"/>
        <v>0</v>
      </c>
      <c r="R124" s="195">
        <f t="shared" si="43"/>
        <v>0</v>
      </c>
      <c r="T124" s="194">
        <f t="shared" si="50"/>
        <v>0</v>
      </c>
      <c r="U124" s="193">
        <f t="shared" si="44"/>
        <v>47087</v>
      </c>
      <c r="V124" s="192">
        <f t="shared" si="45"/>
        <v>0</v>
      </c>
      <c r="W124" s="192">
        <f t="shared" si="46"/>
        <v>0</v>
      </c>
      <c r="X124" s="192">
        <f t="shared" si="51"/>
        <v>0</v>
      </c>
      <c r="Y124" s="192">
        <f t="shared" si="47"/>
        <v>0</v>
      </c>
      <c r="Z124" s="192">
        <f t="shared" si="52"/>
        <v>0</v>
      </c>
      <c r="AC124" s="191"/>
      <c r="AD124" s="191"/>
      <c r="AE124" s="191"/>
      <c r="AF124" s="191"/>
      <c r="AG124" s="191"/>
      <c r="AH124" s="191"/>
      <c r="AI124" s="191"/>
      <c r="AJ124" s="191"/>
      <c r="AN124" s="196"/>
      <c r="AO124" s="189"/>
    </row>
    <row r="125" spans="17:41">
      <c r="Q125" s="195">
        <f t="shared" si="42"/>
        <v>0</v>
      </c>
      <c r="R125" s="195">
        <f t="shared" si="43"/>
        <v>0</v>
      </c>
      <c r="T125" s="194">
        <f t="shared" si="50"/>
        <v>0</v>
      </c>
      <c r="U125" s="193">
        <f t="shared" si="44"/>
        <v>47118</v>
      </c>
      <c r="V125" s="192">
        <f t="shared" si="45"/>
        <v>0</v>
      </c>
      <c r="W125" s="192">
        <f t="shared" si="46"/>
        <v>0</v>
      </c>
      <c r="X125" s="192">
        <f t="shared" si="51"/>
        <v>0</v>
      </c>
      <c r="Y125" s="192">
        <f t="shared" si="47"/>
        <v>0</v>
      </c>
      <c r="Z125" s="192">
        <f t="shared" si="52"/>
        <v>0</v>
      </c>
      <c r="AC125" s="191"/>
      <c r="AD125" s="191"/>
      <c r="AE125" s="191"/>
      <c r="AF125" s="191"/>
      <c r="AG125" s="191"/>
      <c r="AH125" s="191"/>
      <c r="AI125" s="191"/>
      <c r="AJ125" s="191"/>
      <c r="AN125" s="197"/>
      <c r="AO125" s="189"/>
    </row>
    <row r="126" spans="17:41">
      <c r="Q126" s="195">
        <f t="shared" si="42"/>
        <v>0</v>
      </c>
      <c r="R126" s="195">
        <f t="shared" si="43"/>
        <v>0</v>
      </c>
      <c r="T126" s="194">
        <f t="shared" si="50"/>
        <v>0</v>
      </c>
      <c r="U126" s="193">
        <f t="shared" si="44"/>
        <v>47149</v>
      </c>
      <c r="V126" s="192">
        <f t="shared" si="45"/>
        <v>0</v>
      </c>
      <c r="W126" s="192">
        <f t="shared" si="46"/>
        <v>0</v>
      </c>
      <c r="X126" s="192">
        <f t="shared" si="51"/>
        <v>0</v>
      </c>
      <c r="Y126" s="192">
        <f t="shared" si="47"/>
        <v>0</v>
      </c>
      <c r="Z126" s="192">
        <f t="shared" si="52"/>
        <v>0</v>
      </c>
      <c r="AC126" s="191"/>
      <c r="AD126" s="191"/>
      <c r="AE126" s="191"/>
      <c r="AF126" s="191"/>
      <c r="AG126" s="191"/>
      <c r="AH126" s="191"/>
      <c r="AI126" s="191"/>
      <c r="AJ126" s="191"/>
      <c r="AN126" s="196"/>
      <c r="AO126" s="189"/>
    </row>
    <row r="127" spans="17:41">
      <c r="Q127" s="195">
        <f t="shared" si="42"/>
        <v>0</v>
      </c>
      <c r="R127" s="195">
        <f t="shared" si="43"/>
        <v>0</v>
      </c>
      <c r="T127" s="194">
        <f t="shared" si="50"/>
        <v>0</v>
      </c>
      <c r="U127" s="193">
        <f t="shared" si="44"/>
        <v>47177</v>
      </c>
      <c r="V127" s="192">
        <f t="shared" si="45"/>
        <v>0</v>
      </c>
      <c r="W127" s="192">
        <f t="shared" si="46"/>
        <v>0</v>
      </c>
      <c r="X127" s="192">
        <f t="shared" si="51"/>
        <v>0</v>
      </c>
      <c r="Y127" s="192">
        <f t="shared" si="47"/>
        <v>0</v>
      </c>
      <c r="Z127" s="192">
        <f t="shared" si="52"/>
        <v>0</v>
      </c>
      <c r="AC127" s="191"/>
      <c r="AD127" s="191"/>
      <c r="AE127" s="191"/>
      <c r="AF127" s="191"/>
      <c r="AG127" s="191"/>
      <c r="AH127" s="191"/>
      <c r="AI127" s="191"/>
      <c r="AJ127" s="191"/>
      <c r="AN127" s="197"/>
      <c r="AO127" s="189"/>
    </row>
    <row r="128" spans="17:41">
      <c r="Q128" s="195">
        <f t="shared" si="42"/>
        <v>0</v>
      </c>
      <c r="R128" s="195">
        <f t="shared" si="43"/>
        <v>0</v>
      </c>
      <c r="T128" s="194">
        <f t="shared" si="50"/>
        <v>0</v>
      </c>
      <c r="U128" s="193">
        <f t="shared" si="44"/>
        <v>47208</v>
      </c>
      <c r="V128" s="192">
        <f t="shared" si="45"/>
        <v>0</v>
      </c>
      <c r="W128" s="192">
        <f t="shared" si="46"/>
        <v>0</v>
      </c>
      <c r="X128" s="192">
        <f t="shared" si="51"/>
        <v>0</v>
      </c>
      <c r="Y128" s="192">
        <f t="shared" si="47"/>
        <v>0</v>
      </c>
      <c r="Z128" s="192">
        <f t="shared" si="52"/>
        <v>0</v>
      </c>
      <c r="AC128" s="191"/>
      <c r="AD128" s="191"/>
      <c r="AE128" s="191"/>
      <c r="AF128" s="191"/>
      <c r="AG128" s="191"/>
      <c r="AH128" s="191"/>
      <c r="AI128" s="191"/>
      <c r="AJ128" s="191"/>
      <c r="AN128" s="196"/>
      <c r="AO128" s="189"/>
    </row>
    <row r="129" spans="17:41">
      <c r="Q129" s="195">
        <f t="shared" si="42"/>
        <v>0</v>
      </c>
      <c r="R129" s="195">
        <f t="shared" si="43"/>
        <v>0</v>
      </c>
      <c r="T129" s="194">
        <f t="shared" si="50"/>
        <v>0</v>
      </c>
      <c r="U129" s="193">
        <f t="shared" si="44"/>
        <v>47238</v>
      </c>
      <c r="V129" s="192">
        <f t="shared" si="45"/>
        <v>0</v>
      </c>
      <c r="W129" s="192">
        <f t="shared" si="46"/>
        <v>0</v>
      </c>
      <c r="X129" s="192">
        <f t="shared" si="51"/>
        <v>0</v>
      </c>
      <c r="Y129" s="192">
        <f t="shared" si="47"/>
        <v>0</v>
      </c>
      <c r="Z129" s="192">
        <f t="shared" si="52"/>
        <v>0</v>
      </c>
      <c r="AC129" s="191"/>
      <c r="AD129" s="191"/>
      <c r="AE129" s="191"/>
      <c r="AF129" s="191"/>
      <c r="AG129" s="191"/>
      <c r="AH129" s="191"/>
      <c r="AI129" s="191"/>
      <c r="AJ129" s="191"/>
      <c r="AN129" s="197"/>
      <c r="AO129" s="189"/>
    </row>
    <row r="130" spans="17:41">
      <c r="Q130" s="195">
        <f t="shared" si="42"/>
        <v>0</v>
      </c>
      <c r="R130" s="195">
        <f t="shared" si="43"/>
        <v>0</v>
      </c>
      <c r="T130" s="194">
        <f t="shared" si="50"/>
        <v>0</v>
      </c>
      <c r="U130" s="193">
        <f t="shared" si="44"/>
        <v>47269</v>
      </c>
      <c r="V130" s="192">
        <f t="shared" si="45"/>
        <v>0</v>
      </c>
      <c r="W130" s="192">
        <f t="shared" si="46"/>
        <v>0</v>
      </c>
      <c r="X130" s="192">
        <f t="shared" si="51"/>
        <v>0</v>
      </c>
      <c r="Y130" s="192">
        <f t="shared" si="47"/>
        <v>0</v>
      </c>
      <c r="Z130" s="192">
        <f t="shared" si="52"/>
        <v>0</v>
      </c>
      <c r="AC130" s="191"/>
      <c r="AD130" s="191"/>
      <c r="AE130" s="191"/>
      <c r="AF130" s="191"/>
      <c r="AG130" s="191"/>
      <c r="AH130" s="191"/>
      <c r="AI130" s="191"/>
      <c r="AJ130" s="191"/>
      <c r="AN130" s="196"/>
      <c r="AO130" s="189"/>
    </row>
    <row r="131" spans="17:41">
      <c r="Q131" s="195">
        <f t="shared" si="42"/>
        <v>0</v>
      </c>
      <c r="R131" s="195">
        <f t="shared" si="43"/>
        <v>0</v>
      </c>
      <c r="T131" s="194">
        <f t="shared" si="50"/>
        <v>0</v>
      </c>
      <c r="U131" s="193">
        <f t="shared" si="44"/>
        <v>47299</v>
      </c>
      <c r="V131" s="192">
        <f t="shared" si="45"/>
        <v>0</v>
      </c>
      <c r="W131" s="192">
        <f t="shared" si="46"/>
        <v>0</v>
      </c>
      <c r="X131" s="192">
        <f t="shared" si="51"/>
        <v>0</v>
      </c>
      <c r="Y131" s="192">
        <f t="shared" si="47"/>
        <v>0</v>
      </c>
      <c r="Z131" s="192">
        <f t="shared" si="52"/>
        <v>0</v>
      </c>
      <c r="AC131" s="191"/>
      <c r="AD131" s="191"/>
      <c r="AE131" s="191"/>
      <c r="AF131" s="191"/>
      <c r="AG131" s="191"/>
      <c r="AH131" s="191"/>
      <c r="AI131" s="191"/>
      <c r="AJ131" s="191"/>
      <c r="AN131" s="197"/>
      <c r="AO131" s="189"/>
    </row>
    <row r="132" spans="17:41">
      <c r="Q132" s="195">
        <f t="shared" si="42"/>
        <v>0</v>
      </c>
      <c r="R132" s="195">
        <f t="shared" si="43"/>
        <v>0</v>
      </c>
      <c r="T132" s="194">
        <f t="shared" si="50"/>
        <v>0</v>
      </c>
      <c r="U132" s="193">
        <f t="shared" si="44"/>
        <v>47330</v>
      </c>
      <c r="V132" s="192">
        <f t="shared" si="45"/>
        <v>0</v>
      </c>
      <c r="W132" s="192">
        <f t="shared" si="46"/>
        <v>0</v>
      </c>
      <c r="X132" s="192">
        <f t="shared" si="51"/>
        <v>0</v>
      </c>
      <c r="Y132" s="192">
        <f t="shared" si="47"/>
        <v>0</v>
      </c>
      <c r="Z132" s="192">
        <f t="shared" si="52"/>
        <v>0</v>
      </c>
      <c r="AC132" s="191"/>
      <c r="AD132" s="191"/>
      <c r="AE132" s="191"/>
      <c r="AF132" s="191"/>
      <c r="AG132" s="191"/>
      <c r="AH132" s="191"/>
      <c r="AI132" s="191"/>
      <c r="AJ132" s="191"/>
      <c r="AN132" s="196"/>
      <c r="AO132" s="189"/>
    </row>
    <row r="133" spans="17:41">
      <c r="Q133" s="195">
        <f t="shared" si="42"/>
        <v>0</v>
      </c>
      <c r="R133" s="195">
        <f t="shared" si="43"/>
        <v>0</v>
      </c>
      <c r="T133" s="194">
        <f t="shared" si="50"/>
        <v>0</v>
      </c>
      <c r="U133" s="193">
        <f t="shared" si="44"/>
        <v>47361</v>
      </c>
      <c r="V133" s="192">
        <f t="shared" si="45"/>
        <v>0</v>
      </c>
      <c r="W133" s="192">
        <f t="shared" si="46"/>
        <v>0</v>
      </c>
      <c r="X133" s="192">
        <f t="shared" si="51"/>
        <v>0</v>
      </c>
      <c r="Y133" s="192">
        <f t="shared" si="47"/>
        <v>0</v>
      </c>
      <c r="Z133" s="192">
        <f t="shared" si="52"/>
        <v>0</v>
      </c>
      <c r="AC133" s="191"/>
      <c r="AD133" s="191"/>
      <c r="AE133" s="191"/>
      <c r="AF133" s="191"/>
      <c r="AG133" s="191"/>
      <c r="AH133" s="191"/>
      <c r="AI133" s="191"/>
      <c r="AJ133" s="191"/>
      <c r="AN133" s="197"/>
      <c r="AO133" s="189"/>
    </row>
    <row r="134" spans="17:41">
      <c r="Q134" s="195">
        <f t="shared" ref="Q134:Q140" si="53">IF(Q133-1&gt;=0,Q133-1,0)</f>
        <v>0</v>
      </c>
      <c r="R134" s="195">
        <f t="shared" ref="R134:R140" si="54">IF(Q134&gt;0,R133+1,0)</f>
        <v>0</v>
      </c>
      <c r="T134" s="194">
        <f t="shared" si="50"/>
        <v>0</v>
      </c>
      <c r="U134" s="193">
        <f t="shared" ref="U134:U140" si="55">EOMONTH(U133,$P$206)</f>
        <v>47391</v>
      </c>
      <c r="V134" s="192">
        <f t="shared" ref="V134:V140" si="56">IF(T134&gt;0,V133-W134,0)</f>
        <v>0</v>
      </c>
      <c r="W134" s="192">
        <f t="shared" ref="W134:W140" si="57">IF(T134&gt;$O$10,$V$5/($O$9-$O$10),0)</f>
        <v>0</v>
      </c>
      <c r="X134" s="192">
        <f t="shared" si="51"/>
        <v>0</v>
      </c>
      <c r="Y134" s="192">
        <f t="shared" ref="Y134:Y140" si="58">V133*$O$8</f>
        <v>0</v>
      </c>
      <c r="Z134" s="192">
        <f t="shared" si="52"/>
        <v>0</v>
      </c>
      <c r="AC134" s="191"/>
      <c r="AD134" s="191"/>
      <c r="AE134" s="191"/>
      <c r="AF134" s="191"/>
      <c r="AG134" s="191"/>
      <c r="AH134" s="191"/>
      <c r="AI134" s="191"/>
      <c r="AJ134" s="191"/>
      <c r="AN134" s="196"/>
      <c r="AO134" s="189"/>
    </row>
    <row r="135" spans="17:41">
      <c r="Q135" s="195">
        <f t="shared" si="53"/>
        <v>0</v>
      </c>
      <c r="R135" s="195">
        <f t="shared" si="54"/>
        <v>0</v>
      </c>
      <c r="T135" s="194">
        <f t="shared" ref="T135:T140" si="59">IF(R134&gt;0,T134+1,0)</f>
        <v>0</v>
      </c>
      <c r="U135" s="193">
        <f t="shared" si="55"/>
        <v>47422</v>
      </c>
      <c r="V135" s="192">
        <f t="shared" si="56"/>
        <v>0</v>
      </c>
      <c r="W135" s="192">
        <f t="shared" si="57"/>
        <v>0</v>
      </c>
      <c r="X135" s="192">
        <f t="shared" ref="X135:X140" si="60">W135+X134</f>
        <v>0</v>
      </c>
      <c r="Y135" s="192">
        <f t="shared" si="58"/>
        <v>0</v>
      </c>
      <c r="Z135" s="192">
        <f t="shared" ref="Z135:Z140" si="61">Z134+Y135</f>
        <v>0</v>
      </c>
      <c r="AC135" s="191"/>
      <c r="AD135" s="191"/>
      <c r="AE135" s="191"/>
      <c r="AF135" s="191"/>
      <c r="AG135" s="191"/>
      <c r="AH135" s="191"/>
      <c r="AI135" s="191"/>
      <c r="AJ135" s="191"/>
      <c r="AN135" s="197"/>
      <c r="AO135" s="189"/>
    </row>
    <row r="136" spans="17:41">
      <c r="Q136" s="195">
        <f t="shared" si="53"/>
        <v>0</v>
      </c>
      <c r="R136" s="195">
        <f t="shared" si="54"/>
        <v>0</v>
      </c>
      <c r="T136" s="194">
        <f t="shared" si="59"/>
        <v>0</v>
      </c>
      <c r="U136" s="193">
        <f t="shared" si="55"/>
        <v>47452</v>
      </c>
      <c r="V136" s="192">
        <f t="shared" si="56"/>
        <v>0</v>
      </c>
      <c r="W136" s="192">
        <f t="shared" si="57"/>
        <v>0</v>
      </c>
      <c r="X136" s="192">
        <f t="shared" si="60"/>
        <v>0</v>
      </c>
      <c r="Y136" s="192">
        <f t="shared" si="58"/>
        <v>0</v>
      </c>
      <c r="Z136" s="192">
        <f t="shared" si="61"/>
        <v>0</v>
      </c>
      <c r="AC136" s="191"/>
      <c r="AD136" s="191"/>
      <c r="AE136" s="191"/>
      <c r="AF136" s="191"/>
      <c r="AG136" s="191"/>
      <c r="AH136" s="191"/>
      <c r="AI136" s="191"/>
      <c r="AJ136" s="191"/>
      <c r="AN136" s="196"/>
      <c r="AO136" s="189"/>
    </row>
    <row r="137" spans="17:41">
      <c r="Q137" s="195">
        <f t="shared" si="53"/>
        <v>0</v>
      </c>
      <c r="R137" s="195">
        <f t="shared" si="54"/>
        <v>0</v>
      </c>
      <c r="T137" s="194">
        <f t="shared" si="59"/>
        <v>0</v>
      </c>
      <c r="U137" s="193">
        <f t="shared" si="55"/>
        <v>47483</v>
      </c>
      <c r="V137" s="192">
        <f t="shared" si="56"/>
        <v>0</v>
      </c>
      <c r="W137" s="192">
        <f t="shared" si="57"/>
        <v>0</v>
      </c>
      <c r="X137" s="192">
        <f t="shared" si="60"/>
        <v>0</v>
      </c>
      <c r="Y137" s="192">
        <f t="shared" si="58"/>
        <v>0</v>
      </c>
      <c r="Z137" s="192">
        <f t="shared" si="61"/>
        <v>0</v>
      </c>
      <c r="AC137" s="191"/>
      <c r="AD137" s="191"/>
      <c r="AE137" s="191"/>
      <c r="AF137" s="191"/>
      <c r="AG137" s="191"/>
      <c r="AH137" s="191"/>
      <c r="AI137" s="191"/>
      <c r="AJ137" s="191"/>
      <c r="AN137" s="189"/>
      <c r="AO137" s="189"/>
    </row>
    <row r="138" spans="17:41">
      <c r="Q138" s="195">
        <f t="shared" si="53"/>
        <v>0</v>
      </c>
      <c r="R138" s="195">
        <f t="shared" si="54"/>
        <v>0</v>
      </c>
      <c r="T138" s="194">
        <f t="shared" si="59"/>
        <v>0</v>
      </c>
      <c r="U138" s="193">
        <f t="shared" si="55"/>
        <v>47514</v>
      </c>
      <c r="V138" s="192">
        <f t="shared" si="56"/>
        <v>0</v>
      </c>
      <c r="W138" s="192">
        <f t="shared" si="57"/>
        <v>0</v>
      </c>
      <c r="X138" s="192">
        <f t="shared" si="60"/>
        <v>0</v>
      </c>
      <c r="Y138" s="192">
        <f t="shared" si="58"/>
        <v>0</v>
      </c>
      <c r="Z138" s="192">
        <f t="shared" si="61"/>
        <v>0</v>
      </c>
      <c r="AC138" s="191"/>
      <c r="AD138" s="191"/>
      <c r="AE138" s="191"/>
      <c r="AF138" s="191"/>
      <c r="AG138" s="191"/>
      <c r="AH138" s="191"/>
      <c r="AI138" s="191"/>
      <c r="AJ138" s="191"/>
      <c r="AN138" s="189"/>
      <c r="AO138" s="189"/>
    </row>
    <row r="139" spans="17:41">
      <c r="Q139" s="195">
        <f t="shared" si="53"/>
        <v>0</v>
      </c>
      <c r="R139" s="195">
        <f t="shared" si="54"/>
        <v>0</v>
      </c>
      <c r="T139" s="194">
        <f t="shared" si="59"/>
        <v>0</v>
      </c>
      <c r="U139" s="193">
        <f t="shared" si="55"/>
        <v>47542</v>
      </c>
      <c r="V139" s="192">
        <f t="shared" si="56"/>
        <v>0</v>
      </c>
      <c r="W139" s="192">
        <f t="shared" si="57"/>
        <v>0</v>
      </c>
      <c r="X139" s="192">
        <f t="shared" si="60"/>
        <v>0</v>
      </c>
      <c r="Y139" s="192">
        <f t="shared" si="58"/>
        <v>0</v>
      </c>
      <c r="Z139" s="192">
        <f t="shared" si="61"/>
        <v>0</v>
      </c>
      <c r="AC139" s="191"/>
      <c r="AD139" s="191"/>
      <c r="AE139" s="191"/>
      <c r="AF139" s="191"/>
      <c r="AG139" s="191"/>
      <c r="AH139" s="191"/>
      <c r="AI139" s="191"/>
      <c r="AJ139" s="191"/>
      <c r="AN139" s="189"/>
      <c r="AO139" s="189"/>
    </row>
    <row r="140" spans="17:41">
      <c r="Q140" s="195">
        <f t="shared" si="53"/>
        <v>0</v>
      </c>
      <c r="R140" s="195">
        <f t="shared" si="54"/>
        <v>0</v>
      </c>
      <c r="T140" s="194">
        <f t="shared" si="59"/>
        <v>0</v>
      </c>
      <c r="U140" s="193">
        <f t="shared" si="55"/>
        <v>47573</v>
      </c>
      <c r="V140" s="192">
        <f t="shared" si="56"/>
        <v>0</v>
      </c>
      <c r="W140" s="192">
        <f t="shared" si="57"/>
        <v>0</v>
      </c>
      <c r="X140" s="192">
        <f t="shared" si="60"/>
        <v>0</v>
      </c>
      <c r="Y140" s="192">
        <f t="shared" si="58"/>
        <v>0</v>
      </c>
      <c r="Z140" s="192">
        <f t="shared" si="61"/>
        <v>0</v>
      </c>
      <c r="AC140" s="191"/>
      <c r="AD140" s="191"/>
      <c r="AE140" s="191"/>
      <c r="AF140" s="191"/>
      <c r="AG140" s="191"/>
      <c r="AH140" s="191"/>
      <c r="AI140" s="191"/>
      <c r="AJ140" s="191"/>
      <c r="AN140" s="189"/>
      <c r="AO140" s="189"/>
    </row>
    <row r="141" spans="17:41">
      <c r="AC141" s="191"/>
      <c r="AD141" s="191"/>
      <c r="AE141" s="191"/>
      <c r="AF141" s="191"/>
      <c r="AG141" s="191"/>
      <c r="AH141" s="191"/>
      <c r="AI141" s="191"/>
      <c r="AJ141" s="191"/>
      <c r="AN141" s="189"/>
      <c r="AO141" s="189"/>
    </row>
    <row r="142" spans="17:41">
      <c r="AN142" s="189"/>
      <c r="AO142" s="189"/>
    </row>
    <row r="143" spans="17:41">
      <c r="AN143" s="189"/>
      <c r="AO143" s="189"/>
    </row>
    <row r="144" spans="17:41">
      <c r="AN144" s="189"/>
      <c r="AO144" s="189"/>
    </row>
    <row r="145" spans="40:42">
      <c r="AN145" s="189"/>
      <c r="AO145" s="189"/>
    </row>
    <row r="146" spans="40:42">
      <c r="AN146" s="189"/>
      <c r="AO146" s="189"/>
    </row>
    <row r="147" spans="40:42">
      <c r="AN147" s="189"/>
      <c r="AO147" s="189"/>
    </row>
    <row r="148" spans="40:42">
      <c r="AN148" s="189"/>
      <c r="AO148" s="189"/>
    </row>
    <row r="149" spans="40:42">
      <c r="AN149" s="189"/>
      <c r="AO149" s="189"/>
    </row>
    <row r="150" spans="40:42">
      <c r="AN150" s="189"/>
      <c r="AO150" s="189"/>
    </row>
    <row r="151" spans="40:42">
      <c r="AN151" s="189"/>
      <c r="AO151" s="189"/>
    </row>
    <row r="152" spans="40:42">
      <c r="AN152" s="189"/>
      <c r="AO152" s="189"/>
    </row>
    <row r="153" spans="40:42">
      <c r="AN153" s="189"/>
      <c r="AO153" s="189"/>
    </row>
    <row r="154" spans="40:42">
      <c r="AN154" s="189"/>
      <c r="AO154" s="189"/>
    </row>
    <row r="155" spans="40:42">
      <c r="AN155" s="189"/>
      <c r="AO155" s="189"/>
    </row>
    <row r="156" spans="40:42">
      <c r="AN156" s="189"/>
      <c r="AO156" s="189"/>
    </row>
    <row r="157" spans="40:42">
      <c r="AN157" s="189"/>
      <c r="AO157" s="189"/>
    </row>
    <row r="158" spans="40:42">
      <c r="AN158" s="189"/>
      <c r="AO158" s="189"/>
    </row>
    <row r="159" spans="40:42">
      <c r="AN159" s="189"/>
      <c r="AO159" s="189"/>
      <c r="AP159" s="190"/>
    </row>
    <row r="160" spans="40:42">
      <c r="AN160" s="189"/>
      <c r="AO160" s="189"/>
    </row>
    <row r="161" spans="40:41">
      <c r="AN161" s="189"/>
      <c r="AO161" s="189"/>
    </row>
    <row r="201" spans="14:16" ht="17.399999999999999">
      <c r="N201" s="620" t="s">
        <v>317</v>
      </c>
      <c r="O201" s="620"/>
      <c r="P201" s="620"/>
    </row>
    <row r="202" spans="14:16" ht="27.6">
      <c r="N202" s="188" t="s">
        <v>316</v>
      </c>
      <c r="O202" s="188" t="s">
        <v>315</v>
      </c>
      <c r="P202" s="187" t="s">
        <v>314</v>
      </c>
    </row>
    <row r="203" spans="14:16" ht="15">
      <c r="N203" s="186">
        <f>IF(O208=1,O4/12,0)</f>
        <v>0</v>
      </c>
      <c r="O203" s="185">
        <f>IF($O208=1,$O$5,0)</f>
        <v>-11</v>
      </c>
      <c r="P203" s="184"/>
    </row>
    <row r="204" spans="14:16" ht="15">
      <c r="N204" s="182">
        <f>IF(O209=1,O4/4,0)</f>
        <v>0</v>
      </c>
      <c r="O204" s="181">
        <f>IF($O209=1,$O$5/4,0)</f>
        <v>0</v>
      </c>
      <c r="P204" s="183"/>
    </row>
    <row r="205" spans="14:16" ht="15">
      <c r="N205" s="182">
        <f>IF(O210=1,O4,0)</f>
        <v>0</v>
      </c>
      <c r="O205" s="181">
        <f>IF($O210=1,$O$5/12,0)</f>
        <v>0</v>
      </c>
      <c r="P205" s="180"/>
    </row>
    <row r="206" spans="14:16" ht="15.6">
      <c r="N206" s="179"/>
      <c r="O206" s="178"/>
      <c r="P206" s="177">
        <f>IF(O208=1,1,IF(O209=1,3,IF(O210=1,12,0)))</f>
        <v>1</v>
      </c>
    </row>
    <row r="207" spans="14:16" ht="60">
      <c r="N207" s="176" t="s">
        <v>313</v>
      </c>
      <c r="O207" s="175" t="s">
        <v>312</v>
      </c>
    </row>
    <row r="208" spans="14:16" ht="15">
      <c r="N208" s="173" t="s">
        <v>311</v>
      </c>
      <c r="O208" s="174">
        <v>1</v>
      </c>
    </row>
    <row r="209" spans="14:22" ht="15">
      <c r="N209" s="173" t="s">
        <v>310</v>
      </c>
      <c r="O209" s="174"/>
    </row>
    <row r="210" spans="14:22" ht="15">
      <c r="N210" s="173" t="s">
        <v>309</v>
      </c>
      <c r="O210" s="172"/>
    </row>
    <row r="214" spans="14:22">
      <c r="O214" s="159"/>
      <c r="P214" s="159"/>
      <c r="Q214" s="171"/>
      <c r="R214" s="170"/>
      <c r="S214" s="168" t="s">
        <v>308</v>
      </c>
      <c r="T214" s="159"/>
      <c r="U214" s="159"/>
      <c r="V214" s="159"/>
    </row>
    <row r="215" spans="14:22">
      <c r="O215" s="168" t="s">
        <v>307</v>
      </c>
      <c r="P215" s="165">
        <v>41639</v>
      </c>
      <c r="Q215" s="166">
        <v>0</v>
      </c>
      <c r="R215" s="163">
        <v>0</v>
      </c>
      <c r="S215" s="161">
        <f t="shared" ref="S215:S228" si="62">$V$5</f>
        <v>0</v>
      </c>
      <c r="T215" s="168" t="s">
        <v>306</v>
      </c>
      <c r="U215" s="159">
        <f t="shared" ref="U215:U228" si="63">VLOOKUP($AC$5,Q215:S228,2)</f>
        <v>0</v>
      </c>
      <c r="V215" s="159"/>
    </row>
    <row r="216" spans="14:22">
      <c r="O216" s="168" t="s">
        <v>305</v>
      </c>
      <c r="P216" s="165">
        <v>41670</v>
      </c>
      <c r="Q216" s="164">
        <v>1</v>
      </c>
      <c r="R216" s="163">
        <v>1</v>
      </c>
      <c r="S216" s="161">
        <f t="shared" si="62"/>
        <v>0</v>
      </c>
      <c r="T216" s="159"/>
      <c r="U216" s="159" t="e">
        <f t="shared" si="63"/>
        <v>#N/A</v>
      </c>
      <c r="V216" s="159"/>
    </row>
    <row r="217" spans="14:22">
      <c r="O217" s="168" t="s">
        <v>304</v>
      </c>
      <c r="P217" s="169">
        <v>41698</v>
      </c>
      <c r="Q217" s="164">
        <v>2</v>
      </c>
      <c r="R217" s="163">
        <v>2</v>
      </c>
      <c r="S217" s="161">
        <f t="shared" si="62"/>
        <v>0</v>
      </c>
      <c r="T217" s="159"/>
      <c r="U217" s="159" t="e">
        <f t="shared" si="63"/>
        <v>#N/A</v>
      </c>
      <c r="V217" s="159"/>
    </row>
    <row r="218" spans="14:22">
      <c r="O218" s="168" t="s">
        <v>303</v>
      </c>
      <c r="P218" s="165">
        <v>41729</v>
      </c>
      <c r="Q218" s="164">
        <v>3</v>
      </c>
      <c r="R218" s="163">
        <v>3</v>
      </c>
      <c r="S218" s="161">
        <f t="shared" si="62"/>
        <v>0</v>
      </c>
      <c r="T218" s="159"/>
      <c r="U218" s="159" t="e">
        <f t="shared" si="63"/>
        <v>#N/A</v>
      </c>
      <c r="V218" s="159"/>
    </row>
    <row r="219" spans="14:22">
      <c r="O219" s="168" t="s">
        <v>302</v>
      </c>
      <c r="P219" s="165">
        <v>41759</v>
      </c>
      <c r="Q219" s="164">
        <v>4</v>
      </c>
      <c r="R219" s="163">
        <v>4</v>
      </c>
      <c r="S219" s="161">
        <f t="shared" si="62"/>
        <v>0</v>
      </c>
      <c r="T219" s="159"/>
      <c r="U219" s="159" t="e">
        <f t="shared" si="63"/>
        <v>#N/A</v>
      </c>
      <c r="V219" s="159"/>
    </row>
    <row r="220" spans="14:22">
      <c r="O220" s="159"/>
      <c r="P220" s="165">
        <v>41790</v>
      </c>
      <c r="Q220" s="164">
        <v>5</v>
      </c>
      <c r="R220" s="163">
        <v>5</v>
      </c>
      <c r="S220" s="161">
        <f t="shared" si="62"/>
        <v>0</v>
      </c>
      <c r="T220" s="159"/>
      <c r="U220" s="159" t="e">
        <f t="shared" si="63"/>
        <v>#N/A</v>
      </c>
      <c r="V220" s="159"/>
    </row>
    <row r="221" spans="14:22">
      <c r="O221" s="159"/>
      <c r="P221" s="165">
        <v>41820</v>
      </c>
      <c r="Q221" s="164">
        <v>6</v>
      </c>
      <c r="R221" s="163">
        <v>6</v>
      </c>
      <c r="S221" s="161">
        <f t="shared" si="62"/>
        <v>0</v>
      </c>
      <c r="T221" s="159"/>
      <c r="U221" s="159" t="e">
        <f t="shared" si="63"/>
        <v>#N/A</v>
      </c>
      <c r="V221" s="159"/>
    </row>
    <row r="222" spans="14:22">
      <c r="O222" s="159"/>
      <c r="P222" s="165">
        <v>41851</v>
      </c>
      <c r="Q222" s="164">
        <v>7</v>
      </c>
      <c r="R222" s="163">
        <v>7</v>
      </c>
      <c r="S222" s="161">
        <f t="shared" si="62"/>
        <v>0</v>
      </c>
      <c r="T222" s="168"/>
      <c r="U222" s="159" t="e">
        <f t="shared" si="63"/>
        <v>#N/A</v>
      </c>
      <c r="V222" s="159"/>
    </row>
    <row r="223" spans="14:22">
      <c r="O223" s="159"/>
      <c r="P223" s="165">
        <v>41882</v>
      </c>
      <c r="Q223" s="164">
        <v>8</v>
      </c>
      <c r="R223" s="163">
        <v>8</v>
      </c>
      <c r="S223" s="161">
        <f t="shared" si="62"/>
        <v>0</v>
      </c>
      <c r="T223" s="159"/>
      <c r="U223" s="159" t="e">
        <f t="shared" si="63"/>
        <v>#N/A</v>
      </c>
      <c r="V223" s="159"/>
    </row>
    <row r="224" spans="14:22">
      <c r="O224" s="159"/>
      <c r="P224" s="165">
        <v>41912</v>
      </c>
      <c r="Q224" s="164">
        <v>9</v>
      </c>
      <c r="R224" s="167">
        <v>9</v>
      </c>
      <c r="S224" s="161">
        <f t="shared" si="62"/>
        <v>0</v>
      </c>
      <c r="T224" s="159"/>
      <c r="U224" s="159" t="e">
        <f t="shared" si="63"/>
        <v>#N/A</v>
      </c>
      <c r="V224" s="159"/>
    </row>
    <row r="225" spans="15:22">
      <c r="O225" s="159"/>
      <c r="P225" s="165">
        <v>41943</v>
      </c>
      <c r="Q225" s="166">
        <v>10</v>
      </c>
      <c r="R225" s="163">
        <v>10</v>
      </c>
      <c r="S225" s="161">
        <f t="shared" si="62"/>
        <v>0</v>
      </c>
      <c r="T225" s="159"/>
      <c r="U225" s="159" t="e">
        <f t="shared" si="63"/>
        <v>#N/A</v>
      </c>
      <c r="V225" s="159"/>
    </row>
    <row r="226" spans="15:22">
      <c r="O226" s="159"/>
      <c r="P226" s="165">
        <v>41973</v>
      </c>
      <c r="Q226" s="164">
        <v>11</v>
      </c>
      <c r="R226" s="163">
        <v>11</v>
      </c>
      <c r="S226" s="161">
        <f t="shared" si="62"/>
        <v>0</v>
      </c>
      <c r="T226" s="159"/>
      <c r="U226" s="159" t="e">
        <f t="shared" si="63"/>
        <v>#N/A</v>
      </c>
      <c r="V226" s="159"/>
    </row>
    <row r="227" spans="15:22">
      <c r="O227" s="159"/>
      <c r="P227" s="165">
        <v>42004</v>
      </c>
      <c r="Q227" s="164">
        <v>12</v>
      </c>
      <c r="R227" s="163">
        <v>12</v>
      </c>
      <c r="S227" s="161">
        <f t="shared" si="62"/>
        <v>0</v>
      </c>
      <c r="T227" s="159"/>
      <c r="U227" s="159" t="e">
        <f t="shared" si="63"/>
        <v>#N/A</v>
      </c>
      <c r="V227" s="159"/>
    </row>
    <row r="228" spans="15:22">
      <c r="O228" s="159"/>
      <c r="P228" s="160">
        <f t="shared" ref="P228:P240" si="64">EOMONTH(P227,1)</f>
        <v>42035</v>
      </c>
      <c r="Q228" s="162">
        <v>13</v>
      </c>
      <c r="R228" s="159"/>
      <c r="S228" s="161">
        <f t="shared" si="62"/>
        <v>0</v>
      </c>
      <c r="T228" s="159">
        <v>2017</v>
      </c>
      <c r="U228" s="159" t="e">
        <f t="shared" si="63"/>
        <v>#N/A</v>
      </c>
      <c r="V228" s="159"/>
    </row>
    <row r="229" spans="15:22">
      <c r="O229" s="159"/>
      <c r="P229" s="160">
        <f t="shared" si="64"/>
        <v>42063</v>
      </c>
      <c r="Q229" s="159">
        <f t="shared" ref="Q229:Q275" si="65">Q228+1</f>
        <v>14</v>
      </c>
      <c r="R229" s="159"/>
      <c r="S229" s="159"/>
      <c r="T229" s="159"/>
      <c r="U229" s="159"/>
      <c r="V229" s="159"/>
    </row>
    <row r="230" spans="15:22">
      <c r="O230" s="159"/>
      <c r="P230" s="160">
        <f t="shared" si="64"/>
        <v>42094</v>
      </c>
      <c r="Q230" s="159">
        <f t="shared" si="65"/>
        <v>15</v>
      </c>
      <c r="R230" s="159"/>
      <c r="S230" s="159"/>
      <c r="T230" s="159"/>
      <c r="U230" s="159"/>
      <c r="V230" s="159"/>
    </row>
    <row r="231" spans="15:22">
      <c r="O231" s="159"/>
      <c r="P231" s="160">
        <f t="shared" si="64"/>
        <v>42124</v>
      </c>
      <c r="Q231" s="159">
        <f t="shared" si="65"/>
        <v>16</v>
      </c>
      <c r="R231" s="159"/>
      <c r="S231" s="159"/>
      <c r="T231" s="159"/>
      <c r="U231" s="159"/>
      <c r="V231" s="159"/>
    </row>
    <row r="232" spans="15:22">
      <c r="O232" s="159"/>
      <c r="P232" s="160">
        <f t="shared" si="64"/>
        <v>42155</v>
      </c>
      <c r="Q232" s="159">
        <f t="shared" si="65"/>
        <v>17</v>
      </c>
      <c r="R232" s="159"/>
      <c r="S232" s="159"/>
      <c r="T232" s="159"/>
      <c r="U232" s="159"/>
      <c r="V232" s="159"/>
    </row>
    <row r="233" spans="15:22">
      <c r="O233" s="159"/>
      <c r="P233" s="160">
        <f t="shared" si="64"/>
        <v>42185</v>
      </c>
      <c r="Q233" s="159">
        <f t="shared" si="65"/>
        <v>18</v>
      </c>
      <c r="R233" s="159"/>
      <c r="S233" s="159"/>
      <c r="T233" s="159"/>
      <c r="U233" s="159"/>
      <c r="V233" s="159"/>
    </row>
    <row r="234" spans="15:22">
      <c r="O234" s="159"/>
      <c r="P234" s="160">
        <f t="shared" si="64"/>
        <v>42216</v>
      </c>
      <c r="Q234" s="159">
        <f t="shared" si="65"/>
        <v>19</v>
      </c>
      <c r="R234" s="159"/>
      <c r="S234" s="159"/>
      <c r="T234" s="159"/>
      <c r="U234" s="159"/>
      <c r="V234" s="159"/>
    </row>
    <row r="235" spans="15:22">
      <c r="O235" s="159"/>
      <c r="P235" s="160">
        <f t="shared" si="64"/>
        <v>42247</v>
      </c>
      <c r="Q235" s="159">
        <f t="shared" si="65"/>
        <v>20</v>
      </c>
      <c r="R235" s="159"/>
      <c r="S235" s="159"/>
      <c r="T235" s="159"/>
      <c r="U235" s="159"/>
      <c r="V235" s="159"/>
    </row>
    <row r="236" spans="15:22">
      <c r="O236" s="159"/>
      <c r="P236" s="160">
        <f t="shared" si="64"/>
        <v>42277</v>
      </c>
      <c r="Q236" s="159">
        <f t="shared" si="65"/>
        <v>21</v>
      </c>
      <c r="R236" s="159"/>
      <c r="S236" s="159"/>
      <c r="T236" s="159"/>
      <c r="U236" s="159"/>
      <c r="V236" s="159"/>
    </row>
    <row r="237" spans="15:22">
      <c r="O237" s="159"/>
      <c r="P237" s="160">
        <f t="shared" si="64"/>
        <v>42308</v>
      </c>
      <c r="Q237" s="159">
        <f t="shared" si="65"/>
        <v>22</v>
      </c>
      <c r="R237" s="159"/>
      <c r="S237" s="159"/>
      <c r="T237" s="159"/>
      <c r="U237" s="159"/>
      <c r="V237" s="159"/>
    </row>
    <row r="238" spans="15:22">
      <c r="O238" s="159"/>
      <c r="P238" s="160">
        <f t="shared" si="64"/>
        <v>42338</v>
      </c>
      <c r="Q238" s="159">
        <f t="shared" si="65"/>
        <v>23</v>
      </c>
      <c r="R238" s="159"/>
      <c r="S238" s="159"/>
      <c r="T238" s="159"/>
      <c r="U238" s="159"/>
      <c r="V238" s="159"/>
    </row>
    <row r="239" spans="15:22">
      <c r="O239" s="159"/>
      <c r="P239" s="160">
        <f t="shared" si="64"/>
        <v>42369</v>
      </c>
      <c r="Q239" s="159">
        <f t="shared" si="65"/>
        <v>24</v>
      </c>
      <c r="R239" s="159"/>
      <c r="S239" s="159"/>
      <c r="T239" s="159"/>
      <c r="U239" s="159"/>
      <c r="V239" s="159"/>
    </row>
    <row r="240" spans="15:22">
      <c r="O240" s="159"/>
      <c r="P240" s="160">
        <f t="shared" si="64"/>
        <v>42400</v>
      </c>
      <c r="Q240" s="159">
        <f t="shared" si="65"/>
        <v>25</v>
      </c>
      <c r="R240" s="159"/>
      <c r="S240" s="159"/>
      <c r="T240" s="159"/>
      <c r="U240" s="159"/>
      <c r="V240" s="159"/>
    </row>
    <row r="241" spans="15:22">
      <c r="O241" s="159"/>
      <c r="P241" s="160">
        <v>42428</v>
      </c>
      <c r="Q241" s="159">
        <f t="shared" si="65"/>
        <v>26</v>
      </c>
      <c r="R241" s="159"/>
      <c r="S241" s="159"/>
      <c r="T241" s="159"/>
      <c r="U241" s="159"/>
      <c r="V241" s="159"/>
    </row>
    <row r="242" spans="15:22">
      <c r="O242" s="159"/>
      <c r="P242" s="160">
        <f t="shared" ref="P242:P275" si="66">EOMONTH(P241,1)</f>
        <v>42460</v>
      </c>
      <c r="Q242" s="159">
        <f t="shared" si="65"/>
        <v>27</v>
      </c>
      <c r="R242" s="159"/>
      <c r="S242" s="159"/>
      <c r="T242" s="159"/>
      <c r="U242" s="159"/>
      <c r="V242" s="159"/>
    </row>
    <row r="243" spans="15:22">
      <c r="O243" s="159"/>
      <c r="P243" s="160">
        <f t="shared" si="66"/>
        <v>42490</v>
      </c>
      <c r="Q243" s="159">
        <f t="shared" si="65"/>
        <v>28</v>
      </c>
      <c r="R243" s="159"/>
      <c r="S243" s="159"/>
      <c r="T243" s="159"/>
      <c r="U243" s="159"/>
      <c r="V243" s="159"/>
    </row>
    <row r="244" spans="15:22">
      <c r="O244" s="159"/>
      <c r="P244" s="160">
        <f t="shared" si="66"/>
        <v>42521</v>
      </c>
      <c r="Q244" s="159">
        <f t="shared" si="65"/>
        <v>29</v>
      </c>
      <c r="R244" s="159"/>
      <c r="S244" s="159"/>
      <c r="T244" s="159"/>
      <c r="U244" s="159"/>
      <c r="V244" s="159"/>
    </row>
    <row r="245" spans="15:22">
      <c r="O245" s="159"/>
      <c r="P245" s="160">
        <f t="shared" si="66"/>
        <v>42551</v>
      </c>
      <c r="Q245" s="159">
        <f t="shared" si="65"/>
        <v>30</v>
      </c>
      <c r="R245" s="159"/>
      <c r="S245" s="159"/>
      <c r="T245" s="159"/>
      <c r="U245" s="159"/>
      <c r="V245" s="159"/>
    </row>
    <row r="246" spans="15:22">
      <c r="O246" s="159"/>
      <c r="P246" s="160">
        <f t="shared" si="66"/>
        <v>42582</v>
      </c>
      <c r="Q246" s="159">
        <f t="shared" si="65"/>
        <v>31</v>
      </c>
      <c r="R246" s="159"/>
      <c r="S246" s="159"/>
      <c r="T246" s="159"/>
      <c r="U246" s="159"/>
      <c r="V246" s="159"/>
    </row>
    <row r="247" spans="15:22">
      <c r="O247" s="159"/>
      <c r="P247" s="160">
        <f t="shared" si="66"/>
        <v>42613</v>
      </c>
      <c r="Q247" s="159">
        <f t="shared" si="65"/>
        <v>32</v>
      </c>
      <c r="R247" s="159"/>
      <c r="S247" s="159"/>
      <c r="T247" s="159"/>
      <c r="U247" s="159"/>
      <c r="V247" s="159"/>
    </row>
    <row r="248" spans="15:22">
      <c r="O248" s="159"/>
      <c r="P248" s="160">
        <f t="shared" si="66"/>
        <v>42643</v>
      </c>
      <c r="Q248" s="159">
        <f t="shared" si="65"/>
        <v>33</v>
      </c>
      <c r="R248" s="159"/>
      <c r="S248" s="159"/>
      <c r="T248" s="159"/>
      <c r="U248" s="159"/>
      <c r="V248" s="159"/>
    </row>
    <row r="249" spans="15:22">
      <c r="O249" s="159"/>
      <c r="P249" s="160">
        <f t="shared" si="66"/>
        <v>42674</v>
      </c>
      <c r="Q249" s="159">
        <f t="shared" si="65"/>
        <v>34</v>
      </c>
      <c r="R249" s="159"/>
      <c r="S249" s="159"/>
      <c r="T249" s="159"/>
      <c r="U249" s="159"/>
      <c r="V249" s="159"/>
    </row>
    <row r="250" spans="15:22">
      <c r="O250" s="159"/>
      <c r="P250" s="160">
        <f t="shared" si="66"/>
        <v>42704</v>
      </c>
      <c r="Q250" s="159">
        <f t="shared" si="65"/>
        <v>35</v>
      </c>
      <c r="R250" s="159"/>
      <c r="S250" s="159"/>
      <c r="T250" s="159"/>
      <c r="U250" s="159"/>
      <c r="V250" s="159"/>
    </row>
    <row r="251" spans="15:22">
      <c r="O251" s="159"/>
      <c r="P251" s="160">
        <f t="shared" si="66"/>
        <v>42735</v>
      </c>
      <c r="Q251" s="159">
        <f t="shared" si="65"/>
        <v>36</v>
      </c>
      <c r="R251" s="159"/>
      <c r="S251" s="159"/>
      <c r="T251" s="159"/>
      <c r="U251" s="159"/>
      <c r="V251" s="159"/>
    </row>
    <row r="252" spans="15:22">
      <c r="O252" s="159"/>
      <c r="P252" s="160">
        <f t="shared" si="66"/>
        <v>42766</v>
      </c>
      <c r="Q252" s="159">
        <f t="shared" si="65"/>
        <v>37</v>
      </c>
      <c r="R252" s="159"/>
      <c r="S252" s="159"/>
      <c r="T252" s="159"/>
      <c r="U252" s="159"/>
      <c r="V252" s="159"/>
    </row>
    <row r="253" spans="15:22">
      <c r="O253" s="159"/>
      <c r="P253" s="160">
        <f t="shared" si="66"/>
        <v>42794</v>
      </c>
      <c r="Q253" s="159">
        <f t="shared" si="65"/>
        <v>38</v>
      </c>
      <c r="R253" s="159"/>
      <c r="S253" s="159"/>
      <c r="T253" s="159"/>
      <c r="U253" s="159"/>
      <c r="V253" s="159"/>
    </row>
    <row r="254" spans="15:22">
      <c r="O254" s="159"/>
      <c r="P254" s="160">
        <f t="shared" si="66"/>
        <v>42825</v>
      </c>
      <c r="Q254" s="159">
        <f t="shared" si="65"/>
        <v>39</v>
      </c>
      <c r="R254" s="159"/>
      <c r="S254" s="159"/>
      <c r="T254" s="159"/>
      <c r="U254" s="159"/>
      <c r="V254" s="159"/>
    </row>
    <row r="255" spans="15:22">
      <c r="O255" s="159"/>
      <c r="P255" s="160">
        <f t="shared" si="66"/>
        <v>42855</v>
      </c>
      <c r="Q255" s="159">
        <f t="shared" si="65"/>
        <v>40</v>
      </c>
      <c r="R255" s="159"/>
      <c r="S255" s="159"/>
      <c r="T255" s="159"/>
      <c r="U255" s="159"/>
      <c r="V255" s="159"/>
    </row>
    <row r="256" spans="15:22">
      <c r="O256" s="159"/>
      <c r="P256" s="160">
        <f t="shared" si="66"/>
        <v>42886</v>
      </c>
      <c r="Q256" s="159">
        <f t="shared" si="65"/>
        <v>41</v>
      </c>
      <c r="R256" s="159"/>
      <c r="S256" s="159"/>
      <c r="T256" s="159"/>
      <c r="U256" s="159"/>
      <c r="V256" s="159"/>
    </row>
    <row r="257" spans="15:22">
      <c r="O257" s="159"/>
      <c r="P257" s="160">
        <f t="shared" si="66"/>
        <v>42916</v>
      </c>
      <c r="Q257" s="159">
        <f t="shared" si="65"/>
        <v>42</v>
      </c>
      <c r="R257" s="159"/>
      <c r="S257" s="159"/>
      <c r="T257" s="159"/>
      <c r="U257" s="159"/>
      <c r="V257" s="159"/>
    </row>
    <row r="258" spans="15:22">
      <c r="O258" s="159"/>
      <c r="P258" s="160">
        <f t="shared" si="66"/>
        <v>42947</v>
      </c>
      <c r="Q258" s="159">
        <f t="shared" si="65"/>
        <v>43</v>
      </c>
      <c r="R258" s="159"/>
      <c r="S258" s="159"/>
      <c r="T258" s="159"/>
      <c r="U258" s="159"/>
      <c r="V258" s="159"/>
    </row>
    <row r="259" spans="15:22">
      <c r="O259" s="159"/>
      <c r="P259" s="160">
        <f t="shared" si="66"/>
        <v>42978</v>
      </c>
      <c r="Q259" s="159">
        <f t="shared" si="65"/>
        <v>44</v>
      </c>
      <c r="R259" s="159"/>
      <c r="S259" s="159"/>
      <c r="T259" s="159"/>
      <c r="U259" s="159"/>
      <c r="V259" s="159"/>
    </row>
    <row r="260" spans="15:22">
      <c r="O260" s="159"/>
      <c r="P260" s="160">
        <f t="shared" si="66"/>
        <v>43008</v>
      </c>
      <c r="Q260" s="159">
        <f t="shared" si="65"/>
        <v>45</v>
      </c>
      <c r="R260" s="159"/>
      <c r="S260" s="159"/>
      <c r="T260" s="159"/>
      <c r="U260" s="159"/>
      <c r="V260" s="159"/>
    </row>
    <row r="261" spans="15:22">
      <c r="O261" s="159"/>
      <c r="P261" s="160">
        <f t="shared" si="66"/>
        <v>43039</v>
      </c>
      <c r="Q261" s="159">
        <f t="shared" si="65"/>
        <v>46</v>
      </c>
      <c r="R261" s="159"/>
      <c r="S261" s="159"/>
      <c r="T261" s="159"/>
      <c r="U261" s="159"/>
      <c r="V261" s="159"/>
    </row>
    <row r="262" spans="15:22">
      <c r="O262" s="159"/>
      <c r="P262" s="160">
        <f t="shared" si="66"/>
        <v>43069</v>
      </c>
      <c r="Q262" s="159">
        <f t="shared" si="65"/>
        <v>47</v>
      </c>
      <c r="R262" s="159"/>
      <c r="S262" s="159"/>
      <c r="T262" s="159"/>
      <c r="U262" s="159"/>
      <c r="V262" s="159"/>
    </row>
    <row r="263" spans="15:22">
      <c r="O263" s="159"/>
      <c r="P263" s="160">
        <f t="shared" si="66"/>
        <v>43100</v>
      </c>
      <c r="Q263" s="159">
        <f t="shared" si="65"/>
        <v>48</v>
      </c>
      <c r="R263" s="159"/>
      <c r="S263" s="159"/>
      <c r="T263" s="159"/>
      <c r="U263" s="159"/>
      <c r="V263" s="159"/>
    </row>
    <row r="264" spans="15:22">
      <c r="O264" s="159"/>
      <c r="P264" s="160">
        <f t="shared" si="66"/>
        <v>43131</v>
      </c>
      <c r="Q264" s="159">
        <f t="shared" si="65"/>
        <v>49</v>
      </c>
      <c r="R264" s="159"/>
      <c r="S264" s="159"/>
      <c r="T264" s="159"/>
      <c r="U264" s="159"/>
      <c r="V264" s="159"/>
    </row>
    <row r="265" spans="15:22">
      <c r="O265" s="159"/>
      <c r="P265" s="160">
        <f t="shared" si="66"/>
        <v>43159</v>
      </c>
      <c r="Q265" s="159">
        <f t="shared" si="65"/>
        <v>50</v>
      </c>
      <c r="R265" s="159"/>
      <c r="S265" s="159"/>
      <c r="T265" s="159"/>
      <c r="U265" s="159"/>
      <c r="V265" s="159"/>
    </row>
    <row r="266" spans="15:22">
      <c r="O266" s="159"/>
      <c r="P266" s="160">
        <f t="shared" si="66"/>
        <v>43190</v>
      </c>
      <c r="Q266" s="159">
        <f t="shared" si="65"/>
        <v>51</v>
      </c>
      <c r="R266" s="159"/>
      <c r="S266" s="159"/>
      <c r="T266" s="159"/>
      <c r="U266" s="159"/>
      <c r="V266" s="159"/>
    </row>
    <row r="267" spans="15:22">
      <c r="O267" s="159"/>
      <c r="P267" s="160">
        <f t="shared" si="66"/>
        <v>43220</v>
      </c>
      <c r="Q267" s="159">
        <f t="shared" si="65"/>
        <v>52</v>
      </c>
      <c r="R267" s="159"/>
      <c r="S267" s="159"/>
      <c r="T267" s="159"/>
      <c r="U267" s="159"/>
      <c r="V267" s="159"/>
    </row>
    <row r="268" spans="15:22">
      <c r="O268" s="159"/>
      <c r="P268" s="160">
        <f t="shared" si="66"/>
        <v>43251</v>
      </c>
      <c r="Q268" s="159">
        <f t="shared" si="65"/>
        <v>53</v>
      </c>
      <c r="R268" s="159"/>
      <c r="S268" s="159"/>
      <c r="T268" s="159"/>
      <c r="U268" s="159"/>
      <c r="V268" s="159"/>
    </row>
    <row r="269" spans="15:22">
      <c r="O269" s="159"/>
      <c r="P269" s="160">
        <f t="shared" si="66"/>
        <v>43281</v>
      </c>
      <c r="Q269" s="159">
        <f t="shared" si="65"/>
        <v>54</v>
      </c>
      <c r="R269" s="159"/>
      <c r="S269" s="159"/>
      <c r="T269" s="159"/>
      <c r="U269" s="159"/>
      <c r="V269" s="159"/>
    </row>
    <row r="270" spans="15:22">
      <c r="O270" s="159"/>
      <c r="P270" s="160">
        <f t="shared" si="66"/>
        <v>43312</v>
      </c>
      <c r="Q270" s="159">
        <f t="shared" si="65"/>
        <v>55</v>
      </c>
      <c r="R270" s="159"/>
      <c r="S270" s="159"/>
      <c r="T270" s="159"/>
      <c r="U270" s="159"/>
      <c r="V270" s="159"/>
    </row>
    <row r="271" spans="15:22">
      <c r="O271" s="159"/>
      <c r="P271" s="160">
        <f t="shared" si="66"/>
        <v>43343</v>
      </c>
      <c r="Q271" s="159">
        <f t="shared" si="65"/>
        <v>56</v>
      </c>
      <c r="R271" s="159"/>
      <c r="S271" s="159"/>
      <c r="T271" s="159"/>
      <c r="U271" s="159"/>
      <c r="V271" s="159"/>
    </row>
    <row r="272" spans="15:22">
      <c r="O272" s="159"/>
      <c r="P272" s="160">
        <f t="shared" si="66"/>
        <v>43373</v>
      </c>
      <c r="Q272" s="159">
        <f t="shared" si="65"/>
        <v>57</v>
      </c>
      <c r="R272" s="159"/>
      <c r="S272" s="159"/>
      <c r="T272" s="159"/>
      <c r="U272" s="159"/>
      <c r="V272" s="159"/>
    </row>
    <row r="273" spans="15:22">
      <c r="O273" s="159"/>
      <c r="P273" s="160">
        <f t="shared" si="66"/>
        <v>43404</v>
      </c>
      <c r="Q273" s="159">
        <f t="shared" si="65"/>
        <v>58</v>
      </c>
      <c r="R273" s="159"/>
      <c r="S273" s="159"/>
      <c r="T273" s="159"/>
      <c r="U273" s="159"/>
      <c r="V273" s="159"/>
    </row>
    <row r="274" spans="15:22">
      <c r="O274" s="159"/>
      <c r="P274" s="160">
        <f t="shared" si="66"/>
        <v>43434</v>
      </c>
      <c r="Q274" s="159">
        <f t="shared" si="65"/>
        <v>59</v>
      </c>
      <c r="R274" s="159"/>
      <c r="S274" s="159"/>
      <c r="T274" s="159"/>
      <c r="U274" s="159"/>
      <c r="V274" s="159"/>
    </row>
    <row r="275" spans="15:22">
      <c r="O275" s="159"/>
      <c r="P275" s="160">
        <f t="shared" si="66"/>
        <v>43465</v>
      </c>
      <c r="Q275" s="159">
        <f t="shared" si="65"/>
        <v>60</v>
      </c>
      <c r="R275" s="159"/>
      <c r="S275" s="159"/>
      <c r="T275" s="159"/>
      <c r="U275" s="159"/>
      <c r="V275" s="159"/>
    </row>
  </sheetData>
  <sheetProtection formatCells="0" formatColumns="0" formatRows="0" insertColumns="0" insertRows="0" deleteColumns="0" deleteRows="0"/>
  <mergeCells count="4">
    <mergeCell ref="N3:O3"/>
    <mergeCell ref="C4:D4"/>
    <mergeCell ref="Q4:R4"/>
    <mergeCell ref="N201:P201"/>
  </mergeCells>
  <dataValidations count="1">
    <dataValidation type="list" allowBlank="1" showInputMessage="1" showErrorMessage="1" sqref="G4:L65536 A119:B65536 C4:E65536 F1:F1048576">
      <formula1>$P$216:$P$227</formula1>
    </dataValidation>
  </dataValidations>
  <pageMargins left="0.7" right="0.7" top="0.75" bottom="0.75" header="0.3" footer="0.3"/>
  <pageSetup paperSize="9"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21</vt:i4>
      </vt:variant>
      <vt:variant>
        <vt:lpstr>Zakresy nazwane</vt:lpstr>
      </vt:variant>
      <vt:variant>
        <vt:i4>3</vt:i4>
      </vt:variant>
    </vt:vector>
  </HeadingPairs>
  <TitlesOfParts>
    <vt:vector size="24" baseType="lpstr">
      <vt:lpstr> harm_spłat_kred1_kw1 (nast)</vt:lpstr>
      <vt:lpstr> harm_spłat_kred 1_kw4</vt:lpstr>
      <vt:lpstr> harm_spłat_kred_kw3 </vt:lpstr>
      <vt:lpstr> harm_spłat_kred_kw1 (2)</vt:lpstr>
      <vt:lpstr> harm_spłat_kred_kw2 </vt:lpstr>
      <vt:lpstr> harm_spłat_poz_kw1</vt:lpstr>
      <vt:lpstr> harm_spłat_poz_kw2 (2)</vt:lpstr>
      <vt:lpstr> harm_spłat_poz_kw3 (3)</vt:lpstr>
      <vt:lpstr> harm_spłat_poz_kw4(4)</vt:lpstr>
      <vt:lpstr> harm_spłat_poz_kw1 (nast)</vt:lpstr>
      <vt:lpstr> harm_spłat_kred2_kw1 (nast)</vt:lpstr>
      <vt:lpstr> harm_spłat_kred 2_kw4 (2)</vt:lpstr>
      <vt:lpstr> harm_spłat_kred_2_kw3 </vt:lpstr>
      <vt:lpstr> harm_spłat_kred_2_kw2  (2)</vt:lpstr>
      <vt:lpstr> harm_spłat_kred_2_kw1</vt:lpstr>
      <vt:lpstr>1_Wniosek_klient</vt:lpstr>
      <vt:lpstr>2_Oświadczenia_klient</vt:lpstr>
      <vt:lpstr>3_Zabezp_kl</vt:lpstr>
      <vt:lpstr>4_Dane_finans_kl</vt:lpstr>
      <vt:lpstr>5_zał ko_klient</vt:lpstr>
      <vt:lpstr>6_projekcje_klient</vt:lpstr>
      <vt:lpstr>'1_Wniosek_klient'!Obszar_wydruku</vt:lpstr>
      <vt:lpstr>'2_Oświadczenia_klient'!Obszar_wydruku</vt:lpstr>
      <vt:lpstr>'6_projekcje_klient'!Obszar_wydruku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2018-01-17T14:05:45Z</dcterms:modified>
</cp:coreProperties>
</file>